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_data august" sheetId="1" r:id="rId3"/>
    <sheet state="visible" name="raw_data_september" sheetId="2" r:id="rId4"/>
    <sheet state="visible" name="August" sheetId="3" r:id="rId5"/>
    <sheet state="visible" name="September" sheetId="4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<sst xmlns="http://schemas.openxmlformats.org/spreadsheetml/2006/main" count="36" uniqueCount="19">
  <si>
    <t>queries/correct</t>
  </si>
  <si>
    <t>queries/error</t>
  </si>
  <si>
    <t>users</t>
  </si>
  <si>
    <t>timestamp</t>
  </si>
  <si>
    <t>date</t>
  </si>
  <si>
    <t>time</t>
  </si>
  <si>
    <t>hour</t>
  </si>
  <si>
    <t>minutes</t>
  </si>
  <si>
    <t>seconds</t>
  </si>
  <si>
    <t>SUM of queries/correct</t>
  </si>
  <si>
    <t>SUM of queries/error</t>
  </si>
  <si>
    <t>ERROR RATIO</t>
  </si>
  <si>
    <t>September_errorratio</t>
  </si>
  <si>
    <t>Hour</t>
  </si>
  <si>
    <t>TOTAL</t>
  </si>
  <si>
    <t xml:space="preserve">PERCENTAGE CHANGE </t>
  </si>
  <si>
    <t>difference</t>
  </si>
  <si>
    <t>pct_change</t>
  </si>
  <si>
    <t>PERCENTAGE INCREASE OR REDUCTION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</si>
</sst>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yyyy-mm-dd"/>
  </numFmts>
  <fonts count="3">
    <font>
      <sz val="10.0"/>
      <color rgb="FF000000"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2" numFmtId="165" xfId="0" applyFont="1" applyNumberFormat="1"/>
    <xf borderId="0" fillId="0" fontId="2" numFmtId="21" xfId="0" applyFont="1" applyNumberFormat="1"/>
    <xf borderId="0" fillId="0" fontId="1" numFmtId="165" xfId="0" applyAlignment="1" applyFont="1" applyNumberFormat="1">
      <alignment horizontal="right" vertical="bottom"/>
    </xf>
    <xf borderId="0" fillId="0" fontId="1" numFmtId="21" xfId="0" applyAlignment="1" applyFont="1" applyNumberFormat="1">
      <alignment horizontal="right" vertical="bottom"/>
    </xf>
    <xf borderId="0" fillId="0" fontId="2" numFmtId="10" xfId="0" applyFont="1" applyNumberFormat="1"/>
    <xf borderId="1" fillId="0" fontId="2" numFmtId="0" xfId="0" applyBorder="1" applyFont="1"/>
    <xf borderId="0" fillId="2" fontId="2" numFmtId="0" xfId="0" applyAlignment="1" applyFill="1" applyFont="1">
      <alignment readingOrder="0"/>
    </xf>
    <xf borderId="0" fillId="2" fontId="2" numFmtId="0" xfId="0" applyFont="1"/>
    <xf borderId="0" fillId="2" fontId="2" numFmtId="10" xfId="0" applyFont="1" applyNumberFormat="1"/>
    <xf borderId="0" fillId="0" fontId="2" numFmtId="0" xfId="0" applyAlignment="1" applyFont="1">
      <alignment horizontal="right" readingOrder="0"/>
    </xf>
    <xf borderId="0" fillId="2" fontId="2" numFmtId="0" xfId="0" applyAlignment="1" applyFont="1">
      <alignment horizontal="right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August!$D$1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August!$F$2:$F$25</c:f>
            </c:strRef>
          </c:cat>
          <c:val>
            <c:numRef>
              <c:f>August!$D$2:$D$25</c:f>
            </c:numRef>
          </c:val>
          <c:smooth val="1"/>
        </c:ser>
        <c:ser>
          <c:idx val="1"/>
          <c:order val="1"/>
          <c:tx>
            <c:strRef>
              <c:f>August!$E$1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August!$F$2:$F$25</c:f>
            </c:strRef>
          </c:cat>
          <c:val>
            <c:numRef>
              <c:f>August!$E$2:$E$25</c:f>
            </c:numRef>
          </c:val>
          <c:smooth val="1"/>
        </c:ser>
        <c:axId val="690343227"/>
        <c:axId val="124812846"/>
      </c:lineChart>
      <c:catAx>
        <c:axId val="69034322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4812846"/>
      </c:catAx>
      <c:valAx>
        <c:axId val="124812846"/>
        <c:scaling>
          <c:orientation val="minMax"/>
          <c:max val="0.03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90343227"/>
      </c:valAx>
    </c:plotArea>
    <c:legend>
      <c:legendPos val="r"/>
      <c:overlay val="0"/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695325</xdr:colOff>
      <xdr:row>2</xdr:row>
      <xdr:rowOff>104775</xdr:rowOff>
    </xdr:from>
    <xdr:ext cx="6477000" cy="4010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I2836" sheet="raw_data august"/>
  </cacheSource>
  <cacheFields>
    <cacheField name="queries/correct" numFmtId="0">
      <sharedItems containsString="0" containsBlank="1" containsNumber="1" containsInteger="1">
        <n v="645.0"/>
        <n v="650.0"/>
        <n v="637.0"/>
        <n v="832.0"/>
        <n v="876.0"/>
        <n v="805.0"/>
        <n v="729.0"/>
        <n v="766.0"/>
        <n v="758.0"/>
        <n v="755.0"/>
        <n v="643.0"/>
        <n v="722.0"/>
        <n v="698.0"/>
        <n v="635.0"/>
        <n v="593.0"/>
        <n v="548.0"/>
        <n v="504.0"/>
        <n v="398.0"/>
        <n v="449.0"/>
        <n v="396.0"/>
        <n v="330.0"/>
        <n v="279.0"/>
        <n v="342.0"/>
        <n v="309.0"/>
        <n v="344.0"/>
        <n v="306.0"/>
        <n v="381.0"/>
        <n v="328.0"/>
        <n v="288.0"/>
        <n v="265.0"/>
        <n v="232.0"/>
        <n v="204.0"/>
        <n v="202.0"/>
        <n v="68.0"/>
        <n v="43.0"/>
        <n v="34.0"/>
        <n v="32.0"/>
        <n v="29.0"/>
        <n v="38.0"/>
        <n v="26.0"/>
        <n v="24.0"/>
        <n v="22.0"/>
        <n v="21.0"/>
        <n v="30.0"/>
        <n v="63.0"/>
        <n v="52.0"/>
        <n v="73.0"/>
        <n v="69.0"/>
        <n v="76.0"/>
        <n v="128.0"/>
        <n v="218.0"/>
        <n v="181.0"/>
        <n v="264.0"/>
        <n v="404.0"/>
        <n v="711.0"/>
        <n v="654.0"/>
        <n v="640.0"/>
        <n v="783.0"/>
        <n v="606.0"/>
        <n v="452.0"/>
        <n v="421.0"/>
        <n v="429.0"/>
        <n v="319.0"/>
        <n v="297.0"/>
        <n v="308.0"/>
        <n v="294.0"/>
        <n v="268.0"/>
        <n v="285.0"/>
        <n v="317.0"/>
        <n v="272.0"/>
        <n v="281.0"/>
        <n v="315.0"/>
        <n v="356.0"/>
        <n v="332.0"/>
        <n v="336.0"/>
        <n v="377.0"/>
        <n v="340.0"/>
        <n v="434.0"/>
        <n v="368.0"/>
        <n v="390.0"/>
        <n v="350.0"/>
        <n v="561.0"/>
        <n v="484.0"/>
        <n v="446.0"/>
        <n v="401.0"/>
        <n v="469.0"/>
        <n v="475.0"/>
        <n v="492.0"/>
        <n v="576.0"/>
        <n v="579.0"/>
        <n v="634.0"/>
        <n v="628.0"/>
        <n v="842.0"/>
        <n v="837.0"/>
        <n v="730.0"/>
        <n v="762.0"/>
        <n v="712.0"/>
        <n v="719.0"/>
        <n v="700.0"/>
        <n v="770.0"/>
        <n v="695.0"/>
        <n v="629.0"/>
        <n v="563.0"/>
        <n v="551.0"/>
        <n v="443.0"/>
        <n v="466.0"/>
        <n v="373.0"/>
        <n v="331.0"/>
        <n v="307.0"/>
        <n v="339.0"/>
        <n v="304.0"/>
        <n v="320.0"/>
        <n v="341.0"/>
        <n v="244.0"/>
        <n v="201.0"/>
        <n v="179.0"/>
        <n v="168.0"/>
        <n v="154.0"/>
        <n v="159.0"/>
        <n v="87.0"/>
        <n v="70.0"/>
        <n v="55.0"/>
        <n v="25.0"/>
        <n v="23.0"/>
        <n v="27.0"/>
        <n v="62.0"/>
        <n v="59.0"/>
        <n v="61.0"/>
        <n v="90.0"/>
        <n v="110.0"/>
        <n v="177.0"/>
        <n v="162.0"/>
        <n v="372.0"/>
        <n v="589.0"/>
        <n v="562.0"/>
        <n v="749.0"/>
        <n v="557.0"/>
        <n v="442.0"/>
        <n v="387.0"/>
        <n v="346.0"/>
        <n v="260.0"/>
        <n v="293.0"/>
        <n v="313.0"/>
        <n v="292.0"/>
        <n v="343.0"/>
        <n v="302.0"/>
        <n v="322.0"/>
        <n v="351.0"/>
        <n v="352.0"/>
        <n v="378.0"/>
        <n v="383.0"/>
        <n v="412.0"/>
        <n v="501.0"/>
        <n v="508.0"/>
        <n v="447.0"/>
        <n v="657.0"/>
        <n v="586.0"/>
        <n v="473.0"/>
        <n v="496.0"/>
        <n v="505.0"/>
        <n v="499.0"/>
        <n v="463.0"/>
        <n v="553.0"/>
        <n v="536.0"/>
        <n v="523.0"/>
        <n v="500.0"/>
        <n v="612.0"/>
        <n v="568.0"/>
        <n v="522.0"/>
        <n v="545.0"/>
        <n v="600.0"/>
        <n v="526.0"/>
        <n v="549.0"/>
        <n v="531.0"/>
        <n v="467.0"/>
        <n v="539.0"/>
        <n v="476.0"/>
        <n v="498.0"/>
        <n v="454.0"/>
        <n v="282.0"/>
        <n v="301.0"/>
        <n v="259.0"/>
        <n v="277.0"/>
        <n v="280.0"/>
        <n v="296.0"/>
        <n v="283.0"/>
        <n v="270.0"/>
        <n v="236.0"/>
        <n v="200.0"/>
        <n v="153.0"/>
        <n v="149.0"/>
        <n v="118.0"/>
        <n v="140.0"/>
        <n v="120.0"/>
        <n v="115.0"/>
        <n v="95.0"/>
        <n v="60.0"/>
        <n v="78.0"/>
        <n v="56.0"/>
        <n v="75.0"/>
        <n v="77.0"/>
        <n v="86.0"/>
        <n v="80.0"/>
        <n v="81.0"/>
        <n v="106.0"/>
        <n v="139.0"/>
        <n v="89.0"/>
        <n v="91.0"/>
        <n v="97.0"/>
        <n v="130.0"/>
        <n v="233.0"/>
        <n v="185.0"/>
        <n v="217.0"/>
        <n v="209.0"/>
        <n v="242.0"/>
        <n v="274.0"/>
        <n v="256.0"/>
        <n v="261.0"/>
        <n v="298.0"/>
        <n v="269.0"/>
        <n v="291.0"/>
        <n v="295.0"/>
        <n v="249.0"/>
        <n v="255.0"/>
        <n v="290.0"/>
        <n v="254.0"/>
        <n v="276.0"/>
        <n v="348.0"/>
        <n v="349.0"/>
        <n v="359.0"/>
        <n v="284.0"/>
        <n v="303.0"/>
        <n v="347.0"/>
        <n v="365.0"/>
        <n v="379.0"/>
        <n v="433.0"/>
        <n v="357.0"/>
        <n v="414.0"/>
        <n v="453.0"/>
        <n v="399.0"/>
        <n v="393.0"/>
        <n v="380.0"/>
        <n v="371.0"/>
        <n v="271.0"/>
        <n v="257.0"/>
        <n v="229.0"/>
        <n v="226.0"/>
        <n v="206.0"/>
        <n v="228.0"/>
        <n v="182.0"/>
        <n v="133.0"/>
        <n v="117.0"/>
        <n v="119.0"/>
        <n v="116.0"/>
        <n v="104.0"/>
        <n v="96.0"/>
        <n v="67.0"/>
        <n v="65.0"/>
        <n v="79.0"/>
        <n v="64.0"/>
        <n v="58.0"/>
        <n v="54.0"/>
        <n v="51.0"/>
        <n v="102.0"/>
        <n v="92.0"/>
        <n v="84.0"/>
        <n v="94.0"/>
        <n v="113.0"/>
        <n v="142.0"/>
        <n v="165.0"/>
        <n v="197.0"/>
        <n v="170.0"/>
        <n v="248.0"/>
        <n v="231.0"/>
        <n v="250.0"/>
        <n v="287.0"/>
        <n v="289.0"/>
        <n v="239.0"/>
        <n v="243.0"/>
        <n v="252.0"/>
        <n v="238.0"/>
        <n v="220.0"/>
        <n v="241.0"/>
        <n v="216.0"/>
        <n v="323.0"/>
        <n v="278.0"/>
        <n v="316.0"/>
        <n v="369.0"/>
        <n v="312.0"/>
        <n v="388.0"/>
        <n v="395.0"/>
        <n v="431.0"/>
        <n v="415.0"/>
        <n v="400.0"/>
        <n v="402.0"/>
        <n v="392.0"/>
        <n v="366.0"/>
        <n v="355.0"/>
        <n v="300.0"/>
        <n v="263.0"/>
        <n v="245.0"/>
        <n v="184.0"/>
        <n v="196.0"/>
        <n v="186.0"/>
        <n v="105.0"/>
        <n v="18.0"/>
        <n v="17.0"/>
        <n v="14.0"/>
        <n v="13.0"/>
        <n v="12.0"/>
        <n v="41.0"/>
        <n v="47.0"/>
        <n v="114.0"/>
        <n v="198.0"/>
        <n v="311.0"/>
        <n v="532.0"/>
        <n v="493.0"/>
        <n v="503.0"/>
        <n v="546.0"/>
        <n v="419.0"/>
        <n v="214.0"/>
        <n v="237.0"/>
        <n v="234.0"/>
        <n v="310.0"/>
        <n v="333.0"/>
        <n v="538.0"/>
        <n v="382.0"/>
        <n v="426.0"/>
        <n v="490.0"/>
        <n v="515.0"/>
        <n v="534.0"/>
        <n v="544.0"/>
        <n v="744.0"/>
        <n v="690.0"/>
        <n v="680.0"/>
        <n v="626.0"/>
        <n v="598.0"/>
        <n v="569.0"/>
        <n v="487.0"/>
        <n v="560.0"/>
        <n v="457.0"/>
        <n v="420.0"/>
        <n v="335.0"/>
        <n v="376.0"/>
        <n v="324.0"/>
        <n v="221.0"/>
        <n v="208.0"/>
        <n v="178.0"/>
        <n v="180.0"/>
        <n v="174.0"/>
        <n v="144.0"/>
        <n v="137.0"/>
        <n v="48.0"/>
        <n v="19.0"/>
        <n v="42.0"/>
        <n v="57.0"/>
        <n v="66.0"/>
        <n v="53.0"/>
        <n v="72.0"/>
        <n v="172.0"/>
        <n v="145.0"/>
        <n v="211.0"/>
        <n v="633.0"/>
        <n v="702.0"/>
        <n v="472.0"/>
        <n v="374.0"/>
        <n v="329.0"/>
        <n v="262.0"/>
        <n v="318.0"/>
        <n v="273.0"/>
        <n v="327.0"/>
        <n v="386.0"/>
        <n v="362.0"/>
        <n v="361.0"/>
        <n v="520.0"/>
        <n v="581.0"/>
        <n v="574.0"/>
        <n v="800.0"/>
        <n v="735.0"/>
        <n v="681.0"/>
        <n v="661.0"/>
        <n v="673.0"/>
        <n v="556.0"/>
        <n v="575.0"/>
        <n v="367.0"/>
        <n v="194.0"/>
        <n v="188.0"/>
        <n v="126.0"/>
        <n v="49.0"/>
        <n v="50.0"/>
        <n v="40.0"/>
        <n v="37.0"/>
        <n v="36.0"/>
        <n v="28.0"/>
        <n v="31.0"/>
        <n v="93.0"/>
        <n v="199.0"/>
        <n v="166.0"/>
        <n v="219.0"/>
        <n v="540.0"/>
        <n v="664.0"/>
        <n v="517.0"/>
        <n v="423.0"/>
        <n v="286.0"/>
        <n v="275.0"/>
        <n v="266.0"/>
        <n v="334.0"/>
        <n v="537.0"/>
        <n v="471.0"/>
        <n v="418.0"/>
        <n v="424.0"/>
        <n v="435.0"/>
        <n v="432.0"/>
        <n v="478.0"/>
        <n v="516.0"/>
        <n v="742.0"/>
        <n v="725.0"/>
        <n v="699.0"/>
        <n v="636.0"/>
        <n v="669.0"/>
        <n v="646.0"/>
        <n v="666.0"/>
        <n v="585.0"/>
        <n v="588.0"/>
        <n v="345.0"/>
        <n v="384.0"/>
        <n v="337.0"/>
        <n v="253.0"/>
        <n v="240.0"/>
        <n v="191.0"/>
        <n v="121.0"/>
        <n v="103.0"/>
        <n v="39.0"/>
        <n v="15.0"/>
        <n v="20.0"/>
        <n v="163.0"/>
        <n v="138.0"/>
        <n v="543.0"/>
        <n v="649.0"/>
        <n v="224.0"/>
        <n v="205.0"/>
        <n v="321.0"/>
        <n v="299.0"/>
        <n v="326.0"/>
        <n v="578.0"/>
        <n v="439.0"/>
        <n v="230.0"/>
        <n v="364.0"/>
        <n v="603.0"/>
        <n v="513.0"/>
        <n v="567.0"/>
        <n v="506.0"/>
        <n v="547.0"/>
        <n v="494.0"/>
        <n v="483.0"/>
        <n v="391.0"/>
        <n v="251.0"/>
        <n v="210.0"/>
        <n v="203.0"/>
        <n v="176.0"/>
        <n v="98.0"/>
        <n v="150.0"/>
        <n v="190.0"/>
        <n v="461.0"/>
        <n v="479.0"/>
        <n v="410.0"/>
        <n v="394.0"/>
        <n v="353.0"/>
        <n v="354.0"/>
        <n v="450.0"/>
        <n v="519.0"/>
        <n v="491.0"/>
        <n v="507.0"/>
        <n v="486.0"/>
        <n v="552.0"/>
        <n v="565.0"/>
        <n v="489.0"/>
        <n v="521.0"/>
        <n v="559.0"/>
        <n v="587.0"/>
        <n v="482.0"/>
        <n v="207.0"/>
        <n v="189.0"/>
        <n v="146.0"/>
        <n v="122.0"/>
        <n v="143.0"/>
        <n v="141.0"/>
        <n v="125.0"/>
        <n v="111.0"/>
        <n v="71.0"/>
        <n v="82.0"/>
        <n v="85.0"/>
        <n v="100.0"/>
        <n v="193.0"/>
        <n v="175.0"/>
        <n v="325.0"/>
        <n v="305.0"/>
        <n v="385.0"/>
        <n v="397.0"/>
        <n v="171.0"/>
        <n v="155.0"/>
        <n v="148.0"/>
        <n v="132.0"/>
        <n v="109.0"/>
        <n v="127.0"/>
        <n v="88.0"/>
        <n v="101.0"/>
        <n v="99.0"/>
        <n v="135.0"/>
        <n v="167.0"/>
        <n v="169.0"/>
        <n v="246.0"/>
        <n v="223.0"/>
        <n v="258.0"/>
        <n v="33.0"/>
        <n v="16.0"/>
        <n v="161.0"/>
        <n v="477.0"/>
        <n v="407.0"/>
        <n v="497.0"/>
        <n v="440.0"/>
        <n v="428.0"/>
        <n v="528.0"/>
        <n v="470.0"/>
        <n v="696.0"/>
        <n v="608.0"/>
        <n v="527.0"/>
        <n v="595.0"/>
        <n v="495.0"/>
        <n v="533.0"/>
        <n v="455.0"/>
        <n v="156.0"/>
        <n v="10.0"/>
        <n v="9.0"/>
        <n v="8.0"/>
        <n v="11.0"/>
        <n v="7.0"/>
        <n v="158.0"/>
        <n v="597.0"/>
        <n v="267.0"/>
        <n v="360.0"/>
        <n v="441.0"/>
        <n v="411.0"/>
        <n v="358.0"/>
        <n v="425.0"/>
        <n v="417.0"/>
        <n v="682.0"/>
        <n v="602.0"/>
        <n v="622.0"/>
        <n v="459.0"/>
        <n v="480.0"/>
        <n v="405.0"/>
        <n v="314.0"/>
        <n v="225.0"/>
        <n v="213.0"/>
        <n v="46.0"/>
        <n v="108.0"/>
        <n v="134.0"/>
        <n v="164.0"/>
        <n v="247.0"/>
        <n v="212.0"/>
        <n v="468.0"/>
        <n v="124.0"/>
        <n v="112.0"/>
        <n v="458.0"/>
        <n v="403.0"/>
        <n v="684.0"/>
        <n v="662.0"/>
        <n v="555.0"/>
        <n v="638.0"/>
        <n v="151.0"/>
        <n v="45.0"/>
        <n v="44.0"/>
        <n v="74.0"/>
        <n v="152.0"/>
        <n v="474.0"/>
        <n v="462.0"/>
        <n v="542.0"/>
        <n v="409.0"/>
        <n v="444.0"/>
        <n v="131.0"/>
        <n v="107.0"/>
        <n v="83.0"/>
        <n v="147.0"/>
        <n v="160.0"/>
        <n v="338.0"/>
        <n v="235.0"/>
        <n v="129.0"/>
        <n v="192.0"/>
        <n v="123.0"/>
        <n v="187.0"/>
        <n v="518.0"/>
        <n v="594.0"/>
        <n v="406.0"/>
        <n v="413.0"/>
        <n v="451.0"/>
        <n v="571.0"/>
        <n v="734.0"/>
        <n v="685.0"/>
        <n v="616.0"/>
        <n v="438.0"/>
        <n v="430.0"/>
        <n v="408.0"/>
        <n v="375.0"/>
        <n v="577.0"/>
        <n v="436.0"/>
        <n v="427.0"/>
        <n v="535.0"/>
        <n v="509.0"/>
        <n v="710.0"/>
        <n v="601.0"/>
        <n v="668.0"/>
        <n v="227.0"/>
        <n v="667.0"/>
        <n v="582.0"/>
        <n v="502.0"/>
        <n v="592.0"/>
        <n v="590.0"/>
        <n v="756.0"/>
        <n v="761.0"/>
        <n v="757.0"/>
        <n v="648.0"/>
        <n v="639.0"/>
        <n v="584.0"/>
        <n v="511.0"/>
        <n v="448.0"/>
        <n v="709.0"/>
        <n v="510.0"/>
        <n v="570.0"/>
        <n v="554.0"/>
        <n v="456.0"/>
        <n v="183.0"/>
        <n v="222.0"/>
        <n v="445.0"/>
        <n v="416.0"/>
        <n v="697.0"/>
        <n v="422.0"/>
        <n v="460.0"/>
        <n v="688.0"/>
        <n v="618.0"/>
        <n v="854.0"/>
        <n v="814.0"/>
        <n v="777.0"/>
        <n v="691.0"/>
        <n v="741.0"/>
        <n v="670.0"/>
        <n v="624.0"/>
        <n v="621.0"/>
        <n v="488.0"/>
        <n v="613.0"/>
        <n v="786.0"/>
        <n v="630.0"/>
        <n v="465.0"/>
        <n v="693.0"/>
        <n v="896.0"/>
        <n v="845.0"/>
        <n v="829.0"/>
        <n v="769.0"/>
        <n v="790.0"/>
        <n v="701.0"/>
        <n v="641.0"/>
        <n v="653.0"/>
        <n v="627.0"/>
        <n v="572.0"/>
        <n v="779.0"/>
        <n v="481.0"/>
        <n v="363.0"/>
        <n v="631.0"/>
        <n v="647.0"/>
        <n v="822.0"/>
        <n v="796.0"/>
        <n v="759.0"/>
        <n v="767.0"/>
        <n v="732.0"/>
        <n v="615.0"/>
        <n v="173.0"/>
        <n v="715.0"/>
        <n v="809.0"/>
        <n v="605.0"/>
        <n v="656.0"/>
        <n v="609.0"/>
        <n v="820.0"/>
        <n v="866.0"/>
        <n v="714.0"/>
        <n v="803.0"/>
        <n v="718.0"/>
        <n v="746.0"/>
        <n v="632.0"/>
        <n v="195.0"/>
        <n v="157.0"/>
        <n v="717.0"/>
        <n v="524.0"/>
        <m/>
      </sharedItems>
    </cacheField>
    <cacheField name="queries/error" numFmtId="0">
      <sharedItems containsString="0" containsBlank="1" containsNumber="1" containsInteger="1">
        <n v="14.0"/>
        <n v="16.0"/>
        <n v="11.0"/>
        <n v="13.0"/>
        <n v="12.0"/>
        <n v="8.0"/>
        <n v="7.0"/>
        <n v="4.0"/>
        <n v="1.0"/>
        <n v="6.0"/>
        <n v="5.0"/>
        <n v="3.0"/>
        <n v="2.0"/>
        <n v="0.0"/>
        <n v="9.0"/>
        <n v="19.0"/>
        <n v="18.0"/>
        <n v="10.0"/>
        <n v="15.0"/>
        <n v="17.0"/>
        <n v="20.0"/>
        <n v="123.0"/>
        <n v="126.0"/>
        <n v="136.0"/>
        <n v="131.0"/>
        <n v="112.0"/>
        <n v="117.0"/>
        <n v="134.0"/>
        <n v="122.0"/>
        <n v="142.0"/>
        <n v="135.0"/>
        <n v="139.0"/>
        <n v="118.0"/>
        <n v="24.0"/>
        <m/>
      </sharedItems>
    </cacheField>
    <cacheField name="users" numFmtId="0">
      <sharedItems containsString="0" containsBlank="1" containsNumber="1" containsInteger="1">
        <n v="659.0"/>
        <n v="666.0"/>
        <n v="648.0"/>
        <n v="845.0"/>
        <n v="889.0"/>
        <n v="817.0"/>
        <n v="737.0"/>
        <n v="773.0"/>
        <n v="762.0"/>
        <n v="747.0"/>
        <n v="651.0"/>
        <n v="723.0"/>
        <n v="706.0"/>
        <n v="636.0"/>
        <n v="600.0"/>
        <n v="650.0"/>
        <n v="551.0"/>
        <n v="509.0"/>
        <n v="401.0"/>
        <n v="451.0"/>
        <n v="400.0"/>
        <n v="333.0"/>
        <n v="283.0"/>
        <n v="346.0"/>
        <n v="314.0"/>
        <n v="347.0"/>
        <n v="310.0"/>
        <n v="383.0"/>
        <n v="330.0"/>
        <n v="291.0"/>
        <n v="267.0"/>
        <n v="234.0"/>
        <n v="206.0"/>
        <n v="204.0"/>
        <n v="197.0"/>
        <n v="68.0"/>
        <n v="42.0"/>
        <n v="34.0"/>
        <n v="32.0"/>
        <n v="29.0"/>
        <n v="26.0"/>
        <n v="24.0"/>
        <n v="22.0"/>
        <n v="21.0"/>
        <n v="30.0"/>
        <n v="54.0"/>
        <n v="52.0"/>
        <n v="73.0"/>
        <n v="69.0"/>
        <n v="77.0"/>
        <n v="127.0"/>
        <n v="219.0"/>
        <n v="181.0"/>
        <n v="265.0"/>
        <n v="408.0"/>
        <n v="710.0"/>
        <n v="663.0"/>
        <n v="644.0"/>
        <n v="649.0"/>
        <n v="802.0"/>
        <n v="624.0"/>
        <n v="464.0"/>
        <n v="431.0"/>
        <n v="430.0"/>
        <n v="322.0"/>
        <n v="299.0"/>
        <n v="297.0"/>
        <n v="272.0"/>
        <n v="288.0"/>
        <n v="302.0"/>
        <n v="318.0"/>
        <n v="282.0"/>
        <n v="317.0"/>
        <n v="357.0"/>
        <n v="336.0"/>
        <n v="350.0"/>
        <n v="342.0"/>
        <n v="382.0"/>
        <n v="437.0"/>
        <n v="375.0"/>
        <n v="397.0"/>
        <n v="356.0"/>
        <n v="568.0"/>
        <n v="487.0"/>
        <n v="452.0"/>
        <n v="404.0"/>
        <n v="472.0"/>
        <n v="478.0"/>
        <n v="496.0"/>
        <n v="585.0"/>
        <n v="588.0"/>
        <n v="631.0"/>
        <n v="632.0"/>
        <n v="839.0"/>
        <n v="854.0"/>
        <n v="844.0"/>
        <n v="735.0"/>
        <n v="774.0"/>
        <n v="727.0"/>
        <n v="728.0"/>
        <n v="705.0"/>
        <n v="779.0"/>
        <n v="703.0"/>
        <n v="637.0"/>
        <n v="584.0"/>
        <n v="566.0"/>
        <n v="554.0"/>
        <n v="445.0"/>
        <n v="395.0"/>
        <n v="470.0"/>
        <n v="374.0"/>
        <n v="331.0"/>
        <n v="311.0"/>
        <n v="344.0"/>
        <n v="307.0"/>
        <n v="392.0"/>
        <n v="343.0"/>
        <n v="247.0"/>
        <n v="205.0"/>
        <n v="169.0"/>
        <n v="147.0"/>
        <n v="161.0"/>
        <n v="88.0"/>
        <n v="71.0"/>
        <n v="63.0"/>
        <n v="55.0"/>
        <n v="25.0"/>
        <n v="23.0"/>
        <n v="27.0"/>
        <n v="56.0"/>
        <n v="59.0"/>
        <n v="61.0"/>
        <n v="89.0"/>
        <n v="111.0"/>
        <n v="178.0"/>
        <n v="162.0"/>
        <n v="232.0"/>
        <n v="379.0"/>
        <n v="658.0"/>
        <n v="594.0"/>
        <n v="572.0"/>
        <n v="609.0"/>
        <n v="761.0"/>
        <n v="449.0"/>
        <n v="262.0"/>
        <n v="294.0"/>
        <n v="316.0"/>
        <n v="293.0"/>
        <n v="309.0"/>
        <n v="304.0"/>
        <n v="324.0"/>
        <n v="354.0"/>
        <n v="373.0"/>
        <n v="386.0"/>
        <n v="413.0"/>
        <n v="394.0"/>
        <n v="505.0"/>
        <n v="514.0"/>
        <n v="456.0"/>
        <n v="665.0"/>
        <n v="592.0"/>
        <n v="480.0"/>
        <n v="440.0"/>
        <n v="500.0"/>
        <n v="503.0"/>
        <n v="469.0"/>
        <n v="558.0"/>
        <n v="543.0"/>
        <n v="532.0"/>
        <n v="506.0"/>
        <n v="618.0"/>
        <n v="557.0"/>
        <n v="576.0"/>
        <n v="525.0"/>
        <n v="548.0"/>
        <n v="563.0"/>
        <n v="604.0"/>
        <n v="528.0"/>
        <n v="582.0"/>
        <n v="553.0"/>
        <n v="531.0"/>
        <n v="474.0"/>
        <n v="547.0"/>
        <n v="479.0"/>
        <n v="471.0"/>
        <n v="458.0"/>
        <n v="305.0"/>
        <n v="285.0"/>
        <n v="296.0"/>
        <n v="306.0"/>
        <n v="264.0"/>
        <n v="281.0"/>
        <n v="298.0"/>
        <n v="287.0"/>
        <n v="277.0"/>
        <n v="242.0"/>
        <n v="202.0"/>
        <n v="179.0"/>
        <n v="153.0"/>
        <n v="150.0"/>
        <n v="118.0"/>
        <n v="141.0"/>
        <n v="121.0"/>
        <n v="115.0"/>
        <n v="95.0"/>
        <n v="60.0"/>
        <n v="72.0"/>
        <n v="65.0"/>
        <n v="75.0"/>
        <n v="86.0"/>
        <n v="82.0"/>
        <n v="107.0"/>
        <n v="139.0"/>
        <n v="92.0"/>
        <n v="97.0"/>
        <n v="130.0"/>
        <n v="226.0"/>
        <n v="186.0"/>
        <n v="220.0"/>
        <n v="246.0"/>
        <n v="211.0"/>
        <n v="243.0"/>
        <n v="276.0"/>
        <n v="259.0"/>
        <n v="271.0"/>
        <n v="295.0"/>
        <n v="266.0"/>
        <n v="278.0"/>
        <n v="289.0"/>
        <n v="252.0"/>
        <n v="258.0"/>
        <n v="251.0"/>
        <n v="270.0"/>
        <n v="348.0"/>
        <n v="341.0"/>
        <n v="361.0"/>
        <n v="338.0"/>
        <n v="286.0"/>
        <n v="349.0"/>
        <n v="366.0"/>
        <n v="381.0"/>
        <n v="436.0"/>
        <n v="417.0"/>
        <n v="405.0"/>
        <n v="384.0"/>
        <n v="360.0"/>
        <n v="249.0"/>
        <n v="261.0"/>
        <n v="223.0"/>
        <n v="228.0"/>
        <n v="208.0"/>
        <n v="227.0"/>
        <n v="184.0"/>
        <n v="180.0"/>
        <n v="135.0"/>
        <n v="119.0"/>
        <n v="129.0"/>
        <n v="117.0"/>
        <n v="104.0"/>
        <n v="96.0"/>
        <n v="66.0"/>
        <n v="80.0"/>
        <n v="51.0"/>
        <n v="70.0"/>
        <n v="103.0"/>
        <n v="98.0"/>
        <n v="106.0"/>
        <n v="84.0"/>
        <n v="94.0"/>
        <n v="114.0"/>
        <n v="146.0"/>
        <n v="120.0"/>
        <n v="149.0"/>
        <n v="166.0"/>
        <n v="194.0"/>
        <n v="172.0"/>
        <n v="233.0"/>
        <n v="260.0"/>
        <n v="290.0"/>
        <n v="244.0"/>
        <n v="279.0"/>
        <n v="269.0"/>
        <n v="254.0"/>
        <n v="256.0"/>
        <n v="225.0"/>
        <n v="248.0"/>
        <n v="328.0"/>
        <n v="369.0"/>
        <n v="351.0"/>
        <n v="432.0"/>
        <n v="419.0"/>
        <n v="407.0"/>
        <n v="410.0"/>
        <n v="370.0"/>
        <n v="217.0"/>
        <n v="196.0"/>
        <n v="190.0"/>
        <n v="167.0"/>
        <n v="140.0"/>
        <n v="62.0"/>
        <n v="18.0"/>
        <n v="17.0"/>
        <n v="14.0"/>
        <n v="13.0"/>
        <n v="12.0"/>
        <n v="41.0"/>
        <n v="47.0"/>
        <n v="198.0"/>
        <n v="540.0"/>
        <n v="501.0"/>
        <n v="512.0"/>
        <n v="559.0"/>
        <n v="670.0"/>
        <n v="552.0"/>
        <n v="420.0"/>
        <n v="284.0"/>
        <n v="218.0"/>
        <n v="241.0"/>
        <n v="268.0"/>
        <n v="320.0"/>
        <n v="377.0"/>
        <n v="355.0"/>
        <n v="387.0"/>
        <n v="435.0"/>
        <n v="393.0"/>
        <n v="504.0"/>
        <n v="521.0"/>
        <n v="545.0"/>
        <n v="754.0"/>
        <n v="699.0"/>
        <n v="692.0"/>
        <n v="579.0"/>
        <n v="569.0"/>
        <n v="462.0"/>
        <n v="457.0"/>
        <n v="423.0"/>
        <n v="327.0"/>
        <n v="222.0"/>
        <n v="238.0"/>
        <n v="187.0"/>
        <n v="177.0"/>
        <n v="148.0"/>
        <n v="142.0"/>
        <n v="123.0"/>
        <n v="108.0"/>
        <n v="50.0"/>
        <n v="28.0"/>
        <n v="44.0"/>
        <n v="74.0"/>
        <n v="212.0"/>
        <n v="337.0"/>
        <n v="639.0"/>
        <n v="587.0"/>
        <n v="555.0"/>
        <n v="610.0"/>
        <n v="720.0"/>
        <n v="481.0"/>
        <n v="406.0"/>
        <n v="334.0"/>
        <n v="263.0"/>
        <n v="292.0"/>
        <n v="313.0"/>
        <n v="274.0"/>
        <n v="300.0"/>
        <n v="367.0"/>
        <n v="424.0"/>
        <n v="411.0"/>
        <n v="428.0"/>
        <n v="586.0"/>
        <n v="580.0"/>
        <n v="808.0"/>
        <n v="744.0"/>
        <n v="689.0"/>
        <n v="655.0"/>
        <n v="668.0"/>
        <n v="657.0"/>
        <n v="680.0"/>
        <n v="527.0"/>
        <n v="499.0"/>
        <n v="498.0"/>
        <n v="403.0"/>
        <n v="371.0"/>
        <n v="257.0"/>
        <n v="250.0"/>
        <n v="237.0"/>
        <n v="188.0"/>
        <n v="199.0"/>
        <n v="163.0"/>
        <n v="126.0"/>
        <n v="46.0"/>
        <n v="40.0"/>
        <n v="38.0"/>
        <n v="37.0"/>
        <n v="36.0"/>
        <n v="31.0"/>
        <n v="67.0"/>
        <n v="201.0"/>
        <n v="221.0"/>
        <n v="611.0"/>
        <n v="681.0"/>
        <n v="523.0"/>
        <n v="450.0"/>
        <n v="273.0"/>
        <n v="301.0"/>
        <n v="365.0"/>
        <n v="434.0"/>
        <n v="444.0"/>
        <n v="454.0"/>
        <n v="441.0"/>
        <n v="550.0"/>
        <n v="757.0"/>
        <n v="734.0"/>
        <n v="704.0"/>
        <n v="646.0"/>
        <n v="682.0"/>
        <n v="678.0"/>
        <n v="598.0"/>
        <n v="549.0"/>
        <n v="544.0"/>
        <n v="345.0"/>
        <n v="340.0"/>
        <n v="160.0"/>
        <n v="102.0"/>
        <n v="112.0"/>
        <n v="48.0"/>
        <n v="33.0"/>
        <n v="19.0"/>
        <n v="15.0"/>
        <n v="20.0"/>
        <n v="64.0"/>
        <n v="93.0"/>
        <n v="165.0"/>
        <n v="138.0"/>
        <n v="483.0"/>
        <n v="321.0"/>
        <n v="230.0"/>
        <n v="209.0"/>
        <n v="207.0"/>
        <n v="216.0"/>
        <n v="332.0"/>
        <n v="589.0"/>
        <n v="463.0"/>
        <n v="446.0"/>
        <n v="391.0"/>
        <n v="615.0"/>
        <n v="513.0"/>
        <n v="536.0"/>
        <n v="518.0"/>
        <n v="490.0"/>
        <n v="402.0"/>
        <n v="429.0"/>
        <n v="396.0"/>
        <n v="335.0"/>
        <n v="239.0"/>
        <n v="185.0"/>
        <n v="158.0"/>
        <n v="99.0"/>
        <n v="53.0"/>
        <n v="58.0"/>
        <n v="57.0"/>
        <n v="152.0"/>
        <n v="191.0"/>
        <n v="502.0"/>
        <n v="468.0"/>
        <n v="519.0"/>
        <n v="485.0"/>
        <n v="415.0"/>
        <n v="315.0"/>
        <n v="326.0"/>
        <n v="319.0"/>
        <n v="358.0"/>
        <n v="467.0"/>
        <n v="418.0"/>
        <n v="539.0"/>
        <n v="493.0"/>
        <n v="560.0"/>
        <n v="573.0"/>
        <n v="510.0"/>
        <n v="530.0"/>
        <n v="556.0"/>
        <n v="595.0"/>
        <n v="459.0"/>
        <n v="442.0"/>
        <n v="352.0"/>
        <n v="145.0"/>
        <n v="124.0"/>
        <n v="143.0"/>
        <n v="76.0"/>
        <n v="83.0"/>
        <n v="90.0"/>
        <n v="122.0"/>
        <n v="101.0"/>
        <n v="171.0"/>
        <n v="235.0"/>
        <n v="195.0"/>
        <n v="210.0"/>
        <n v="376.0"/>
        <n v="380.0"/>
        <n v="426.0"/>
        <n v="425.0"/>
        <n v="389.0"/>
        <n v="245.0"/>
        <n v="213.0"/>
        <n v="156.0"/>
        <n v="116.0"/>
        <n v="91.0"/>
        <n v="79.0"/>
        <n v="81.0"/>
        <n v="100.0"/>
        <n v="137.0"/>
        <n v="154.0"/>
        <n v="170.0"/>
        <n v="193.0"/>
        <n v="229.0"/>
        <n v="231.0"/>
        <n v="255.0"/>
        <n v="240.0"/>
        <n v="236.0"/>
        <n v="398.0"/>
        <n v="203.0"/>
        <n v="182.0"/>
        <n v="144.0"/>
        <n v="16.0"/>
        <n v="39.0"/>
        <n v="125.0"/>
        <n v="303.0"/>
        <n v="215.0"/>
        <n v="494.0"/>
        <n v="533.0"/>
        <n v="473.0"/>
        <n v="538.0"/>
        <n v="676.0"/>
        <n v="612.0"/>
        <n v="599.0"/>
        <n v="159.0"/>
        <n v="10.0"/>
        <n v="9.0"/>
        <n v="8.0"/>
        <n v="7.0"/>
        <n v="43.0"/>
        <n v="416.0"/>
        <n v="329.0"/>
        <n v="253.0"/>
        <n v="275.0"/>
        <n v="363.0"/>
        <n v="414.0"/>
        <n v="433.0"/>
        <n v="477.0"/>
        <n v="608.0"/>
        <n v="671.0"/>
        <n v="561.0"/>
        <n v="626.0"/>
        <n v="484.0"/>
        <n v="497.0"/>
        <n v="353.0"/>
        <n v="192.0"/>
        <n v="131.0"/>
        <n v="134.0"/>
        <n v="189.0"/>
        <n v="312.0"/>
        <n v="422.0"/>
        <n v="421.0"/>
        <n v="399.0"/>
        <n v="368.0"/>
        <n v="325.0"/>
        <n v="168.0"/>
        <n v="78.0"/>
        <n v="155.0"/>
        <n v="200.0"/>
        <n v="461.0"/>
        <n v="583.0"/>
        <n v="364.0"/>
        <n v="308.0"/>
        <n v="476.0"/>
        <n v="448.0"/>
        <n v="526.0"/>
        <n v="517.0"/>
        <n v="695.0"/>
        <n v="647.0"/>
        <n v="672.0"/>
        <n v="642.0"/>
        <n v="629.0"/>
        <n v="640.0"/>
        <n v="466.0"/>
        <n v="507.0"/>
        <n v="409.0"/>
        <n v="157.0"/>
        <n v="128.0"/>
        <n v="105.0"/>
        <n v="49.0"/>
        <n v="133.0"/>
        <n v="486.0"/>
        <n v="562.0"/>
        <n v="390.0"/>
        <n v="427.0"/>
        <n v="113.0"/>
        <n v="85.0"/>
        <n v="183.0"/>
        <n v="362.0"/>
        <n v="388.0"/>
        <n v="224.0"/>
        <n v="151.0"/>
        <n v="109.0"/>
        <n v="529.0"/>
        <n v="280.0"/>
        <n v="675.0"/>
        <n v="601.0"/>
        <n v="628.0"/>
        <n v="653.0"/>
        <n v="460.0"/>
        <n v="482.0"/>
        <n v="378.0"/>
        <n v="45.0"/>
        <n v="489.0"/>
        <n v="711.0"/>
        <n v="359.0"/>
        <n v="443.0"/>
        <n v="745.0"/>
        <n v="717.0"/>
        <n v="677.0"/>
        <n v="603.0"/>
        <n v="652.0"/>
        <n v="606.0"/>
        <n v="596.0"/>
        <n v="11.0"/>
        <n v="524.0"/>
        <n v="685.0"/>
        <n v="439.0"/>
        <n v="769.0"/>
        <n v="730.0"/>
        <n v="654.0"/>
        <n v="581.0"/>
        <n v="515.0"/>
        <n v="724.0"/>
        <n v="385.0"/>
        <n v="673.0"/>
        <n v="522.0"/>
        <n v="574.0"/>
        <n v="488.0"/>
        <n v="214.0"/>
        <n v="174.0"/>
        <n v="176.0"/>
        <n v="323.0"/>
        <n v="438.0"/>
        <n v="339.0"/>
        <n v="110.0"/>
        <n v="173.0"/>
        <n v="372.0"/>
        <n v="641.0"/>
        <n v="715.0"/>
        <n v="412.0"/>
        <n v="613.0"/>
        <n v="453.0"/>
        <n v="691.0"/>
        <n v="863.0"/>
        <n v="825.0"/>
        <n v="782.0"/>
        <n v="701.0"/>
        <n v="627.0"/>
        <n v="136.0"/>
        <n v="707.0"/>
        <n v="620.0"/>
        <n v="806.0"/>
        <n v="516.0"/>
        <n v="465.0"/>
        <n v="687.0"/>
        <n v="912.0"/>
        <n v="859.0"/>
        <n v="841.0"/>
        <n v="781.0"/>
        <n v="753.0"/>
        <n v="713.0"/>
        <n v="475.0"/>
        <n v="688.0"/>
        <n v="796.0"/>
        <n v="616.0"/>
        <n v="455.0"/>
        <n v="541.0"/>
        <n v="792.0"/>
        <n v="837.0"/>
        <n v="765.0"/>
        <n v="771.0"/>
        <n v="593.0"/>
        <n v="87.0"/>
        <n v="132.0"/>
        <n v="667.0"/>
        <n v="683.0"/>
        <n v="820.0"/>
        <n v="661.0"/>
        <n v="619.0"/>
        <n v="830.0"/>
        <n v="873.0"/>
        <n v="719.0"/>
        <n v="807.0"/>
        <n v="750.0"/>
        <n v="643.0"/>
        <n v="491.0"/>
        <n v="542.0"/>
        <n v="567.0"/>
        <n v="664.0"/>
        <n v="605.0"/>
        <n v="591.0"/>
        <n v="571.0"/>
        <m/>
      </sharedItems>
    </cacheField>
    <cacheField name="timestamp" numFmtId="164">
      <sharedItems containsDate="1" containsString="0" containsBlank="1">
        <d v="2018-08-01T19:43:11Z"/>
        <d v="2018-08-01T19:45:24Z"/>
        <d v="2018-08-01T20:00:26Z"/>
        <d v="2018-08-01T20:15:24Z"/>
        <d v="2018-08-01T20:30:24Z"/>
        <d v="2018-08-01T20:45:24Z"/>
        <d v="2018-08-01T21:00:26Z"/>
        <d v="2018-08-01T21:15:24Z"/>
        <d v="2018-08-01T21:30:24Z"/>
        <d v="2018-08-01T21:45:23Z"/>
        <d v="2018-08-01T22:00:26Z"/>
        <d v="2018-08-01T22:15:24Z"/>
        <d v="2018-08-01T22:30:23Z"/>
        <d v="2018-08-01T22:45:24Z"/>
        <d v="2018-08-01T23:00:24Z"/>
        <d v="2018-08-01T23:15:24Z"/>
        <d v="2018-08-01T23:30:23Z"/>
        <d v="2018-08-01T23:45:24Z"/>
        <d v="2018-08-02T00:00:24Z"/>
        <d v="2018-08-02T00:15:24Z"/>
        <d v="2018-08-02T00:30:23Z"/>
        <d v="2018-08-02T00:45:23Z"/>
        <d v="2018-08-02T01:00:24Z"/>
        <d v="2018-08-02T01:15:23Z"/>
        <d v="2018-08-02T01:30:24Z"/>
        <d v="2018-08-02T01:45:23Z"/>
        <d v="2018-08-02T02:00:24Z"/>
        <d v="2018-08-02T02:15:24Z"/>
        <d v="2018-08-02T02:30:23Z"/>
        <d v="2018-08-02T02:45:23Z"/>
        <d v="2018-08-02T03:00:23Z"/>
        <d v="2018-08-02T03:15:23Z"/>
        <d v="2018-08-02T03:30:24Z"/>
        <d v="2018-08-02T03:45:23Z"/>
        <d v="2018-08-02T04:00:27Z"/>
        <d v="2018-08-02T04:15:23Z"/>
        <d v="2018-08-02T04:30:24Z"/>
        <d v="2018-08-02T04:45:23Z"/>
        <d v="2018-08-02T05:00:26Z"/>
        <d v="2018-08-02T05:15:23Z"/>
        <d v="2018-08-02T05:30:23Z"/>
        <d v="2018-08-02T05:45:23Z"/>
        <d v="2018-08-02T06:00:25Z"/>
        <d v="2018-08-02T06:15:23Z"/>
        <d v="2018-08-02T06:34:12Z"/>
        <d v="2018-08-02T06:45:23Z"/>
        <d v="2018-08-02T07:00:25Z"/>
        <d v="2018-08-02T07:15:24Z"/>
        <d v="2018-08-02T07:30:24Z"/>
        <d v="2018-08-02T07:45:24Z"/>
        <d v="2018-08-02T08:00:25Z"/>
        <d v="2018-08-02T08:15:24Z"/>
        <d v="2018-08-02T08:30:24Z"/>
        <d v="2018-08-02T08:45:25Z"/>
        <d v="2018-08-02T09:00:25Z"/>
        <d v="2018-08-02T09:15:24Z"/>
        <d v="2018-08-02T09:30:25Z"/>
        <d v="2018-08-02T09:45:24Z"/>
        <d v="2018-08-02T10:00:24Z"/>
        <d v="2018-08-02T10:15:24Z"/>
        <d v="2018-08-02T10:30:24Z"/>
        <d v="2018-08-02T10:45:24Z"/>
        <d v="2018-08-02T11:00:24Z"/>
        <d v="2018-08-02T11:15:24Z"/>
        <d v="2018-08-02T11:30:24Z"/>
        <d v="2018-08-02T11:45:24Z"/>
        <d v="2018-08-02T12:00:24Z"/>
        <d v="2018-08-02T12:15:25Z"/>
        <d v="2018-08-02T12:30:24Z"/>
        <d v="2018-08-02T12:45:24Z"/>
        <d v="2018-08-02T13:00:25Z"/>
        <d v="2018-08-02T13:15:24Z"/>
        <d v="2018-08-02T13:30:25Z"/>
        <d v="2018-08-02T13:45:24Z"/>
        <d v="2018-08-02T14:00:24Z"/>
        <d v="2018-08-02T14:15:24Z"/>
        <d v="2018-08-02T14:30:24Z"/>
        <d v="2018-08-02T14:45:24Z"/>
        <d v="2018-08-02T15:00:24Z"/>
        <d v="2018-08-02T15:15:24Z"/>
        <d v="2018-08-02T15:30:24Z"/>
        <d v="2018-08-02T15:45:24Z"/>
        <d v="2018-08-02T16:00:23Z"/>
        <d v="2018-08-02T16:15:24Z"/>
        <d v="2018-08-02T16:30:24Z"/>
        <d v="2018-08-02T16:45:24Z"/>
        <d v="2018-08-02T17:00:25Z"/>
        <d v="2018-08-02T17:15:24Z"/>
        <d v="2018-08-02T17:30:24Z"/>
        <d v="2018-08-02T17:45:24Z"/>
        <d v="2018-08-02T18:00:25Z"/>
        <d v="2018-08-02T18:15:23Z"/>
        <d v="2018-08-02T18:30:24Z"/>
        <d v="2018-08-02T18:45:23Z"/>
        <d v="2018-08-02T19:00:24Z"/>
        <d v="2018-08-02T19:15:24Z"/>
        <d v="2018-08-02T19:30:24Z"/>
        <d v="2018-08-02T19:45:23Z"/>
        <d v="2018-08-02T20:00:24Z"/>
        <d v="2018-08-02T20:15:25Z"/>
        <d v="2018-08-02T20:30:23Z"/>
        <d v="2018-08-02T20:45:24Z"/>
        <d v="2018-08-02T21:00:23Z"/>
        <d v="2018-08-02T21:15:24Z"/>
        <d v="2018-08-02T21:30:23Z"/>
        <d v="2018-08-02T21:45:23Z"/>
        <d v="2018-08-02T22:00:23Z"/>
        <d v="2018-08-02T22:15:23Z"/>
        <d v="2018-08-02T22:30:23Z"/>
        <d v="2018-08-02T22:45:23Z"/>
        <d v="2018-08-02T23:00:25Z"/>
        <d v="2018-08-02T23:15:23Z"/>
        <d v="2018-08-02T23:30:23Z"/>
        <d v="2018-08-02T23:45:23Z"/>
        <d v="2018-08-03T00:00:28Z"/>
        <d v="2018-08-03T00:15:23Z"/>
        <d v="2018-08-03T00:30:23Z"/>
        <d v="2018-08-03T00:45:23Z"/>
        <d v="2018-08-03T01:00:26Z"/>
        <d v="2018-08-03T01:15:23Z"/>
        <d v="2018-08-03T01:30:23Z"/>
        <d v="2018-08-03T01:45:23Z"/>
        <d v="2018-08-03T02:00:25Z"/>
        <d v="2018-08-03T02:15:23Z"/>
        <d v="2018-08-03T02:30:22Z"/>
        <d v="2018-08-03T02:45:23Z"/>
        <d v="2018-08-03T03:00:24Z"/>
        <d v="2018-08-03T03:15:22Z"/>
        <d v="2018-08-03T03:30:22Z"/>
        <d v="2018-08-03T03:45:23Z"/>
        <d v="2018-08-03T04:00:23Z"/>
        <d v="2018-08-03T04:15:22Z"/>
        <d v="2018-08-03T04:30:23Z"/>
        <d v="2018-08-03T04:45:23Z"/>
        <d v="2018-08-03T05:00:22Z"/>
        <d v="2018-08-03T05:15:23Z"/>
        <d v="2018-08-03T05:30:22Z"/>
        <d v="2018-08-03T05:45:23Z"/>
        <d v="2018-08-03T06:00:23Z"/>
        <d v="2018-08-03T06:15:22Z"/>
        <d v="2018-08-03T06:34:14Z"/>
        <d v="2018-08-03T06:45:23Z"/>
        <d v="2018-08-03T07:00:22Z"/>
        <d v="2018-08-03T07:15:24Z"/>
        <d v="2018-08-03T07:30:24Z"/>
        <d v="2018-08-03T07:45:24Z"/>
        <d v="2018-08-03T08:00:26Z"/>
        <d v="2018-08-03T08:15:24Z"/>
        <d v="2018-08-03T08:30:24Z"/>
        <d v="2018-08-03T08:45:24Z"/>
        <d v="2018-08-03T09:00:24Z"/>
        <d v="2018-08-03T09:15:24Z"/>
        <d v="2018-08-03T09:30:24Z"/>
        <d v="2018-08-03T09:45:24Z"/>
        <d v="2018-08-03T10:00:24Z"/>
        <d v="2018-08-03T10:15:24Z"/>
        <d v="2018-08-03T10:30:23Z"/>
        <d v="2018-08-03T10:45:25Z"/>
        <d v="2018-08-03T11:00:25Z"/>
        <d v="2018-08-03T11:15:24Z"/>
        <d v="2018-08-03T11:30:24Z"/>
        <d v="2018-08-03T11:45:24Z"/>
        <d v="2018-08-03T12:00:23Z"/>
        <d v="2018-08-03T12:15:24Z"/>
        <d v="2018-08-03T12:30:23Z"/>
        <d v="2018-08-03T12:45:23Z"/>
        <d v="2018-08-03T13:00:26Z"/>
        <d v="2018-08-03T13:15:23Z"/>
        <d v="2018-08-03T13:30:24Z"/>
        <d v="2018-08-03T13:45:24Z"/>
        <d v="2018-08-03T14:00:26Z"/>
        <d v="2018-08-03T14:15:23Z"/>
        <d v="2018-08-03T14:30:24Z"/>
        <d v="2018-08-03T14:45:23Z"/>
        <d v="2018-08-03T15:00:25Z"/>
        <d v="2018-08-03T15:15:24Z"/>
        <d v="2018-08-03T15:30:23Z"/>
        <d v="2018-08-03T15:45:24Z"/>
        <d v="2018-08-03T16:00:24Z"/>
        <d v="2018-08-03T16:15:23Z"/>
        <d v="2018-08-03T16:30:23Z"/>
        <d v="2018-08-03T16:45:24Z"/>
        <d v="2018-08-03T17:00:24Z"/>
        <d v="2018-08-03T17:15:24Z"/>
        <d v="2018-08-03T17:30:23Z"/>
        <d v="2018-08-03T17:45:24Z"/>
        <d v="2018-08-03T18:00:23Z"/>
        <d v="2018-08-03T18:15:23Z"/>
        <d v="2018-08-03T18:30:23Z"/>
        <d v="2018-08-03T18:45:23Z"/>
        <d v="2018-08-03T19:00:23Z"/>
        <d v="2018-08-03T19:15:23Z"/>
        <d v="2018-08-03T19:30:23Z"/>
        <d v="2018-08-03T19:45:23Z"/>
        <d v="2018-08-03T20:00:24Z"/>
        <d v="2018-08-03T20:15:23Z"/>
        <d v="2018-08-03T20:30:22Z"/>
        <d v="2018-08-03T20:45:23Z"/>
        <d v="2018-08-03T21:00:23Z"/>
        <d v="2018-08-03T21:15:23Z"/>
        <d v="2018-08-03T21:30:23Z"/>
        <d v="2018-08-03T21:45:23Z"/>
        <d v="2018-08-03T22:00:25Z"/>
        <d v="2018-08-03T22:15:22Z"/>
        <d v="2018-08-03T22:30:22Z"/>
        <d v="2018-08-03T22:45:23Z"/>
        <d v="2018-08-03T23:00:25Z"/>
        <d v="2018-08-03T23:15:23Z"/>
        <d v="2018-08-03T23:30:23Z"/>
        <d v="2018-08-03T23:45:23Z"/>
        <d v="2018-08-04T00:00:24Z"/>
        <d v="2018-08-04T00:15:23Z"/>
        <d v="2018-08-04T00:30:23Z"/>
        <d v="2018-08-04T00:45:22Z"/>
        <d v="2018-08-04T01:00:26Z"/>
        <d v="2018-08-04T01:15:22Z"/>
        <d v="2018-08-04T01:30:23Z"/>
        <d v="2018-08-04T01:45:22Z"/>
        <d v="2018-08-04T02:00:23Z"/>
        <d v="2018-08-04T02:15:23Z"/>
        <d v="2018-08-04T02:30:23Z"/>
        <d v="2018-08-04T02:45:22Z"/>
        <d v="2018-08-04T03:00:23Z"/>
        <d v="2018-08-04T03:15:23Z"/>
        <d v="2018-08-04T03:30:23Z"/>
        <d v="2018-08-04T03:45:22Z"/>
        <d v="2018-08-04T04:00:23Z"/>
        <d v="2018-08-04T04:15:23Z"/>
        <d v="2018-08-04T04:30:22Z"/>
        <d v="2018-08-04T04:45:22Z"/>
        <d v="2018-08-04T05:00:22Z"/>
        <d v="2018-08-04T05:15:22Z"/>
        <d v="2018-08-04T05:30:22Z"/>
        <d v="2018-08-04T05:45:22Z"/>
        <d v="2018-08-04T06:00:22Z"/>
        <d v="2018-08-04T06:15:22Z"/>
        <d v="2018-08-04T06:34:24Z"/>
        <d v="2018-08-04T06:45:22Z"/>
        <d v="2018-08-04T07:00:22Z"/>
        <d v="2018-08-04T07:15:24Z"/>
        <d v="2018-08-04T07:30:24Z"/>
        <d v="2018-08-04T07:45:23Z"/>
        <d v="2018-08-04T08:00:24Z"/>
        <d v="2018-08-04T08:15:24Z"/>
        <d v="2018-08-04T08:30:24Z"/>
        <d v="2018-08-04T08:45:23Z"/>
        <d v="2018-08-04T09:00:25Z"/>
        <d v="2018-08-04T09:15:23Z"/>
        <d v="2018-08-04T09:30:23Z"/>
        <d v="2018-08-04T09:45:23Z"/>
        <d v="2018-08-04T10:00:24Z"/>
        <d v="2018-08-04T10:15:24Z"/>
        <d v="2018-08-04T10:30:23Z"/>
        <d v="2018-08-04T10:45:23Z"/>
        <d v="2018-08-04T11:00:24Z"/>
        <d v="2018-08-04T11:15:23Z"/>
        <d v="2018-08-04T11:30:23Z"/>
        <d v="2018-08-04T11:45:24Z"/>
        <d v="2018-08-04T12:00:23Z"/>
        <d v="2018-08-04T12:15:24Z"/>
        <d v="2018-08-04T12:30:23Z"/>
        <d v="2018-08-04T12:45:23Z"/>
        <d v="2018-08-04T13:00:23Z"/>
        <d v="2018-08-04T13:15:23Z"/>
        <d v="2018-08-04T13:30:23Z"/>
        <d v="2018-08-04T13:45:23Z"/>
        <d v="2018-08-04T14:00:22Z"/>
        <d v="2018-08-04T14:15:23Z"/>
        <d v="2018-08-04T14:30:23Z"/>
        <d v="2018-08-04T14:45:23Z"/>
        <d v="2018-08-04T15:00:26Z"/>
        <d v="2018-08-04T15:15:23Z"/>
        <d v="2018-08-04T15:30:23Z"/>
        <d v="2018-08-04T15:45:23Z"/>
        <d v="2018-08-04T16:00:25Z"/>
        <d v="2018-08-04T16:15:23Z"/>
        <d v="2018-08-04T16:30:23Z"/>
        <d v="2018-08-04T16:45:22Z"/>
        <d v="2018-08-04T17:00:25Z"/>
        <d v="2018-08-04T17:15:22Z"/>
        <d v="2018-08-04T17:30:23Z"/>
        <d v="2018-08-04T17:45:23Z"/>
        <d v="2018-08-04T18:00:25Z"/>
        <d v="2018-08-04T18:15:22Z"/>
        <d v="2018-08-04T18:30:23Z"/>
        <d v="2018-08-04T18:45:22Z"/>
        <d v="2018-08-04T19:00:25Z"/>
        <d v="2018-08-04T19:15:22Z"/>
        <d v="2018-08-04T19:30:23Z"/>
        <d v="2018-08-04T19:45:22Z"/>
        <d v="2018-08-04T20:00:23Z"/>
        <d v="2018-08-04T20:15:22Z"/>
        <d v="2018-08-04T20:30:23Z"/>
        <d v="2018-08-04T20:45:22Z"/>
        <d v="2018-08-04T21:00:23Z"/>
        <d v="2018-08-04T21:15:22Z"/>
        <d v="2018-08-04T21:30:23Z"/>
        <d v="2018-08-04T21:45:22Z"/>
        <d v="2018-08-04T22:00:22Z"/>
        <d v="2018-08-04T22:15:23Z"/>
        <d v="2018-08-04T22:30:22Z"/>
        <d v="2018-08-04T22:45:22Z"/>
        <d v="2018-08-04T23:00:22Z"/>
        <d v="2018-08-04T23:15:23Z"/>
        <d v="2018-08-04T23:30:22Z"/>
        <d v="2018-08-04T23:45:22Z"/>
        <d v="2018-08-05T00:00:25Z"/>
        <d v="2018-08-05T00:15:22Z"/>
        <d v="2018-08-05T00:30:22Z"/>
        <d v="2018-08-05T00:45:21Z"/>
        <d v="2018-08-05T01:00:25Z"/>
        <d v="2018-08-05T01:15:22Z"/>
        <d v="2018-08-05T01:30:21Z"/>
        <d v="2018-08-05T01:45:23Z"/>
        <d v="2018-08-05T02:00:25Z"/>
        <d v="2018-08-05T02:15:22Z"/>
        <d v="2018-08-05T02:30:22Z"/>
        <d v="2018-08-05T02:45:22Z"/>
        <d v="2018-08-05T03:00:25Z"/>
        <d v="2018-08-05T03:15:22Z"/>
        <d v="2018-08-05T03:30:22Z"/>
        <d v="2018-08-05T03:45:21Z"/>
        <d v="2018-08-05T04:00:24Z"/>
        <d v="2018-08-05T04:15:22Z"/>
        <d v="2018-08-05T04:30:22Z"/>
        <d v="2018-08-05T04:45:21Z"/>
        <d v="2018-08-05T05:00:23Z"/>
        <d v="2018-08-05T05:15:21Z"/>
        <d v="2018-08-05T05:30:22Z"/>
        <d v="2018-08-05T05:45:22Z"/>
        <d v="2018-08-05T06:00:23Z"/>
        <d v="2018-08-05T06:15:22Z"/>
        <d v="2018-08-05T06:34:20Z"/>
        <d v="2018-08-05T06:45:22Z"/>
        <d v="2018-08-05T07:00:22Z"/>
        <d v="2018-08-05T07:15:23Z"/>
        <d v="2018-08-05T07:30:23Z"/>
        <d v="2018-08-05T07:45:23Z"/>
        <d v="2018-08-05T08:00:24Z"/>
        <d v="2018-08-05T08:15:24Z"/>
        <d v="2018-08-05T08:30:23Z"/>
        <d v="2018-08-05T08:45:26Z"/>
        <d v="2018-08-05T09:00:25Z"/>
        <d v="2018-08-05T09:15:23Z"/>
        <d v="2018-08-05T09:30:23Z"/>
        <d v="2018-08-05T09:45:23Z"/>
        <d v="2018-08-05T10:00:24Z"/>
        <d v="2018-08-05T10:15:23Z"/>
        <d v="2018-08-05T10:30:23Z"/>
        <d v="2018-08-05T10:45:23Z"/>
        <d v="2018-08-05T11:00:25Z"/>
        <d v="2018-08-05T11:15:23Z"/>
        <d v="2018-08-05T11:30:23Z"/>
        <d v="2018-08-05T11:45:23Z"/>
        <d v="2018-08-05T12:00:23Z"/>
        <d v="2018-08-05T12:15:23Z"/>
        <d v="2018-08-05T12:30:22Z"/>
        <d v="2018-08-05T12:45:23Z"/>
        <d v="2018-08-05T13:00:23Z"/>
        <d v="2018-08-05T13:15:23Z"/>
        <d v="2018-08-05T13:30:22Z"/>
        <d v="2018-08-05T13:45:23Z"/>
        <d v="2018-08-05T14:00:22Z"/>
        <d v="2018-08-05T14:15:22Z"/>
        <d v="2018-08-05T14:30:23Z"/>
        <d v="2018-08-05T14:45:22Z"/>
        <d v="2018-08-05T15:00:26Z"/>
        <d v="2018-08-05T15:15:22Z"/>
        <d v="2018-08-05T15:30:22Z"/>
        <d v="2018-08-05T15:45:23Z"/>
        <d v="2018-08-05T16:00:26Z"/>
        <d v="2018-08-05T16:15:22Z"/>
        <d v="2018-08-05T16:30:23Z"/>
        <d v="2018-08-05T16:45:22Z"/>
        <d v="2018-08-05T17:00:25Z"/>
        <d v="2018-08-05T17:15:22Z"/>
        <d v="2018-08-05T17:30:23Z"/>
        <d v="2018-08-05T17:45:22Z"/>
        <d v="2018-08-05T18:00:28Z"/>
        <d v="2018-08-05T18:15:22Z"/>
        <d v="2018-08-05T18:30:22Z"/>
        <d v="2018-08-05T18:45:22Z"/>
        <d v="2018-08-05T19:00:25Z"/>
        <d v="2018-08-05T19:15:22Z"/>
        <d v="2018-08-05T19:30:23Z"/>
        <d v="2018-08-05T19:45:22Z"/>
        <d v="2018-08-05T20:00:23Z"/>
        <d v="2018-08-05T20:15:22Z"/>
        <d v="2018-08-05T20:30:22Z"/>
        <d v="2018-08-05T20:45:22Z"/>
        <d v="2018-08-05T21:00:22Z"/>
        <d v="2018-08-05T21:15:22Z"/>
        <d v="2018-08-05T21:30:22Z"/>
        <d v="2018-08-05T21:45:22Z"/>
        <d v="2018-08-05T22:00:22Z"/>
        <d v="2018-08-05T22:15:22Z"/>
        <d v="2018-08-05T22:30:22Z"/>
        <d v="2018-08-05T22:45:22Z"/>
        <d v="2018-08-05T23:00:23Z"/>
        <d v="2018-08-05T23:15:21Z"/>
        <d v="2018-08-05T23:30:22Z"/>
        <d v="2018-08-05T23:45:21Z"/>
        <d v="2018-08-06T00:00:26Z"/>
        <d v="2018-08-06T00:15:22Z"/>
        <d v="2018-08-06T00:30:22Z"/>
        <d v="2018-08-06T00:45:22Z"/>
        <d v="2018-08-06T01:00:25Z"/>
        <d v="2018-08-06T01:15:21Z"/>
        <d v="2018-08-06T01:30:22Z"/>
        <d v="2018-08-06T01:45:22Z"/>
        <d v="2018-08-06T02:00:24Z"/>
        <d v="2018-08-06T02:15:22Z"/>
        <d v="2018-08-06T02:30:21Z"/>
        <d v="2018-08-06T02:45:21Z"/>
        <d v="2018-08-06T03:00:24Z"/>
        <d v="2018-08-06T03:15:21Z"/>
        <d v="2018-08-06T03:30:21Z"/>
        <d v="2018-08-06T03:45:25Z"/>
        <d v="2018-08-06T04:00:23Z"/>
        <d v="2018-08-06T04:15:22Z"/>
        <d v="2018-08-06T04:30:21Z"/>
        <d v="2018-08-06T04:45:21Z"/>
        <d v="2018-08-06T05:00:22Z"/>
        <d v="2018-08-06T05:15:21Z"/>
        <d v="2018-08-06T05:30:22Z"/>
        <d v="2018-08-06T05:45:21Z"/>
        <d v="2018-08-06T06:00:24Z"/>
        <d v="2018-08-06T06:15:21Z"/>
        <d v="2018-08-06T06:34:18Z"/>
        <d v="2018-08-06T06:45:21Z"/>
        <d v="2018-08-06T07:00:23Z"/>
        <d v="2018-08-06T07:15:23Z"/>
        <d v="2018-08-06T07:30:24Z"/>
        <d v="2018-08-06T07:45:23Z"/>
        <d v="2018-08-06T08:00:28Z"/>
        <d v="2018-08-06T08:15:24Z"/>
        <d v="2018-08-06T08:30:22Z"/>
        <d v="2018-08-06T08:45:23Z"/>
        <d v="2018-08-06T09:00:25Z"/>
        <d v="2018-08-06T09:15:23Z"/>
        <d v="2018-08-06T09:30:23Z"/>
        <d v="2018-08-06T09:45:23Z"/>
        <d v="2018-08-06T10:00:24Z"/>
        <d v="2018-08-06T10:15:23Z"/>
        <d v="2018-08-06T10:30:23Z"/>
        <d v="2018-08-06T10:45:23Z"/>
        <d v="2018-08-06T11:00:23Z"/>
        <d v="2018-08-06T11:15:23Z"/>
        <d v="2018-08-06T11:30:22Z"/>
        <d v="2018-08-06T11:45:23Z"/>
        <d v="2018-08-06T12:00:23Z"/>
        <d v="2018-08-06T12:15:22Z"/>
        <d v="2018-08-06T12:30:23Z"/>
        <d v="2018-08-06T12:45:22Z"/>
        <d v="2018-08-06T13:00:23Z"/>
        <d v="2018-08-06T13:15:23Z"/>
        <d v="2018-08-06T13:30:22Z"/>
        <d v="2018-08-06T13:45:22Z"/>
        <d v="2018-08-06T14:00:27Z"/>
        <d v="2018-08-06T14:15:22Z"/>
        <d v="2018-08-06T14:30:22Z"/>
        <d v="2018-08-06T14:45:23Z"/>
        <d v="2018-08-06T15:00:23Z"/>
        <d v="2018-08-06T15:15:22Z"/>
        <d v="2018-08-06T15:30:22Z"/>
        <d v="2018-08-06T15:45:23Z"/>
        <d v="2018-08-06T16:00:22Z"/>
        <d v="2018-08-06T16:15:22Z"/>
        <d v="2018-08-06T16:30:22Z"/>
        <d v="2018-08-06T16:45:22Z"/>
        <d v="2018-08-06T17:00:22Z"/>
        <d v="2018-08-06T17:15:22Z"/>
        <d v="2018-08-06T17:30:22Z"/>
        <d v="2018-08-06T17:45:22Z"/>
        <d v="2018-08-06T18:00:23Z"/>
        <d v="2018-08-06T18:15:22Z"/>
        <d v="2018-08-06T18:30:22Z"/>
        <d v="2018-08-06T18:45:22Z"/>
        <d v="2018-08-06T19:00:22Z"/>
        <d v="2018-08-06T19:15:22Z"/>
        <d v="2018-08-06T19:30:22Z"/>
        <d v="2018-08-06T19:45:22Z"/>
        <d v="2018-08-06T20:00:25Z"/>
        <d v="2018-08-06T20:15:22Z"/>
        <d v="2018-08-06T20:30:21Z"/>
        <d v="2018-08-06T20:45:21Z"/>
        <d v="2018-08-06T21:00:25Z"/>
        <d v="2018-08-06T21:15:21Z"/>
        <d v="2018-08-06T21:30:22Z"/>
        <d v="2018-08-06T21:45:22Z"/>
        <d v="2018-08-06T22:00:25Z"/>
        <d v="2018-08-06T22:15:21Z"/>
        <d v="2018-08-06T22:30:22Z"/>
        <d v="2018-08-06T22:45:22Z"/>
        <d v="2018-08-06T23:00:26Z"/>
        <d v="2018-08-06T23:15:21Z"/>
        <d v="2018-08-06T23:30:21Z"/>
        <d v="2018-08-06T23:45:21Z"/>
        <d v="2018-08-07T00:00:23Z"/>
        <d v="2018-08-07T00:15:23Z"/>
        <d v="2018-08-07T00:30:21Z"/>
        <d v="2018-08-07T00:45:21Z"/>
        <d v="2018-08-07T01:00:23Z"/>
        <d v="2018-08-07T01:15:22Z"/>
        <d v="2018-08-07T01:30:22Z"/>
        <d v="2018-08-07T01:45:21Z"/>
        <d v="2018-08-07T02:00:22Z"/>
        <d v="2018-08-07T02:15:21Z"/>
        <d v="2018-08-07T02:30:22Z"/>
        <d v="2018-08-07T02:45:22Z"/>
        <d v="2018-08-07T03:00:21Z"/>
        <d v="2018-08-07T03:15:21Z"/>
        <d v="2018-08-07T03:30:22Z"/>
        <d v="2018-08-07T03:45:21Z"/>
        <d v="2018-08-07T04:00:21Z"/>
        <d v="2018-08-07T04:15:21Z"/>
        <d v="2018-08-07T04:30:21Z"/>
        <d v="2018-08-07T04:45:20Z"/>
        <d v="2018-08-07T05:00:24Z"/>
        <d v="2018-08-07T05:15:21Z"/>
        <d v="2018-08-07T05:30:21Z"/>
        <d v="2018-08-07T05:45:20Z"/>
        <d v="2018-08-07T06:00:24Z"/>
        <d v="2018-08-07T06:15:21Z"/>
        <d v="2018-08-07T06:34:15Z"/>
        <d v="2018-08-07T06:45:20Z"/>
        <d v="2018-08-07T07:00:21Z"/>
        <d v="2018-08-07T07:15:23Z"/>
        <d v="2018-08-07T07:30:23Z"/>
        <d v="2018-08-07T07:45:23Z"/>
        <d v="2018-08-07T08:00:24Z"/>
        <d v="2018-08-07T08:15:22Z"/>
        <d v="2018-08-07T08:30:22Z"/>
        <d v="2018-08-07T08:45:23Z"/>
        <d v="2018-08-07T09:00:26Z"/>
        <d v="2018-08-07T09:15:22Z"/>
        <d v="2018-08-07T09:30:23Z"/>
        <d v="2018-08-07T09:45:23Z"/>
        <d v="2018-08-07T10:00:24Z"/>
        <d v="2018-08-07T10:15:22Z"/>
        <d v="2018-08-07T10:30:22Z"/>
        <d v="2018-08-07T10:45:22Z"/>
        <d v="2018-08-07T11:00:26Z"/>
        <d v="2018-08-07T11:15:22Z"/>
        <d v="2018-08-07T11:30:22Z"/>
        <d v="2018-08-07T11:45:22Z"/>
        <d v="2018-08-07T12:00:23Z"/>
        <d v="2018-08-07T12:15:22Z"/>
        <d v="2018-08-07T12:30:22Z"/>
        <d v="2018-08-07T12:45:22Z"/>
        <d v="2018-08-07T13:00:23Z"/>
        <d v="2018-08-07T13:15:22Z"/>
        <d v="2018-08-07T13:30:22Z"/>
        <d v="2018-08-07T13:45:22Z"/>
        <d v="2018-08-07T14:00:27Z"/>
        <d v="2018-08-07T14:15:22Z"/>
        <d v="2018-08-07T14:30:22Z"/>
        <d v="2018-08-07T14:45:22Z"/>
        <d v="2018-08-07T15:00:24Z"/>
        <d v="2018-08-07T15:15:22Z"/>
        <d v="2018-08-07T15:30:22Z"/>
        <d v="2018-08-07T15:45:21Z"/>
        <d v="2018-08-07T16:00:24Z"/>
        <d v="2018-08-07T16:15:22Z"/>
        <d v="2018-08-07T16:30:22Z"/>
        <d v="2018-08-07T16:45:22Z"/>
        <d v="2018-08-07T17:00:24Z"/>
        <d v="2018-08-07T17:15:22Z"/>
        <d v="2018-08-07T17:30:22Z"/>
        <d v="2018-08-07T17:45:21Z"/>
        <d v="2018-08-07T18:00:23Z"/>
        <d v="2018-08-07T18:15:21Z"/>
        <d v="2018-08-07T18:30:21Z"/>
        <d v="2018-08-07T18:45:21Z"/>
        <d v="2018-08-07T19:00:22Z"/>
        <d v="2018-08-07T19:15:21Z"/>
        <d v="2018-08-07T19:30:22Z"/>
        <d v="2018-08-07T19:45:22Z"/>
        <d v="2018-08-07T20:00:21Z"/>
        <d v="2018-08-07T20:15:21Z"/>
        <d v="2018-08-07T20:30:21Z"/>
        <d v="2018-08-07T20:45:21Z"/>
        <d v="2018-08-07T21:00:22Z"/>
        <d v="2018-08-07T21:15:21Z"/>
        <d v="2018-08-07T21:30:21Z"/>
        <d v="2018-08-07T21:45:21Z"/>
        <d v="2018-08-07T22:00:21Z"/>
        <d v="2018-08-07T22:15:21Z"/>
        <d v="2018-08-07T22:30:21Z"/>
        <d v="2018-08-07T22:45:21Z"/>
        <d v="2018-08-07T23:00:25Z"/>
        <d v="2018-08-07T23:15:21Z"/>
        <d v="2018-08-07T23:30:21Z"/>
        <d v="2018-08-07T23:45:20Z"/>
        <d v="2018-08-08T00:00:24Z"/>
        <d v="2018-08-08T00:15:21Z"/>
        <d v="2018-08-08T00:30:21Z"/>
        <d v="2018-08-08T00:45:22Z"/>
        <d v="2018-08-08T01:00:23Z"/>
        <d v="2018-08-08T01:15:21Z"/>
        <d v="2018-08-08T01:30:21Z"/>
        <d v="2018-08-08T01:45:20Z"/>
        <d v="2018-08-08T02:00:21Z"/>
        <d v="2018-08-08T02:15:20Z"/>
        <d v="2018-08-08T02:30:21Z"/>
        <d v="2018-08-08T02:45:20Z"/>
        <d v="2018-08-08T03:00:22Z"/>
        <d v="2018-08-08T03:15:20Z"/>
        <d v="2018-08-08T03:30:21Z"/>
        <d v="2018-08-08T03:45:20Z"/>
        <d v="2018-08-08T04:00:21Z"/>
        <d v="2018-08-08T04:15:21Z"/>
        <d v="2018-08-08T04:30:20Z"/>
        <d v="2018-08-08T04:45:21Z"/>
        <d v="2018-08-08T05:00:20Z"/>
        <d v="2018-08-08T05:15:20Z"/>
        <d v="2018-08-08T05:30:20Z"/>
        <d v="2018-08-08T05:45:21Z"/>
        <d v="2018-08-08T06:00:20Z"/>
        <d v="2018-08-08T06:15:21Z"/>
        <d v="2018-08-08T06:34:14Z"/>
        <d v="2018-08-08T06:45:20Z"/>
        <d v="2018-08-08T07:00:20Z"/>
        <d v="2018-08-08T07:15:21Z"/>
        <d v="2018-08-08T07:30:22Z"/>
        <d v="2018-08-08T07:45:22Z"/>
        <d v="2018-08-08T08:00:23Z"/>
        <d v="2018-08-08T08:15:22Z"/>
        <d v="2018-08-08T08:30:22Z"/>
        <d v="2018-08-08T08:45:22Z"/>
        <d v="2018-08-08T09:00:22Z"/>
        <d v="2018-08-08T09:15:23Z"/>
        <d v="2018-08-08T09:30:22Z"/>
        <d v="2018-08-08T09:45:22Z"/>
        <d v="2018-08-08T10:00:25Z"/>
        <d v="2018-08-08T10:15:22Z"/>
        <d v="2018-08-08T10:30:22Z"/>
        <d v="2018-08-08T10:45:21Z"/>
        <d v="2018-08-08T11:00:22Z"/>
        <d v="2018-08-08T11:15:21Z"/>
        <d v="2018-08-08T11:30:22Z"/>
        <d v="2018-08-08T11:45:22Z"/>
        <d v="2018-08-08T12:00:26Z"/>
        <d v="2018-08-08T12:15:21Z"/>
        <d v="2018-08-08T12:30:21Z"/>
        <d v="2018-08-08T12:45:22Z"/>
        <d v="2018-08-08T13:00:24Z"/>
        <d v="2018-08-08T13:15:22Z"/>
        <d v="2018-08-08T13:30:21Z"/>
        <d v="2018-08-08T13:45:22Z"/>
        <d v="2018-08-08T14:00:21Z"/>
        <d v="2018-08-08T14:15:22Z"/>
        <d v="2018-08-08T14:30:21Z"/>
        <d v="2018-08-08T14:45:21Z"/>
        <d v="2018-08-08T15:00:24Z"/>
        <d v="2018-08-08T15:15:21Z"/>
        <d v="2018-08-08T15:30:21Z"/>
        <d v="2018-08-08T15:45:22Z"/>
        <d v="2018-08-08T16:00:25Z"/>
        <d v="2018-08-08T16:15:21Z"/>
        <d v="2018-08-08T16:30:21Z"/>
        <d v="2018-08-08T16:45:21Z"/>
        <d v="2018-08-08T17:00:24Z"/>
        <d v="2018-08-08T17:15:21Z"/>
        <d v="2018-08-08T17:30:22Z"/>
        <d v="2018-08-08T17:45:21Z"/>
        <d v="2018-08-08T18:00:23Z"/>
        <d v="2018-08-08T18:15:22Z"/>
        <d v="2018-08-08T18:30:21Z"/>
        <d v="2018-08-08T18:45:20Z"/>
        <d v="2018-08-08T19:00:23Z"/>
        <d v="2018-08-08T19:15:21Z"/>
        <d v="2018-08-08T19:30:21Z"/>
        <d v="2018-08-08T19:45:21Z"/>
        <d v="2018-08-08T20:00:20Z"/>
        <d v="2018-08-08T20:15:21Z"/>
        <d v="2018-08-08T20:30:20Z"/>
        <d v="2018-08-08T20:45:21Z"/>
        <d v="2018-08-08T21:00:24Z"/>
        <d v="2018-08-08T21:15:21Z"/>
        <d v="2018-08-08T21:30:21Z"/>
        <d v="2018-08-08T21:45:22Z"/>
        <d v="2018-08-08T22:00:24Z"/>
        <d v="2018-08-08T22:15:21Z"/>
        <d v="2018-08-08T22:30:21Z"/>
        <d v="2018-08-08T22:45:21Z"/>
        <d v="2018-08-08T23:00:23Z"/>
        <d v="2018-08-08T23:15:21Z"/>
        <d v="2018-08-08T23:30:20Z"/>
        <d v="2018-08-08T23:45:21Z"/>
        <d v="2018-08-09T00:00:23Z"/>
        <d v="2018-08-09T00:15:21Z"/>
        <d v="2018-08-09T00:30:21Z"/>
        <d v="2018-08-09T00:45:20Z"/>
        <d v="2018-08-09T01:00:22Z"/>
        <d v="2018-08-09T01:15:20Z"/>
        <d v="2018-08-09T01:30:20Z"/>
        <d v="2018-08-09T01:45:21Z"/>
        <d v="2018-08-09T02:00:21Z"/>
        <d v="2018-08-09T02:15:20Z"/>
        <d v="2018-08-09T02:30:20Z"/>
        <d v="2018-08-09T02:45:21Z"/>
        <d v="2018-08-09T03:00:20Z"/>
        <d v="2018-08-09T03:15:21Z"/>
        <d v="2018-08-09T03:30:20Z"/>
        <d v="2018-08-09T03:45:21Z"/>
        <d v="2018-08-09T04:00:20Z"/>
        <d v="2018-08-09T04:15:20Z"/>
        <d v="2018-08-09T04:30:20Z"/>
        <d v="2018-08-09T04:45:21Z"/>
        <d v="2018-08-09T05:00:25Z"/>
        <d v="2018-08-09T05:15:21Z"/>
        <d v="2018-08-09T05:30:20Z"/>
        <d v="2018-08-09T05:45:20Z"/>
        <d v="2018-08-09T06:00:24Z"/>
        <d v="2018-08-09T06:15:20Z"/>
        <d v="2018-08-09T06:34:17Z"/>
        <d v="2018-08-09T06:45:20Z"/>
        <d v="2018-08-09T07:00:24Z"/>
        <d v="2018-08-09T07:15:22Z"/>
        <d v="2018-08-09T07:30:21Z"/>
        <d v="2018-08-09T07:45:22Z"/>
        <d v="2018-08-09T08:00:23Z"/>
        <d v="2018-08-09T08:15:22Z"/>
        <d v="2018-08-09T08:30:21Z"/>
        <d v="2018-08-09T08:45:22Z"/>
        <d v="2018-08-09T09:00:23Z"/>
        <d v="2018-08-09T09:15:22Z"/>
        <d v="2018-08-09T09:30:21Z"/>
        <d v="2018-08-09T09:45:23Z"/>
        <d v="2018-08-09T10:00:22Z"/>
        <d v="2018-08-09T10:15:22Z"/>
        <d v="2018-08-09T10:30:21Z"/>
        <d v="2018-08-09T10:45:22Z"/>
        <d v="2018-08-09T11:00:21Z"/>
        <d v="2018-08-09T11:15:21Z"/>
        <d v="2018-08-09T11:30:22Z"/>
        <d v="2018-08-09T11:45:21Z"/>
        <d v="2018-08-09T12:00:21Z"/>
        <d v="2018-08-09T12:15:21Z"/>
        <d v="2018-08-09T12:30:22Z"/>
        <d v="2018-08-09T12:45:21Z"/>
        <d v="2018-08-09T13:00:21Z"/>
        <d v="2018-08-09T13:15:21Z"/>
        <d v="2018-08-09T13:30:21Z"/>
        <d v="2018-08-09T13:45:21Z"/>
        <d v="2018-08-09T14:00:24Z"/>
        <d v="2018-08-09T14:15:20Z"/>
        <d v="2018-08-09T14:30:21Z"/>
        <d v="2018-08-09T14:45:21Z"/>
        <d v="2018-08-09T15:00:24Z"/>
        <d v="2018-08-09T15:15:20Z"/>
        <d v="2018-08-09T15:30:21Z"/>
        <d v="2018-08-09T15:45:21Z"/>
        <d v="2018-08-09T16:00:23Z"/>
        <d v="2018-08-09T16:15:21Z"/>
        <d v="2018-08-09T16:30:21Z"/>
        <d v="2018-08-09T16:45:21Z"/>
        <d v="2018-08-09T17:00:23Z"/>
        <d v="2018-08-09T17:15:21Z"/>
        <d v="2018-08-09T17:30:20Z"/>
        <d v="2018-08-09T17:45:20Z"/>
        <d v="2018-08-09T18:00:22Z"/>
        <d v="2018-08-09T18:15:21Z"/>
        <d v="2018-08-09T18:30:21Z"/>
        <d v="2018-08-09T18:45:21Z"/>
        <d v="2018-08-09T19:00:22Z"/>
        <d v="2018-08-09T19:15:21Z"/>
        <d v="2018-08-09T19:30:20Z"/>
        <d v="2018-08-09T19:45:21Z"/>
        <d v="2018-08-09T20:00:20Z"/>
        <d v="2018-08-09T20:15:21Z"/>
        <d v="2018-08-09T20:30:20Z"/>
        <d v="2018-08-09T20:45:20Z"/>
        <d v="2018-08-09T21:00:20Z"/>
        <d v="2018-08-09T21:15:21Z"/>
        <d v="2018-08-09T21:30:20Z"/>
        <d v="2018-08-09T21:45:21Z"/>
        <d v="2018-08-09T22:00:20Z"/>
        <d v="2018-08-09T22:15:20Z"/>
        <d v="2018-08-09T22:30:20Z"/>
        <d v="2018-08-09T22:45:20Z"/>
        <d v="2018-08-09T23:00:25Z"/>
        <d v="2018-08-09T23:15:20Z"/>
        <d v="2018-08-09T23:30:21Z"/>
        <d v="2018-08-09T23:45:20Z"/>
        <d v="2018-08-10T00:00:25Z"/>
        <d v="2018-08-10T00:15:20Z"/>
        <d v="2018-08-10T00:30:20Z"/>
        <d v="2018-08-10T00:45:20Z"/>
        <d v="2018-08-10T01:00:23Z"/>
        <d v="2018-08-10T01:15:20Z"/>
        <d v="2018-08-10T01:30:20Z"/>
        <d v="2018-08-10T01:45:20Z"/>
        <d v="2018-08-10T02:00:20Z"/>
        <d v="2018-08-10T02:15:20Z"/>
        <d v="2018-08-10T02:30:20Z"/>
        <d v="2018-08-10T02:45:19Z"/>
        <d v="2018-08-10T03:00:20Z"/>
        <d v="2018-08-10T03:15:20Z"/>
        <d v="2018-08-10T03:30:21Z"/>
        <d v="2018-08-10T03:45:42Z"/>
        <d v="2018-08-10T04:00:19Z"/>
        <d v="2018-08-10T04:15:20Z"/>
        <d v="2018-08-10T04:45:20Z"/>
        <d v="2018-08-10T05:00:20Z"/>
        <d v="2018-08-10T05:15:19Z"/>
        <d v="2018-08-10T05:30:20Z"/>
        <d v="2018-08-10T05:45:19Z"/>
        <d v="2018-08-10T06:00:23Z"/>
        <d v="2018-08-10T06:15:20Z"/>
        <d v="2018-08-10T06:34:12Z"/>
        <d v="2018-08-10T06:45:19Z"/>
        <d v="2018-08-10T07:00:19Z"/>
        <d v="2018-08-10T07:15:21Z"/>
        <d v="2018-08-10T07:30:21Z"/>
        <d v="2018-08-10T07:45:21Z"/>
        <d v="2018-08-10T08:00:25Z"/>
        <d v="2018-08-10T08:15:21Z"/>
        <d v="2018-08-10T08:30:21Z"/>
        <d v="2018-08-10T08:45:21Z"/>
        <d v="2018-08-10T09:00:21Z"/>
        <d v="2018-08-10T09:15:21Z"/>
        <d v="2018-08-10T09:30:22Z"/>
        <d v="2018-08-10T09:45:21Z"/>
        <d v="2018-08-10T10:00:21Z"/>
        <d v="2018-08-10T10:15:21Z"/>
        <d v="2018-08-10T10:30:21Z"/>
        <d v="2018-08-10T10:45:21Z"/>
        <d v="2018-08-10T11:00:21Z"/>
        <d v="2018-08-10T11:15:21Z"/>
        <d v="2018-08-10T11:30:20Z"/>
        <d v="2018-08-10T11:45:21Z"/>
        <d v="2018-08-10T12:00:22Z"/>
        <d v="2018-08-10T12:15:21Z"/>
        <d v="2018-08-10T12:30:20Z"/>
        <d v="2018-08-10T12:45:21Z"/>
        <d v="2018-08-10T13:00:21Z"/>
        <d v="2018-08-10T13:15:20Z"/>
        <d v="2018-08-10T13:30:21Z"/>
        <d v="2018-08-10T13:45:20Z"/>
        <d v="2018-08-10T14:00:21Z"/>
        <d v="2018-08-10T14:15:20Z"/>
        <d v="2018-08-10T14:30:21Z"/>
        <d v="2018-08-10T14:45:20Z"/>
        <d v="2018-08-10T15:00:21Z"/>
        <d v="2018-08-10T15:15:21Z"/>
        <d v="2018-08-10T15:30:21Z"/>
        <d v="2018-08-10T15:45:21Z"/>
        <d v="2018-08-10T16:00:20Z"/>
        <d v="2018-08-10T16:15:21Z"/>
        <d v="2018-08-10T16:30:20Z"/>
        <d v="2018-08-10T16:45:20Z"/>
        <d v="2018-08-10T17:00:20Z"/>
        <d v="2018-08-10T17:15:20Z"/>
        <d v="2018-08-10T17:30:20Z"/>
        <d v="2018-08-10T17:45:21Z"/>
        <d v="2018-08-10T18:00:20Z"/>
        <d v="2018-08-10T18:15:21Z"/>
        <d v="2018-08-10T18:30:20Z"/>
        <d v="2018-08-10T18:45:20Z"/>
        <d v="2018-08-10T19:00:20Z"/>
        <d v="2018-08-10T19:15:20Z"/>
        <d v="2018-08-10T19:30:20Z"/>
        <d v="2018-08-10T19:45:20Z"/>
        <d v="2018-08-10T20:00:21Z"/>
        <d v="2018-08-10T20:15:20Z"/>
        <d v="2018-08-10T20:30:20Z"/>
        <d v="2018-08-10T20:45:20Z"/>
        <d v="2018-08-10T21:00:19Z"/>
        <d v="2018-08-10T21:15:20Z"/>
        <d v="2018-08-10T21:30:20Z"/>
        <d v="2018-08-10T21:45:20Z"/>
        <d v="2018-08-10T22:00:20Z"/>
        <d v="2018-08-10T22:15:20Z"/>
        <d v="2018-08-10T22:30:19Z"/>
        <d v="2018-08-10T22:45:20Z"/>
        <d v="2018-08-10T23:00:20Z"/>
        <d v="2018-08-10T23:15:20Z"/>
        <d v="2018-08-10T23:30:20Z"/>
        <d v="2018-08-10T23:45:19Z"/>
        <d v="2018-08-11T00:00:20Z"/>
        <d v="2018-08-11T00:15:19Z"/>
        <d v="2018-08-11T00:30:20Z"/>
        <d v="2018-08-11T00:45:19Z"/>
        <d v="2018-08-11T01:00:20Z"/>
        <d v="2018-08-11T01:15:19Z"/>
        <d v="2018-08-11T01:30:20Z"/>
        <d v="2018-08-11T01:45:19Z"/>
        <d v="2018-08-11T02:00:19Z"/>
        <d v="2018-08-11T02:15:19Z"/>
        <d v="2018-08-11T02:30:20Z"/>
        <d v="2018-08-11T02:45:19Z"/>
        <d v="2018-08-11T03:00:20Z"/>
        <d v="2018-08-11T03:15:19Z"/>
        <d v="2018-08-11T03:30:20Z"/>
        <d v="2018-08-11T03:45:19Z"/>
        <d v="2018-08-11T04:00:20Z"/>
        <d v="2018-08-11T04:15:19Z"/>
        <d v="2018-08-11T04:30:20Z"/>
        <d v="2018-08-11T04:45:19Z"/>
        <d v="2018-08-11T05:00:23Z"/>
        <d v="2018-08-11T05:15:19Z"/>
        <d v="2018-08-11T05:30:19Z"/>
        <d v="2018-08-11T05:45:19Z"/>
        <d v="2018-08-11T06:00:21Z"/>
        <d v="2018-08-11T06:15:19Z"/>
        <d v="2018-08-11T06:34:16Z"/>
        <d v="2018-08-11T06:45:19Z"/>
        <d v="2018-08-11T07:00:19Z"/>
        <d v="2018-08-11T07:15:21Z"/>
        <d v="2018-08-11T07:30:20Z"/>
        <d v="2018-08-11T07:45:21Z"/>
        <d v="2018-08-11T08:00:21Z"/>
        <d v="2018-08-11T08:15:21Z"/>
        <d v="2018-08-11T08:30:20Z"/>
        <d v="2018-08-11T08:45:21Z"/>
        <d v="2018-08-11T09:00:20Z"/>
        <d v="2018-08-11T09:15:21Z"/>
        <d v="2018-08-11T09:30:20Z"/>
        <d v="2018-08-11T09:45:21Z"/>
        <d v="2018-08-11T10:00:20Z"/>
        <d v="2018-08-11T10:15:21Z"/>
        <d v="2018-08-11T10:30:20Z"/>
        <d v="2018-08-11T10:45:21Z"/>
        <d v="2018-08-11T11:00:23Z"/>
        <d v="2018-08-11T11:15:21Z"/>
        <d v="2018-08-11T11:30:20Z"/>
        <d v="2018-08-11T11:45:21Z"/>
        <d v="2018-08-11T12:00:22Z"/>
        <d v="2018-08-11T12:15:21Z"/>
        <d v="2018-08-11T12:30:20Z"/>
        <d v="2018-08-11T12:45:21Z"/>
        <d v="2018-08-11T13:00:22Z"/>
        <d v="2018-08-11T13:15:20Z"/>
        <d v="2018-08-11T13:30:20Z"/>
        <d v="2018-08-11T13:45:21Z"/>
        <d v="2018-08-11T14:00:20Z"/>
        <d v="2018-08-11T14:15:21Z"/>
        <d v="2018-08-11T14:30:20Z"/>
        <d v="2018-08-11T14:45:20Z"/>
        <d v="2018-08-11T15:00:20Z"/>
        <d v="2018-08-11T15:15:20Z"/>
        <d v="2018-08-11T15:30:20Z"/>
        <d v="2018-08-11T15:45:20Z"/>
        <d v="2018-08-11T16:00:20Z"/>
        <d v="2018-08-11T16:15:21Z"/>
        <d v="2018-08-11T16:30:19Z"/>
        <d v="2018-08-11T16:45:20Z"/>
        <d v="2018-08-11T17:00:20Z"/>
        <d v="2018-08-11T17:15:20Z"/>
        <d v="2018-08-11T17:30:19Z"/>
        <d v="2018-08-11T17:45:20Z"/>
        <d v="2018-08-11T18:00:20Z"/>
        <d v="2018-08-11T18:15:21Z"/>
        <d v="2018-08-11T18:30:19Z"/>
        <d v="2018-08-11T18:45:20Z"/>
        <d v="2018-08-11T19:00:20Z"/>
        <d v="2018-08-11T19:15:20Z"/>
        <d v="2018-08-11T19:30:19Z"/>
        <d v="2018-08-11T19:45:19Z"/>
        <d v="2018-08-11T20:00:22Z"/>
        <d v="2018-08-11T20:15:20Z"/>
        <d v="2018-08-11T20:30:19Z"/>
        <d v="2018-08-11T20:45:20Z"/>
        <d v="2018-08-11T21:00:21Z"/>
        <d v="2018-08-11T21:15:20Z"/>
        <d v="2018-08-11T21:30:19Z"/>
        <d v="2018-08-11T21:45:20Z"/>
        <d v="2018-08-11T22:00:19Z"/>
        <d v="2018-08-11T22:15:19Z"/>
        <d v="2018-08-11T22:30:19Z"/>
        <d v="2018-08-11T22:45:19Z"/>
        <d v="2018-08-11T23:00:21Z"/>
        <d v="2018-08-11T23:15:19Z"/>
        <d v="2018-08-11T23:30:20Z"/>
        <d v="2018-08-11T23:45:19Z"/>
        <d v="2018-08-12T00:00:21Z"/>
        <d v="2018-08-12T00:15:19Z"/>
        <d v="2018-08-12T00:30:20Z"/>
        <d v="2018-08-12T00:45:19Z"/>
        <d v="2018-08-12T01:00:19Z"/>
        <d v="2018-08-12T01:15:19Z"/>
        <d v="2018-08-12T01:30:19Z"/>
        <d v="2018-08-12T01:45:19Z"/>
        <d v="2018-08-12T02:00:19Z"/>
        <d v="2018-08-12T02:15:19Z"/>
        <d v="2018-08-12T02:30:19Z"/>
        <d v="2018-08-12T02:45:19Z"/>
        <d v="2018-08-12T03:00:20Z"/>
        <d v="2018-08-12T03:15:21Z"/>
        <d v="2018-08-12T03:30:19Z"/>
        <d v="2018-08-12T03:45:19Z"/>
        <d v="2018-08-12T04:00:20Z"/>
        <d v="2018-08-12T04:15:18Z"/>
        <d v="2018-08-12T04:30:19Z"/>
        <d v="2018-08-12T04:45:19Z"/>
        <d v="2018-08-12T05:00:19Z"/>
        <d v="2018-08-12T05:15:18Z"/>
        <d v="2018-08-12T05:30:19Z"/>
        <d v="2018-08-12T05:45:19Z"/>
        <d v="2018-08-12T06:00:20Z"/>
        <d v="2018-08-12T06:15:19Z"/>
        <d v="2018-08-12T06:34:15Z"/>
        <d v="2018-08-12T06:45:19Z"/>
        <d v="2018-08-12T07:00:18Z"/>
        <d v="2018-08-12T07:15:21Z"/>
        <d v="2018-08-12T07:30:20Z"/>
        <d v="2018-08-12T07:45:20Z"/>
        <d v="2018-08-12T08:00:20Z"/>
        <d v="2018-08-12T08:15:21Z"/>
        <d v="2018-08-12T08:30:20Z"/>
        <d v="2018-08-12T08:45:20Z"/>
        <d v="2018-08-12T09:00:20Z"/>
        <d v="2018-08-12T09:15:20Z"/>
        <d v="2018-08-12T09:30:20Z"/>
        <d v="2018-08-12T09:45:20Z"/>
        <d v="2018-08-12T10:00:24Z"/>
        <d v="2018-08-12T10:15:20Z"/>
        <d v="2018-08-12T10:30:20Z"/>
        <d v="2018-08-12T10:45:20Z"/>
        <d v="2018-08-12T11:00:23Z"/>
        <d v="2018-08-12T11:15:20Z"/>
        <d v="2018-08-12T11:30:20Z"/>
        <d v="2018-08-12T11:45:20Z"/>
        <d v="2018-08-12T12:00:21Z"/>
        <d v="2018-08-12T12:15:19Z"/>
        <d v="2018-08-12T12:30:20Z"/>
        <d v="2018-08-12T12:45:20Z"/>
        <d v="2018-08-12T13:00:20Z"/>
        <d v="2018-08-12T13:15:20Z"/>
        <d v="2018-08-12T13:30:20Z"/>
        <d v="2018-08-12T13:45:20Z"/>
        <d v="2018-08-12T14:00:19Z"/>
        <d v="2018-08-12T14:15:20Z"/>
        <d v="2018-08-12T14:30:19Z"/>
        <d v="2018-08-12T14:45:20Z"/>
        <d v="2018-08-12T15:00:19Z"/>
        <d v="2018-08-12T15:15:20Z"/>
        <d v="2018-08-12T15:30:19Z"/>
        <d v="2018-08-12T15:45:19Z"/>
        <d v="2018-08-12T16:00:19Z"/>
        <d v="2018-08-12T16:15:19Z"/>
        <d v="2018-08-12T16:30:20Z"/>
        <d v="2018-08-12T16:45:19Z"/>
        <d v="2018-08-12T17:00:20Z"/>
        <d v="2018-08-12T17:15:19Z"/>
        <d v="2018-08-12T17:30:20Z"/>
        <d v="2018-08-12T17:45:19Z"/>
        <d v="2018-08-12T18:00:22Z"/>
        <d v="2018-08-12T18:15:19Z"/>
        <d v="2018-08-12T18:30:19Z"/>
        <d v="2018-08-12T18:45:19Z"/>
        <d v="2018-08-12T19:00:21Z"/>
        <d v="2018-08-12T19:15:20Z"/>
        <d v="2018-08-12T19:30:19Z"/>
        <d v="2018-08-12T19:45:19Z"/>
        <d v="2018-08-12T20:00:23Z"/>
        <d v="2018-08-12T20:15:19Z"/>
        <d v="2018-08-12T20:30:19Z"/>
        <d v="2018-08-12T20:45:19Z"/>
        <d v="2018-08-12T21:00:21Z"/>
        <d v="2018-08-12T21:15:19Z"/>
        <d v="2018-08-12T21:30:20Z"/>
        <d v="2018-08-12T21:45:19Z"/>
        <d v="2018-08-12T22:00:19Z"/>
        <d v="2018-08-12T22:15:19Z"/>
        <d v="2018-08-12T22:30:19Z"/>
        <d v="2018-08-12T22:45:19Z"/>
        <d v="2018-08-12T23:00:19Z"/>
        <d v="2018-08-12T23:15:19Z"/>
        <d v="2018-08-12T23:30:19Z"/>
        <d v="2018-08-12T23:45:18Z"/>
        <d v="2018-08-13T00:00:19Z"/>
        <d v="2018-08-13T00:15:18Z"/>
        <d v="2018-08-13T00:30:19Z"/>
        <d v="2018-08-13T00:45:18Z"/>
        <d v="2018-08-13T01:00:19Z"/>
        <d v="2018-08-13T01:15:18Z"/>
        <d v="2018-08-13T01:30:18Z"/>
        <d v="2018-08-13T01:45:19Z"/>
        <d v="2018-08-13T02:00:22Z"/>
        <d v="2018-08-13T02:15:18Z"/>
        <d v="2018-08-13T02:30:19Z"/>
        <d v="2018-08-13T02:45:18Z"/>
        <d v="2018-08-13T03:00:21Z"/>
        <d v="2018-08-13T03:15:18Z"/>
        <d v="2018-08-13T03:30:19Z"/>
        <d v="2018-08-13T03:45:18Z"/>
        <d v="2018-08-13T04:00:21Z"/>
        <d v="2018-08-13T04:15:18Z"/>
        <d v="2018-08-13T04:30:19Z"/>
        <d v="2018-08-13T04:45:18Z"/>
        <d v="2018-08-13T05:00:20Z"/>
        <d v="2018-08-13T05:15:18Z"/>
        <d v="2018-08-13T05:30:18Z"/>
        <d v="2018-08-13T05:45:18Z"/>
        <d v="2018-08-13T06:00:18Z"/>
        <d v="2018-08-13T06:15:18Z"/>
        <d v="2018-08-13T06:34:16Z"/>
        <d v="2018-08-13T06:45:19Z"/>
        <d v="2018-08-13T07:00:18Z"/>
        <d v="2018-08-13T07:15:20Z"/>
        <d v="2018-08-13T07:30:20Z"/>
        <d v="2018-08-13T07:45:20Z"/>
        <d v="2018-08-13T08:00:20Z"/>
        <d v="2018-08-13T08:15:20Z"/>
        <d v="2018-08-13T08:30:20Z"/>
        <d v="2018-08-13T08:45:20Z"/>
        <d v="2018-08-13T09:00:22Z"/>
        <d v="2018-08-13T09:15:19Z"/>
        <d v="2018-08-13T09:30:20Z"/>
        <d v="2018-08-13T09:45:19Z"/>
        <d v="2018-08-13T10:00:21Z"/>
        <d v="2018-08-13T10:15:19Z"/>
        <d v="2018-08-13T10:30:20Z"/>
        <d v="2018-08-13T10:45:19Z"/>
        <d v="2018-08-13T11:00:20Z"/>
        <d v="2018-08-13T11:15:19Z"/>
        <d v="2018-08-13T11:30:20Z"/>
        <d v="2018-08-13T11:45:19Z"/>
        <d v="2018-08-13T12:00:19Z"/>
        <d v="2018-08-13T12:15:19Z"/>
        <d v="2018-08-13T12:30:20Z"/>
        <d v="2018-08-13T12:45:19Z"/>
        <d v="2018-08-13T13:00:20Z"/>
        <d v="2018-08-13T13:15:19Z"/>
        <d v="2018-08-13T13:30:20Z"/>
        <d v="2018-08-13T13:45:19Z"/>
        <d v="2018-08-13T14:00:19Z"/>
        <d v="2018-08-13T14:15:19Z"/>
        <d v="2018-08-13T14:30:19Z"/>
        <d v="2018-08-13T14:45:19Z"/>
        <d v="2018-08-13T15:00:19Z"/>
        <d v="2018-08-13T15:15:19Z"/>
        <d v="2018-08-13T15:30:19Z"/>
        <d v="2018-08-13T15:45:19Z"/>
        <d v="2018-08-13T16:00:22Z"/>
        <d v="2018-08-13T16:15:19Z"/>
        <d v="2018-08-13T16:30:19Z"/>
        <d v="2018-08-13T16:45:19Z"/>
        <d v="2018-08-13T17:00:22Z"/>
        <d v="2018-08-13T17:15:19Z"/>
        <d v="2018-08-13T17:30:18Z"/>
        <d v="2018-08-13T17:45:19Z"/>
        <d v="2018-08-13T18:00:21Z"/>
        <d v="2018-08-13T18:15:19Z"/>
        <d v="2018-08-13T18:30:19Z"/>
        <d v="2018-08-13T18:45:19Z"/>
        <d v="2018-08-13T19:00:19Z"/>
        <d v="2018-08-13T19:15:19Z"/>
        <d v="2018-08-13T19:30:19Z"/>
        <d v="2018-08-13T19:45:19Z"/>
        <d v="2018-08-13T20:00:18Z"/>
        <d v="2018-08-13T20:15:19Z"/>
        <d v="2018-08-13T20:30:18Z"/>
        <d v="2018-08-13T20:45:19Z"/>
        <d v="2018-08-13T21:00:18Z"/>
        <d v="2018-08-13T21:15:19Z"/>
        <d v="2018-08-13T21:30:18Z"/>
        <d v="2018-08-13T21:45:19Z"/>
        <d v="2018-08-13T22:00:18Z"/>
        <d v="2018-08-13T22:15:19Z"/>
        <d v="2018-08-13T22:30:18Z"/>
        <d v="2018-08-13T22:45:19Z"/>
        <d v="2018-08-13T23:00:18Z"/>
        <d v="2018-08-13T23:15:19Z"/>
        <d v="2018-08-13T23:30:18Z"/>
        <d v="2018-08-13T23:45:19Z"/>
        <d v="2018-08-14T00:00:19Z"/>
        <d v="2018-08-14T00:15:18Z"/>
        <d v="2018-08-14T00:30:18Z"/>
        <d v="2018-08-14T00:45:18Z"/>
        <d v="2018-08-14T01:00:22Z"/>
        <d v="2018-08-14T01:15:18Z"/>
        <d v="2018-08-14T01:30:18Z"/>
        <d v="2018-08-14T01:45:19Z"/>
        <d v="2018-08-14T02:00:18Z"/>
        <d v="2018-08-14T02:15:18Z"/>
        <d v="2018-08-14T02:30:19Z"/>
        <d v="2018-08-14T02:45:18Z"/>
        <d v="2018-08-14T03:00:19Z"/>
        <d v="2018-08-14T03:15:18Z"/>
        <d v="2018-08-14T03:30:18Z"/>
        <d v="2018-08-14T03:45:18Z"/>
        <d v="2018-08-14T04:00:18Z"/>
        <d v="2018-08-14T04:15:18Z"/>
        <d v="2018-08-14T04:30:18Z"/>
        <d v="2018-08-14T04:45:18Z"/>
        <d v="2018-08-14T05:00:17Z"/>
        <d v="2018-08-14T05:15:18Z"/>
        <d v="2018-08-14T05:30:18Z"/>
        <d v="2018-08-14T05:45:18Z"/>
        <d v="2018-08-14T06:00:19Z"/>
        <d v="2018-08-14T06:15:18Z"/>
        <d v="2018-08-14T06:34:12Z"/>
        <d v="2018-08-14T06:45:18Z"/>
        <d v="2018-08-14T07:00:18Z"/>
        <d v="2018-08-14T07:15:19Z"/>
        <d v="2018-08-14T07:30:20Z"/>
        <d v="2018-08-14T07:45:19Z"/>
        <d v="2018-08-14T08:00:23Z"/>
        <d v="2018-08-14T08:15:19Z"/>
        <d v="2018-08-14T08:30:19Z"/>
        <d v="2018-08-14T08:45:20Z"/>
        <d v="2018-08-14T09:00:20Z"/>
        <d v="2018-08-14T09:15:20Z"/>
        <d v="2018-08-14T09:30:19Z"/>
        <d v="2018-08-14T09:45:19Z"/>
        <d v="2018-08-14T10:00:19Z"/>
        <d v="2018-08-14T10:15:20Z"/>
        <d v="2018-08-14T10:30:19Z"/>
        <d v="2018-08-14T10:45:19Z"/>
        <d v="2018-08-14T11:00:19Z"/>
        <d v="2018-08-14T11:15:19Z"/>
        <d v="2018-08-14T11:30:19Z"/>
        <d v="2018-08-14T11:45:18Z"/>
        <d v="2018-08-14T12:00:22Z"/>
        <d v="2018-08-14T12:15:19Z"/>
        <d v="2018-08-14T12:30:19Z"/>
        <d v="2018-08-14T12:45:19Z"/>
        <d v="2018-08-14T13:00:22Z"/>
        <d v="2018-08-14T13:15:19Z"/>
        <d v="2018-08-14T13:30:19Z"/>
        <d v="2018-08-14T13:45:19Z"/>
        <d v="2018-08-14T14:00:19Z"/>
        <d v="2018-08-14T14:15:19Z"/>
        <d v="2018-08-14T14:30:18Z"/>
        <d v="2018-08-14T14:45:19Z"/>
        <d v="2018-08-14T15:00:18Z"/>
        <d v="2018-08-14T15:15:19Z"/>
        <d v="2018-08-14T15:30:18Z"/>
        <d v="2018-08-14T15:45:19Z"/>
        <d v="2018-08-14T16:00:18Z"/>
        <d v="2018-08-14T16:15:19Z"/>
        <d v="2018-08-14T16:30:18Z"/>
        <d v="2018-08-14T16:45:19Z"/>
        <d v="2018-08-14T17:00:18Z"/>
        <d v="2018-08-14T17:15:18Z"/>
        <d v="2018-08-14T17:30:18Z"/>
        <d v="2018-08-14T17:45:18Z"/>
        <d v="2018-08-14T18:00:18Z"/>
        <d v="2018-08-14T18:15:18Z"/>
        <d v="2018-08-14T18:30:18Z"/>
        <d v="2018-08-14T18:45:18Z"/>
        <d v="2018-08-14T19:00:19Z"/>
        <d v="2018-08-14T19:15:18Z"/>
        <d v="2018-08-14T19:30:18Z"/>
        <d v="2018-08-14T19:45:18Z"/>
        <d v="2018-08-14T20:00:21Z"/>
        <d v="2018-08-14T20:15:18Z"/>
        <d v="2018-08-14T20:30:18Z"/>
        <d v="2018-08-14T20:45:18Z"/>
        <d v="2018-08-14T21:00:19Z"/>
        <d v="2018-08-14T21:15:18Z"/>
        <d v="2018-08-14T21:30:18Z"/>
        <d v="2018-08-14T21:45:18Z"/>
        <d v="2018-08-14T22:00:21Z"/>
        <d v="2018-08-14T22:15:19Z"/>
        <d v="2018-08-14T22:30:18Z"/>
        <d v="2018-08-14T22:45:18Z"/>
        <d v="2018-08-14T23:00:21Z"/>
        <d v="2018-08-14T23:15:18Z"/>
        <d v="2018-08-14T23:30:18Z"/>
        <d v="2018-08-14T23:45:18Z"/>
        <d v="2018-08-15T00:00:18Z"/>
        <d v="2018-08-15T00:15:18Z"/>
        <d v="2018-08-15T00:30:18Z"/>
        <d v="2018-08-15T00:45:18Z"/>
        <d v="2018-08-15T01:00:18Z"/>
        <d v="2018-08-15T01:15:18Z"/>
        <d v="2018-08-15T01:30:17Z"/>
        <d v="2018-08-15T01:45:18Z"/>
        <d v="2018-08-15T02:00:18Z"/>
        <d v="2018-08-15T02:15:18Z"/>
        <d v="2018-08-15T02:30:18Z"/>
        <d v="2018-08-15T02:45:17Z"/>
        <d v="2018-08-15T03:00:18Z"/>
        <d v="2018-08-15T03:15:17Z"/>
        <d v="2018-08-15T03:30:18Z"/>
        <d v="2018-08-15T03:45:18Z"/>
        <d v="2018-08-15T04:00:17Z"/>
        <d v="2018-08-15T04:15:18Z"/>
        <d v="2018-08-15T04:30:17Z"/>
        <d v="2018-08-15T04:45:18Z"/>
        <d v="2018-08-15T05:00:17Z"/>
        <d v="2018-08-15T05:15:17Z"/>
        <d v="2018-08-15T05:30:17Z"/>
        <d v="2018-08-15T05:45:17Z"/>
        <d v="2018-08-15T06:00:17Z"/>
        <d v="2018-08-15T06:15:17Z"/>
        <d v="2018-08-15T06:34:20Z"/>
        <d v="2018-08-15T06:45:17Z"/>
        <d v="2018-08-15T07:00:19Z"/>
        <d v="2018-08-15T07:15:19Z"/>
        <d v="2018-08-15T07:30:19Z"/>
        <d v="2018-08-15T07:45:19Z"/>
        <d v="2018-08-15T08:00:19Z"/>
        <d v="2018-08-15T08:15:19Z"/>
        <d v="2018-08-15T08:30:19Z"/>
        <d v="2018-08-15T08:45:19Z"/>
        <d v="2018-08-15T09:00:19Z"/>
        <d v="2018-08-15T09:15:19Z"/>
        <d v="2018-08-15T09:30:19Z"/>
        <d v="2018-08-15T09:45:18Z"/>
        <d v="2018-08-15T10:00:20Z"/>
        <d v="2018-08-15T10:15:18Z"/>
        <d v="2018-08-15T10:30:19Z"/>
        <d v="2018-08-15T10:45:18Z"/>
        <d v="2018-08-15T11:00:18Z"/>
        <d v="2018-08-15T11:15:19Z"/>
        <d v="2018-08-15T11:30:18Z"/>
        <d v="2018-08-15T11:45:19Z"/>
        <d v="2018-08-15T12:00:18Z"/>
        <d v="2018-08-15T12:15:18Z"/>
        <d v="2018-08-15T12:30:18Z"/>
        <d v="2018-08-15T12:45:18Z"/>
        <d v="2018-08-15T13:00:19Z"/>
        <d v="2018-08-15T13:15:18Z"/>
        <d v="2018-08-15T13:30:19Z"/>
        <d v="2018-08-15T13:45:18Z"/>
        <d v="2018-08-15T14:00:18Z"/>
        <d v="2018-08-15T14:15:19Z"/>
        <d v="2018-08-15T14:30:18Z"/>
        <d v="2018-08-15T14:45:18Z"/>
        <d v="2018-08-15T15:00:19Z"/>
        <d v="2018-08-15T15:15:18Z"/>
        <d v="2018-08-15T15:30:18Z"/>
        <d v="2018-08-15T15:45:18Z"/>
        <d v="2018-08-15T16:00:21Z"/>
        <d v="2018-08-15T16:15:18Z"/>
        <d v="2018-08-15T16:30:19Z"/>
        <d v="2018-08-15T16:45:18Z"/>
        <d v="2018-08-15T17:00:20Z"/>
        <d v="2018-08-15T17:15:18Z"/>
        <d v="2018-08-15T17:30:18Z"/>
        <d v="2018-08-15T17:45:18Z"/>
        <d v="2018-08-15T18:00:18Z"/>
        <d v="2018-08-15T18:15:18Z"/>
        <d v="2018-08-15T18:30:18Z"/>
        <d v="2018-08-15T18:45:18Z"/>
        <d v="2018-08-15T19:00:17Z"/>
        <d v="2018-08-15T19:15:18Z"/>
        <d v="2018-08-15T19:30:17Z"/>
        <d v="2018-08-15T19:45:18Z"/>
        <d v="2018-08-15T20:00:17Z"/>
        <d v="2018-08-15T20:15:18Z"/>
        <d v="2018-08-15T20:30:17Z"/>
        <d v="2018-08-15T20:45:18Z"/>
        <d v="2018-08-15T21:00:17Z"/>
        <d v="2018-08-15T21:15:18Z"/>
        <d v="2018-08-15T21:30:17Z"/>
        <d v="2018-08-15T21:45:18Z"/>
        <d v="2018-08-15T22:00:18Z"/>
        <d v="2018-08-15T22:15:18Z"/>
        <d v="2018-08-15T22:30:17Z"/>
        <d v="2018-08-15T22:45:18Z"/>
        <d v="2018-08-15T23:00:17Z"/>
        <d v="2018-08-15T23:15:18Z"/>
        <d v="2018-08-15T23:30:17Z"/>
        <d v="2018-08-15T23:45:18Z"/>
        <d v="2018-08-16T00:00:17Z"/>
        <d v="2018-08-16T00:15:18Z"/>
        <d v="2018-08-16T00:30:17Z"/>
        <d v="2018-08-16T00:45:17Z"/>
        <d v="2018-08-16T01:00:17Z"/>
        <d v="2018-08-16T01:15:17Z"/>
        <d v="2018-08-16T01:30:18Z"/>
        <d v="2018-08-16T01:45:17Z"/>
        <d v="2018-08-16T02:00:17Z"/>
        <d v="2018-08-16T02:15:18Z"/>
        <d v="2018-08-16T02:30:17Z"/>
        <d v="2018-08-16T02:45:17Z"/>
        <d v="2018-08-16T03:00:17Z"/>
        <d v="2018-08-16T03:15:16Z"/>
        <d v="2018-08-16T03:30:17Z"/>
        <d v="2018-08-16T03:45:17Z"/>
        <d v="2018-08-16T04:00:17Z"/>
        <d v="2018-08-16T04:15:16Z"/>
        <d v="2018-08-16T04:30:17Z"/>
        <d v="2018-08-16T04:45:17Z"/>
        <d v="2018-08-16T05:00:17Z"/>
        <d v="2018-08-16T05:15:17Z"/>
        <d v="2018-08-16T05:30:17Z"/>
        <d v="2018-08-16T05:45:16Z"/>
        <d v="2018-08-16T06:00:18Z"/>
        <d v="2018-08-16T06:15:16Z"/>
        <d v="2018-08-16T06:34:13Z"/>
        <d v="2018-08-16T06:45:17Z"/>
        <d v="2018-08-16T07:00:16Z"/>
        <d v="2018-08-16T07:15:19Z"/>
        <d v="2018-08-16T07:30:18Z"/>
        <d v="2018-08-16T07:45:18Z"/>
        <d v="2018-08-16T08:00:19Z"/>
        <d v="2018-08-16T08:15:18Z"/>
        <d v="2018-08-16T08:30:18Z"/>
        <d v="2018-08-16T08:45:19Z"/>
        <d v="2018-08-16T09:00:18Z"/>
        <d v="2018-08-16T09:15:19Z"/>
        <d v="2018-08-16T09:30:18Z"/>
        <d v="2018-08-16T09:45:18Z"/>
        <d v="2018-08-16T10:00:18Z"/>
        <d v="2018-08-16T10:15:18Z"/>
        <d v="2018-08-16T10:30:18Z"/>
        <d v="2018-08-16T10:45:18Z"/>
        <d v="2018-08-16T11:00:18Z"/>
        <d v="2018-08-16T11:15:18Z"/>
        <d v="2018-08-16T11:30:18Z"/>
        <d v="2018-08-16T11:45:18Z"/>
        <d v="2018-08-16T12:00:18Z"/>
        <d v="2018-08-16T12:15:18Z"/>
        <d v="2018-08-16T12:30:19Z"/>
        <d v="2018-08-16T12:45:18Z"/>
        <d v="2018-08-16T13:00:18Z"/>
        <d v="2018-08-16T13:15:18Z"/>
        <d v="2018-08-16T13:30:18Z"/>
        <d v="2018-08-16T13:45:18Z"/>
        <d v="2018-08-16T14:00:18Z"/>
        <d v="2018-08-16T14:15:18Z"/>
        <d v="2018-08-16T14:30:17Z"/>
        <d v="2018-08-16T14:45:18Z"/>
        <d v="2018-08-16T15:00:17Z"/>
        <d v="2018-08-16T15:15:18Z"/>
        <d v="2018-08-16T15:30:17Z"/>
        <d v="2018-08-16T15:45:18Z"/>
        <d v="2018-08-16T16:00:17Z"/>
        <d v="2018-08-16T16:15:18Z"/>
        <d v="2018-08-16T16:30:17Z"/>
        <d v="2018-08-16T16:45:18Z"/>
        <d v="2018-08-16T17:00:18Z"/>
        <d v="2018-08-16T17:15:17Z"/>
        <d v="2018-08-16T17:30:18Z"/>
        <d v="2018-08-16T17:45:18Z"/>
        <d v="2018-08-16T18:00:18Z"/>
        <d v="2018-08-16T18:15:17Z"/>
        <d v="2018-08-16T18:30:18Z"/>
        <d v="2018-08-16T18:45:18Z"/>
        <d v="2018-08-16T19:00:18Z"/>
        <d v="2018-08-16T19:15:17Z"/>
        <d v="2018-08-16T19:30:18Z"/>
        <d v="2018-08-16T19:45:17Z"/>
        <d v="2018-08-16T20:00:17Z"/>
        <d v="2018-08-16T20:15:18Z"/>
        <d v="2018-08-16T20:30:17Z"/>
        <d v="2018-08-16T20:45:18Z"/>
        <d v="2018-08-16T21:00:17Z"/>
        <d v="2018-08-16T21:15:17Z"/>
        <d v="2018-08-16T21:30:17Z"/>
        <d v="2018-08-16T21:45:17Z"/>
        <d v="2018-08-16T22:00:17Z"/>
        <d v="2018-08-16T22:15:17Z"/>
        <d v="2018-08-16T22:30:17Z"/>
        <d v="2018-08-16T22:45:17Z"/>
        <d v="2018-08-16T23:00:17Z"/>
        <d v="2018-08-16T23:15:17Z"/>
        <d v="2018-08-16T23:30:17Z"/>
        <d v="2018-08-16T23:45:17Z"/>
        <d v="2018-08-17T00:00:17Z"/>
        <d v="2018-08-17T00:15:17Z"/>
        <d v="2018-08-17T00:30:17Z"/>
        <d v="2018-08-17T00:45:17Z"/>
        <d v="2018-08-17T01:00:17Z"/>
        <d v="2018-08-17T01:15:17Z"/>
        <d v="2018-08-17T01:30:17Z"/>
        <d v="2018-08-17T01:45:16Z"/>
        <d v="2018-08-17T02:00:18Z"/>
        <d v="2018-08-17T02:15:17Z"/>
        <d v="2018-08-17T02:30:17Z"/>
        <d v="2018-08-17T02:45:17Z"/>
        <d v="2018-08-17T03:00:16Z"/>
        <d v="2018-08-17T03:15:20Z"/>
        <d v="2018-08-17T03:30:17Z"/>
        <d v="2018-08-17T03:45:16Z"/>
        <d v="2018-08-17T04:00:17Z"/>
        <d v="2018-08-17T04:15:16Z"/>
        <d v="2018-08-17T04:30:17Z"/>
        <d v="2018-08-17T04:45:19Z"/>
        <d v="2018-08-17T05:00:17Z"/>
        <d v="2018-08-17T05:15:16Z"/>
        <d v="2018-08-17T05:30:16Z"/>
        <d v="2018-08-17T05:45:16Z"/>
        <d v="2018-08-17T06:00:16Z"/>
        <d v="2018-08-17T06:15:17Z"/>
        <d v="2018-08-17T06:34:23Z"/>
        <d v="2018-08-17T06:45:17Z"/>
        <d v="2018-08-17T07:00:16Z"/>
        <d v="2018-08-17T07:15:18Z"/>
        <d v="2018-08-17T07:30:18Z"/>
        <d v="2018-08-17T07:45:19Z"/>
        <d v="2018-08-17T08:00:18Z"/>
        <d v="2018-08-17T08:15:17Z"/>
        <d v="2018-08-17T08:30:18Z"/>
        <d v="2018-08-17T08:45:18Z"/>
        <d v="2018-08-17T09:00:19Z"/>
        <d v="2018-08-17T09:15:18Z"/>
        <d v="2018-08-17T09:30:17Z"/>
        <d v="2018-08-17T09:45:18Z"/>
        <d v="2018-08-17T10:00:18Z"/>
        <d v="2018-08-17T10:15:18Z"/>
        <d v="2018-08-17T10:30:18Z"/>
        <d v="2018-08-17T10:45:18Z"/>
        <d v="2018-08-17T11:00:17Z"/>
        <d v="2018-08-17T11:15:18Z"/>
        <d v="2018-08-17T11:30:18Z"/>
        <d v="2018-08-17T11:45:18Z"/>
        <d v="2018-08-17T12:00:18Z"/>
        <d v="2018-08-17T12:15:17Z"/>
        <d v="2018-08-17T12:30:18Z"/>
        <d v="2018-08-17T12:45:17Z"/>
        <d v="2018-08-17T13:00:18Z"/>
        <d v="2018-08-17T13:15:17Z"/>
        <d v="2018-08-17T13:30:18Z"/>
        <d v="2018-08-17T13:45:18Z"/>
        <d v="2018-08-17T14:00:18Z"/>
        <d v="2018-08-17T14:15:17Z"/>
        <d v="2018-08-17T14:30:17Z"/>
        <d v="2018-08-17T14:45:17Z"/>
        <d v="2018-08-17T15:00:17Z"/>
        <d v="2018-08-17T15:15:17Z"/>
        <d v="2018-08-17T15:30:18Z"/>
        <d v="2018-08-17T15:45:17Z"/>
        <d v="2018-08-17T16:00:17Z"/>
        <d v="2018-08-17T16:15:17Z"/>
        <d v="2018-08-17T16:30:17Z"/>
        <d v="2018-08-17T16:45:17Z"/>
        <d v="2018-08-17T17:00:17Z"/>
        <d v="2018-08-17T17:15:17Z"/>
        <d v="2018-08-17T17:30:17Z"/>
        <d v="2018-08-17T17:45:17Z"/>
        <d v="2018-08-17T18:00:18Z"/>
        <d v="2018-08-17T18:15:17Z"/>
        <d v="2018-08-17T18:30:18Z"/>
        <d v="2018-08-17T18:45:17Z"/>
        <d v="2018-08-17T19:00:17Z"/>
        <d v="2018-08-17T19:15:17Z"/>
        <d v="2018-08-17T19:30:17Z"/>
        <d v="2018-08-17T19:45:17Z"/>
        <d v="2018-08-17T20:00:18Z"/>
        <d v="2018-08-17T20:15:17Z"/>
        <d v="2018-08-17T20:30:17Z"/>
        <d v="2018-08-17T20:45:16Z"/>
        <d v="2018-08-17T21:00:17Z"/>
        <d v="2018-08-17T21:15:16Z"/>
        <d v="2018-08-17T21:30:17Z"/>
        <d v="2018-08-17T21:45:17Z"/>
        <d v="2018-08-17T22:00:17Z"/>
        <d v="2018-08-17T22:15:17Z"/>
        <d v="2018-08-17T22:30:17Z"/>
        <d v="2018-08-17T22:45:17Z"/>
        <d v="2018-08-17T23:00:17Z"/>
        <d v="2018-08-17T23:15:17Z"/>
        <d v="2018-08-17T23:30:16Z"/>
        <d v="2018-08-17T23:45:17Z"/>
        <d v="2018-08-18T00:00:17Z"/>
        <d v="2018-08-18T00:15:17Z"/>
        <d v="2018-08-18T00:30:16Z"/>
        <d v="2018-08-18T00:45:16Z"/>
        <d v="2018-08-18T01:00:16Z"/>
        <d v="2018-08-18T01:15:17Z"/>
        <d v="2018-08-18T01:30:17Z"/>
        <d v="2018-08-18T01:45:16Z"/>
        <d v="2018-08-18T02:00:17Z"/>
        <d v="2018-08-18T02:15:16Z"/>
        <d v="2018-08-18T02:30:16Z"/>
        <d v="2018-08-18T02:45:16Z"/>
        <d v="2018-08-18T03:00:16Z"/>
        <d v="2018-08-18T03:15:17Z"/>
        <d v="2018-08-18T03:30:16Z"/>
        <d v="2018-08-18T03:45:17Z"/>
        <d v="2018-08-18T04:00:16Z"/>
        <d v="2018-08-18T04:15:17Z"/>
        <d v="2018-08-18T04:30:16Z"/>
        <d v="2018-08-18T04:45:16Z"/>
        <d v="2018-08-18T05:00:16Z"/>
        <d v="2018-08-18T05:15:16Z"/>
        <d v="2018-08-18T05:30:16Z"/>
        <d v="2018-08-18T05:45:16Z"/>
        <d v="2018-08-18T06:00:16Z"/>
        <d v="2018-08-18T06:15:16Z"/>
        <d v="2018-08-18T06:34:27Z"/>
        <d v="2018-08-18T06:45:16Z"/>
        <d v="2018-08-18T07:00:17Z"/>
        <d v="2018-08-18T07:15:17Z"/>
        <d v="2018-08-18T07:30:18Z"/>
        <d v="2018-08-18T07:45:18Z"/>
        <d v="2018-08-18T08:00:18Z"/>
        <d v="2018-08-18T08:15:17Z"/>
        <d v="2018-08-18T08:30:17Z"/>
        <d v="2018-08-18T08:45:18Z"/>
        <d v="2018-08-18T09:00:17Z"/>
        <d v="2018-08-18T09:15:18Z"/>
        <d v="2018-08-18T09:30:17Z"/>
        <d v="2018-08-18T09:45:18Z"/>
        <d v="2018-08-18T10:00:17Z"/>
        <d v="2018-08-18T10:15:17Z"/>
        <d v="2018-08-18T10:30:17Z"/>
        <d v="2018-08-18T10:45:17Z"/>
        <d v="2018-08-18T11:00:18Z"/>
        <d v="2018-08-18T11:15:17Z"/>
        <d v="2018-08-18T11:30:19Z"/>
        <d v="2018-08-18T11:45:17Z"/>
        <d v="2018-08-18T12:00:19Z"/>
        <d v="2018-08-18T12:15:17Z"/>
        <d v="2018-08-18T12:30:17Z"/>
        <d v="2018-08-18T12:45:17Z"/>
        <d v="2018-08-18T13:00:16Z"/>
        <d v="2018-08-18T13:15:17Z"/>
        <d v="2018-08-18T13:30:17Z"/>
        <d v="2018-08-18T13:45:17Z"/>
        <d v="2018-08-18T14:00:17Z"/>
        <d v="2018-08-18T14:15:17Z"/>
        <d v="2018-08-18T14:30:16Z"/>
        <d v="2018-08-18T14:45:17Z"/>
        <d v="2018-08-18T15:00:17Z"/>
        <d v="2018-08-18T15:15:17Z"/>
        <d v="2018-08-18T15:30:16Z"/>
        <d v="2018-08-18T15:45:17Z"/>
        <d v="2018-08-18T16:00:16Z"/>
        <d v="2018-08-18T16:15:17Z"/>
        <d v="2018-08-18T16:30:16Z"/>
        <d v="2018-08-18T16:45:17Z"/>
        <d v="2018-08-18T17:00:17Z"/>
        <d v="2018-08-18T17:15:16Z"/>
        <d v="2018-08-18T17:30:16Z"/>
        <d v="2018-08-18T17:45:17Z"/>
        <d v="2018-08-18T18:00:17Z"/>
        <d v="2018-08-18T18:15:16Z"/>
        <d v="2018-08-18T18:30:16Z"/>
        <d v="2018-08-18T18:45:16Z"/>
        <d v="2018-08-18T19:00:16Z"/>
        <d v="2018-08-18T19:15:16Z"/>
        <d v="2018-08-18T19:30:16Z"/>
        <d v="2018-08-18T19:45:17Z"/>
        <d v="2018-08-18T20:00:16Z"/>
        <d v="2018-08-18T20:15:17Z"/>
        <d v="2018-08-18T20:30:16Z"/>
        <d v="2018-08-18T20:45:17Z"/>
        <d v="2018-08-18T21:00:17Z"/>
        <d v="2018-08-18T21:15:16Z"/>
        <d v="2018-08-18T21:30:16Z"/>
        <d v="2018-08-18T21:45:16Z"/>
        <d v="2018-08-18T22:00:16Z"/>
        <d v="2018-08-18T22:15:16Z"/>
        <d v="2018-08-18T22:30:15Z"/>
        <d v="2018-08-18T22:45:16Z"/>
        <d v="2018-08-18T23:00:15Z"/>
        <d v="2018-08-18T23:15:16Z"/>
        <d v="2018-08-18T23:30:15Z"/>
        <d v="2018-08-18T23:45:16Z"/>
        <d v="2018-08-19T00:00:17Z"/>
        <d v="2018-08-19T00:15:16Z"/>
        <d v="2018-08-19T00:30:16Z"/>
        <d v="2018-08-19T00:45:16Z"/>
        <d v="2018-08-19T01:00:16Z"/>
        <d v="2018-08-19T01:15:16Z"/>
        <d v="2018-08-19T01:30:16Z"/>
        <d v="2018-08-19T01:45:15Z"/>
        <d v="2018-08-19T02:00:17Z"/>
        <d v="2018-08-19T02:15:16Z"/>
        <d v="2018-08-19T02:30:16Z"/>
        <d v="2018-08-19T02:45:16Z"/>
        <d v="2018-08-19T03:00:16Z"/>
        <d v="2018-08-19T03:15:15Z"/>
        <d v="2018-08-19T03:30:16Z"/>
        <d v="2018-08-19T03:45:16Z"/>
        <d v="2018-08-19T04:00:16Z"/>
        <d v="2018-08-19T04:15:15Z"/>
        <d v="2018-08-19T04:30:16Z"/>
        <d v="2018-08-19T04:45:15Z"/>
        <d v="2018-08-19T05:00:16Z"/>
        <d v="2018-08-19T05:15:15Z"/>
        <d v="2018-08-19T05:30:16Z"/>
        <d v="2018-08-19T05:45:15Z"/>
        <d v="2018-08-19T06:00:15Z"/>
        <d v="2018-08-19T06:15:15Z"/>
        <d v="2018-08-19T06:34:07Z"/>
        <d v="2018-08-19T06:45:15Z"/>
        <d v="2018-08-19T07:00:16Z"/>
        <d v="2018-08-19T07:15:17Z"/>
        <d v="2018-08-19T07:30:17Z"/>
        <d v="2018-08-19T07:45:17Z"/>
        <d v="2018-08-19T08:00:17Z"/>
        <d v="2018-08-19T08:15:17Z"/>
        <d v="2018-08-19T08:30:20Z"/>
        <d v="2018-08-19T08:45:17Z"/>
        <d v="2018-08-19T09:00:18Z"/>
        <d v="2018-08-19T09:15:17Z"/>
        <d v="2018-08-19T09:30:17Z"/>
        <d v="2018-08-19T09:45:16Z"/>
        <d v="2018-08-19T10:00:18Z"/>
        <d v="2018-08-19T10:15:16Z"/>
        <d v="2018-08-19T10:30:17Z"/>
        <d v="2018-08-19T10:45:16Z"/>
        <d v="2018-08-19T11:00:18Z"/>
        <d v="2018-08-19T11:15:16Z"/>
        <d v="2018-08-19T11:30:17Z"/>
        <d v="2018-08-19T11:45:16Z"/>
        <d v="2018-08-19T12:00:17Z"/>
        <d v="2018-08-19T12:15:17Z"/>
        <d v="2018-08-19T12:30:17Z"/>
        <d v="2018-08-19T12:45:17Z"/>
        <d v="2018-08-19T13:00:17Z"/>
        <d v="2018-08-19T13:15:16Z"/>
        <d v="2018-08-19T13:30:17Z"/>
        <d v="2018-08-19T13:45:16Z"/>
        <d v="2018-08-19T14:00:17Z"/>
        <d v="2018-08-19T14:15:16Z"/>
        <d v="2018-08-19T14:30:17Z"/>
        <d v="2018-08-19T14:45:16Z"/>
        <d v="2018-08-19T15:00:17Z"/>
        <d v="2018-08-19T15:15:16Z"/>
        <d v="2018-08-19T15:30:16Z"/>
        <d v="2018-08-19T15:45:17Z"/>
        <d v="2018-08-19T16:00:16Z"/>
        <d v="2018-08-19T16:15:17Z"/>
        <d v="2018-08-19T16:30:16Z"/>
        <d v="2018-08-19T16:45:16Z"/>
        <d v="2018-08-19T17:00:16Z"/>
        <d v="2018-08-19T17:15:16Z"/>
        <d v="2018-08-19T17:30:16Z"/>
        <d v="2018-08-19T17:45:17Z"/>
        <d v="2018-08-19T18:00:16Z"/>
        <d v="2018-08-19T18:15:16Z"/>
        <d v="2018-08-19T18:30:16Z"/>
        <d v="2018-08-19T18:45:16Z"/>
        <d v="2018-08-19T19:00:16Z"/>
        <d v="2018-08-19T19:15:17Z"/>
        <d v="2018-08-19T19:30:16Z"/>
        <d v="2018-08-19T19:45:16Z"/>
        <d v="2018-08-19T20:00:16Z"/>
        <d v="2018-08-19T20:15:16Z"/>
        <d v="2018-08-19T20:30:16Z"/>
        <d v="2018-08-19T20:45:16Z"/>
        <d v="2018-08-19T21:00:15Z"/>
        <d v="2018-08-19T21:15:16Z"/>
        <d v="2018-08-19T21:30:15Z"/>
        <d v="2018-08-19T21:45:16Z"/>
        <d v="2018-08-19T22:00:17Z"/>
        <d v="2018-08-19T22:15:15Z"/>
        <d v="2018-08-19T22:30:16Z"/>
        <d v="2018-08-19T22:45:16Z"/>
        <d v="2018-08-19T23:00:16Z"/>
        <d v="2018-08-19T23:15:15Z"/>
        <d v="2018-08-19T23:30:16Z"/>
        <d v="2018-08-19T23:45:15Z"/>
        <d v="2018-08-20T00:00:17Z"/>
        <d v="2018-08-20T00:15:15Z"/>
        <d v="2018-08-20T00:30:16Z"/>
        <d v="2018-08-20T00:45:16Z"/>
        <d v="2018-08-20T01:00:16Z"/>
        <d v="2018-08-20T01:15:15Z"/>
        <d v="2018-08-20T01:30:15Z"/>
        <d v="2018-08-20T01:45:16Z"/>
        <d v="2018-08-20T02:00:15Z"/>
        <d v="2018-08-20T02:15:16Z"/>
        <d v="2018-08-20T02:30:16Z"/>
        <d v="2018-08-20T02:45:15Z"/>
        <d v="2018-08-20T03:00:16Z"/>
        <d v="2018-08-20T03:15:15Z"/>
        <d v="2018-08-20T03:30:16Z"/>
        <d v="2018-08-20T03:45:15Z"/>
        <d v="2018-08-20T04:00:16Z"/>
        <d v="2018-08-20T04:15:15Z"/>
        <d v="2018-08-20T04:30:16Z"/>
        <d v="2018-08-20T04:45:15Z"/>
        <d v="2018-08-20T05:00:15Z"/>
        <d v="2018-08-20T05:15:15Z"/>
        <d v="2018-08-20T05:30:15Z"/>
        <d v="2018-08-20T05:45:15Z"/>
        <d v="2018-08-20T06:00:15Z"/>
        <d v="2018-08-20T06:15:15Z"/>
        <d v="2018-08-20T06:34:15Z"/>
        <d v="2018-08-20T06:45:15Z"/>
        <d v="2018-08-20T07:00:16Z"/>
        <d v="2018-08-20T07:15:16Z"/>
        <d v="2018-08-20T07:30:17Z"/>
        <d v="2018-08-20T07:45:16Z"/>
        <d v="2018-08-20T08:00:17Z"/>
        <d v="2018-08-20T08:15:16Z"/>
        <d v="2018-08-20T08:30:17Z"/>
        <d v="2018-08-20T08:45:16Z"/>
        <d v="2018-08-20T09:00:18Z"/>
        <d v="2018-08-20T09:15:16Z"/>
        <d v="2018-08-20T09:30:17Z"/>
        <d v="2018-08-20T09:45:16Z"/>
        <d v="2018-08-20T10:00:16Z"/>
        <d v="2018-08-20T10:15:16Z"/>
        <d v="2018-08-20T10:30:16Z"/>
        <d v="2018-08-20T10:45:17Z"/>
        <d v="2018-08-20T11:00:21Z"/>
        <d v="2018-08-20T11:15:17Z"/>
        <d v="2018-08-20T11:30:16Z"/>
        <d v="2018-08-20T11:45:16Z"/>
        <d v="2018-08-20T12:00:16Z"/>
        <d v="2018-08-20T12:15:16Z"/>
        <d v="2018-08-20T12:30:16Z"/>
        <d v="2018-08-20T12:45:16Z"/>
        <d v="2018-08-20T13:00:16Z"/>
        <d v="2018-08-20T13:15:16Z"/>
        <d v="2018-08-20T13:30:16Z"/>
        <d v="2018-08-20T13:45:16Z"/>
        <d v="2018-08-20T14:00:16Z"/>
        <d v="2018-08-20T14:15:16Z"/>
        <d v="2018-08-20T14:30:17Z"/>
        <d v="2018-08-20T14:45:16Z"/>
        <d v="2018-08-20T15:00:16Z"/>
        <d v="2018-08-20T15:15:16Z"/>
        <d v="2018-08-20T15:30:16Z"/>
        <d v="2018-08-20T15:45:16Z"/>
        <d v="2018-08-20T16:00:16Z"/>
        <d v="2018-08-20T16:15:42Z"/>
        <d v="2018-08-20T16:30:41Z"/>
        <d v="2018-08-20T16:45:41Z"/>
        <d v="2018-08-20T17:00:41Z"/>
        <d v="2018-08-20T17:15:40Z"/>
        <d v="2018-08-20T17:45:41Z"/>
        <d v="2018-08-20T18:00:40Z"/>
        <d v="2018-08-20T18:15:40Z"/>
        <d v="2018-08-20T18:30:39Z"/>
        <d v="2018-08-20T18:45:39Z"/>
        <d v="2018-08-20T19:00:39Z"/>
        <d v="2018-08-20T19:15:40Z"/>
        <d v="2018-08-20T19:30:39Z"/>
        <d v="2018-08-20T19:45:40Z"/>
        <d v="2018-08-20T20:00:40Z"/>
        <d v="2018-08-20T20:15:40Z"/>
        <d v="2018-08-20T20:30:40Z"/>
        <d v="2018-08-20T20:45:39Z"/>
        <d v="2018-08-20T21:00:39Z"/>
        <d v="2018-08-20T21:15:40Z"/>
        <d v="2018-08-20T21:30:39Z"/>
        <d v="2018-08-20T21:45:40Z"/>
        <d v="2018-08-20T22:00:39Z"/>
        <d v="2018-08-20T22:15:40Z"/>
        <d v="2018-08-20T22:30:39Z"/>
        <d v="2018-08-20T22:45:39Z"/>
        <d v="2018-08-20T23:00:40Z"/>
        <d v="2018-08-20T23:15:39Z"/>
        <d v="2018-08-20T23:30:39Z"/>
        <d v="2018-08-20T23:45:39Z"/>
        <d v="2018-08-21T00:00:39Z"/>
        <d v="2018-08-21T00:15:39Z"/>
        <d v="2018-08-21T00:30:39Z"/>
        <d v="2018-08-21T00:45:40Z"/>
        <d v="2018-08-21T01:00:39Z"/>
        <d v="2018-08-21T01:15:39Z"/>
        <d v="2018-08-21T01:30:39Z"/>
        <d v="2018-08-21T01:45:39Z"/>
        <d v="2018-08-21T02:00:40Z"/>
        <d v="2018-08-21T02:15:40Z"/>
        <d v="2018-08-21T02:30:39Z"/>
        <d v="2018-08-21T02:45:40Z"/>
        <d v="2018-08-21T03:00:39Z"/>
        <d v="2018-08-21T03:15:39Z"/>
        <d v="2018-08-21T03:30:38Z"/>
        <d v="2018-08-21T03:45:39Z"/>
        <d v="2018-08-21T04:00:38Z"/>
        <d v="2018-08-21T04:15:39Z"/>
        <d v="2018-08-21T04:30:39Z"/>
        <d v="2018-08-21T04:45:39Z"/>
        <d v="2018-08-21T05:00:38Z"/>
        <d v="2018-08-21T05:15:39Z"/>
        <d v="2018-08-21T05:30:38Z"/>
        <d v="2018-08-21T05:45:40Z"/>
        <d v="2018-08-21T06:00:38Z"/>
        <d v="2018-08-21T06:15:40Z"/>
        <d v="2018-08-21T06:34:14Z"/>
        <d v="2018-08-21T06:45:39Z"/>
        <d v="2018-08-21T07:00:39Z"/>
        <d v="2018-08-21T07:15:40Z"/>
        <d v="2018-08-21T07:30:40Z"/>
        <d v="2018-08-21T07:45:40Z"/>
        <d v="2018-08-21T08:00:40Z"/>
        <d v="2018-08-21T08:15:40Z"/>
        <d v="2018-08-21T08:30:40Z"/>
        <d v="2018-08-21T08:45:40Z"/>
        <d v="2018-08-21T09:00:40Z"/>
        <d v="2018-08-21T09:15:40Z"/>
        <d v="2018-08-21T09:30:40Z"/>
        <d v="2018-08-21T09:45:40Z"/>
        <d v="2018-08-21T10:00:41Z"/>
        <d v="2018-08-21T10:15:39Z"/>
        <d v="2018-08-21T10:30:40Z"/>
        <d v="2018-08-21T10:45:40Z"/>
        <d v="2018-08-21T11:00:41Z"/>
        <d v="2018-08-21T11:15:40Z"/>
        <d v="2018-08-21T11:30:40Z"/>
        <d v="2018-08-21T11:45:40Z"/>
        <d v="2018-08-21T12:00:40Z"/>
        <d v="2018-08-21T12:15:40Z"/>
        <d v="2018-08-21T12:30:40Z"/>
        <d v="2018-08-21T12:45:39Z"/>
        <d v="2018-08-21T13:00:41Z"/>
        <d v="2018-08-21T13:15:39Z"/>
        <d v="2018-08-21T13:30:40Z"/>
        <d v="2018-08-21T13:45:40Z"/>
        <d v="2018-08-21T14:00:39Z"/>
        <d v="2018-08-21T14:15:40Z"/>
        <d v="2018-08-21T14:30:39Z"/>
        <d v="2018-08-21T14:45:39Z"/>
        <d v="2018-08-21T15:00:40Z"/>
        <d v="2018-08-21T15:15:39Z"/>
        <d v="2018-08-21T15:30:39Z"/>
        <d v="2018-08-21T15:45:39Z"/>
        <d v="2018-08-21T16:00:39Z"/>
        <d v="2018-08-21T16:15:40Z"/>
        <d v="2018-08-21T16:30:39Z"/>
        <d v="2018-08-21T16:45:40Z"/>
        <d v="2018-08-21T17:00:39Z"/>
        <d v="2018-08-21T17:15:39Z"/>
        <d v="2018-08-21T17:30:39Z"/>
        <d v="2018-08-21T17:45:40Z"/>
        <d v="2018-08-21T18:00:39Z"/>
        <d v="2018-08-21T18:15:40Z"/>
        <d v="2018-08-21T18:30:39Z"/>
        <d v="2018-08-21T18:45:39Z"/>
        <d v="2018-08-21T19:00:39Z"/>
        <d v="2018-08-21T19:15:40Z"/>
        <d v="2018-08-21T19:30:39Z"/>
        <d v="2018-08-21T19:45:40Z"/>
        <d v="2018-08-21T20:00:39Z"/>
        <d v="2018-08-21T20:15:40Z"/>
        <d v="2018-08-21T20:30:40Z"/>
        <d v="2018-08-21T20:45:39Z"/>
        <d v="2018-08-21T21:00:40Z"/>
        <d v="2018-08-21T21:15:39Z"/>
        <d v="2018-08-21T21:30:39Z"/>
        <d v="2018-08-21T21:45:39Z"/>
        <d v="2018-08-21T22:00:39Z"/>
        <d v="2018-08-21T22:15:39Z"/>
        <d v="2018-08-21T22:30:38Z"/>
        <d v="2018-08-21T22:45:39Z"/>
        <d v="2018-08-21T23:00:40Z"/>
        <d v="2018-08-21T23:15:39Z"/>
        <d v="2018-08-21T23:30:38Z"/>
        <d v="2018-08-21T23:45:39Z"/>
        <d v="2018-08-22T00:00:38Z"/>
        <d v="2018-08-22T00:15:39Z"/>
        <d v="2018-08-22T00:30:39Z"/>
        <d v="2018-08-22T00:45:38Z"/>
        <d v="2018-08-22T01:00:39Z"/>
        <d v="2018-08-22T01:15:38Z"/>
        <d v="2018-08-22T01:30:38Z"/>
        <d v="2018-08-22T01:45:39Z"/>
        <d v="2018-08-22T02:00:39Z"/>
        <d v="2018-08-22T02:15:39Z"/>
        <d v="2018-08-22T02:30:39Z"/>
        <d v="2018-08-22T02:45:38Z"/>
        <d v="2018-08-22T03:00:40Z"/>
        <d v="2018-08-22T03:15:38Z"/>
        <d v="2018-08-22T03:30:39Z"/>
        <d v="2018-08-22T03:45:38Z"/>
        <d v="2018-08-22T04:00:38Z"/>
        <d v="2018-08-22T04:15:38Z"/>
        <d v="2018-08-22T04:30:39Z"/>
        <d v="2018-08-22T04:45:38Z"/>
        <d v="2018-08-22T05:00:38Z"/>
        <d v="2018-08-22T05:15:38Z"/>
        <d v="2018-08-22T05:30:38Z"/>
        <d v="2018-08-22T05:45:38Z"/>
        <d v="2018-08-22T06:00:38Z"/>
        <d v="2018-08-22T06:15:38Z"/>
        <d v="2018-08-22T06:34:16Z"/>
        <d v="2018-08-22T06:45:38Z"/>
        <d v="2018-08-22T07:00:38Z"/>
        <d v="2018-08-22T07:15:40Z"/>
        <d v="2018-08-22T07:30:40Z"/>
        <d v="2018-08-22T07:45:40Z"/>
        <d v="2018-08-22T08:00:40Z"/>
        <d v="2018-08-22T08:15:39Z"/>
        <d v="2018-08-22T08:30:40Z"/>
        <d v="2018-08-22T08:45:39Z"/>
        <d v="2018-08-22T09:00:40Z"/>
        <d v="2018-08-22T09:15:39Z"/>
        <d v="2018-08-22T09:30:40Z"/>
        <d v="2018-08-22T09:45:40Z"/>
        <d v="2018-08-22T10:00:40Z"/>
        <d v="2018-08-22T10:15:40Z"/>
        <d v="2018-08-22T10:30:40Z"/>
        <d v="2018-08-22T10:45:40Z"/>
        <d v="2018-08-22T11:00:40Z"/>
        <d v="2018-08-22T11:15:39Z"/>
        <d v="2018-08-22T11:30:39Z"/>
        <d v="2018-08-22T11:45:40Z"/>
        <d v="2018-08-22T12:00:39Z"/>
        <d v="2018-08-22T12:15:39Z"/>
        <d v="2018-08-22T12:30:39Z"/>
        <d v="2018-08-22T12:45:39Z"/>
        <d v="2018-08-22T13:00:39Z"/>
        <d v="2018-08-22T13:15:40Z"/>
        <d v="2018-08-22T13:30:39Z"/>
        <d v="2018-08-22T13:45:41Z"/>
        <d v="2018-08-22T14:00:39Z"/>
        <d v="2018-08-22T14:15:40Z"/>
        <d v="2018-08-22T14:30:39Z"/>
        <d v="2018-08-22T14:45:39Z"/>
        <d v="2018-08-22T15:00:40Z"/>
        <d v="2018-08-22T15:15:39Z"/>
        <d v="2018-08-22T15:30:39Z"/>
        <d v="2018-08-22T15:45:39Z"/>
        <d v="2018-08-22T16:00:40Z"/>
        <d v="2018-08-22T16:15:43Z"/>
        <d v="2018-08-22T16:30:42Z"/>
        <d v="2018-08-22T16:45:43Z"/>
        <d v="2018-08-22T17:00:42Z"/>
        <d v="2018-08-22T17:15:43Z"/>
        <d v="2018-08-22T17:30:42Z"/>
        <d v="2018-08-22T17:49:58Z"/>
        <d v="2018-08-22T18:00:43Z"/>
        <d v="2018-08-22T18:15:41Z"/>
        <d v="2018-08-22T18:30:42Z"/>
        <d v="2018-08-22T18:45:42Z"/>
        <d v="2018-08-22T19:00:41Z"/>
        <d v="2018-08-22T19:15:41Z"/>
        <d v="2018-08-22T19:30:41Z"/>
        <d v="2018-08-22T19:45:41Z"/>
        <d v="2018-08-22T20:00:42Z"/>
        <d v="2018-08-22T20:15:41Z"/>
        <d v="2018-08-22T20:30:41Z"/>
        <d v="2018-08-22T20:45:41Z"/>
        <d v="2018-08-22T21:00:40Z"/>
        <d v="2018-08-22T21:15:41Z"/>
        <d v="2018-08-22T21:30:40Z"/>
        <d v="2018-08-22T21:45:41Z"/>
        <d v="2018-08-22T22:00:42Z"/>
        <d v="2018-08-22T22:15:41Z"/>
        <d v="2018-08-22T22:30:41Z"/>
        <d v="2018-08-22T22:45:41Z"/>
        <d v="2018-08-22T23:00:41Z"/>
        <d v="2018-08-22T23:15:41Z"/>
        <d v="2018-08-22T23:30:41Z"/>
        <d v="2018-08-22T23:45:41Z"/>
        <d v="2018-08-23T00:00:41Z"/>
        <d v="2018-08-23T00:15:41Z"/>
        <d v="2018-08-23T00:30:41Z"/>
        <d v="2018-08-23T00:45:40Z"/>
        <d v="2018-08-23T01:00:41Z"/>
        <d v="2018-08-23T01:15:41Z"/>
        <d v="2018-08-23T01:30:40Z"/>
        <d v="2018-08-23T01:45:41Z"/>
        <d v="2018-08-23T02:00:42Z"/>
        <d v="2018-08-23T02:15:42Z"/>
        <d v="2018-08-23T02:30:42Z"/>
        <d v="2018-08-23T02:45:40Z"/>
        <d v="2018-08-23T03:00:41Z"/>
        <d v="2018-08-23T03:15:40Z"/>
        <d v="2018-08-23T03:30:41Z"/>
        <d v="2018-08-23T03:45:40Z"/>
        <d v="2018-08-23T04:00:42Z"/>
        <d v="2018-08-23T04:15:40Z"/>
        <d v="2018-08-23T04:30:41Z"/>
        <d v="2018-08-23T04:45:40Z"/>
        <d v="2018-08-23T05:00:41Z"/>
        <d v="2018-08-23T05:15:40Z"/>
        <d v="2018-08-23T05:30:40Z"/>
        <d v="2018-08-23T05:45:40Z"/>
        <d v="2018-08-23T06:00:41Z"/>
        <d v="2018-08-23T06:15:40Z"/>
        <d v="2018-08-23T06:34:18Z"/>
        <d v="2018-08-23T06:45:40Z"/>
        <d v="2018-08-23T07:00:41Z"/>
        <d v="2018-08-23T07:15:41Z"/>
        <d v="2018-08-23T07:30:42Z"/>
        <d v="2018-08-23T07:45:43Z"/>
        <d v="2018-08-23T08:00:42Z"/>
        <d v="2018-08-23T08:15:42Z"/>
        <d v="2018-08-23T08:30:42Z"/>
        <d v="2018-08-23T08:45:41Z"/>
        <d v="2018-08-23T09:00:42Z"/>
        <d v="2018-08-23T09:15:41Z"/>
        <d v="2018-08-23T09:30:42Z"/>
        <d v="2018-08-23T09:45:43Z"/>
        <d v="2018-08-23T10:00:41Z"/>
        <d v="2018-08-23T10:15:42Z"/>
        <d v="2018-08-23T10:30:41Z"/>
        <d v="2018-08-23T10:45:42Z"/>
        <d v="2018-08-23T11:00:41Z"/>
        <d v="2018-08-23T11:15:42Z"/>
        <d v="2018-08-23T11:30:42Z"/>
        <d v="2018-08-23T11:45:42Z"/>
        <d v="2018-08-23T12:00:42Z"/>
        <d v="2018-08-23T12:15:42Z"/>
        <d v="2018-08-23T12:30:41Z"/>
        <d v="2018-08-23T12:45:42Z"/>
        <d v="2018-08-23T13:00:41Z"/>
        <d v="2018-08-23T13:15:41Z"/>
        <d v="2018-08-23T13:30:41Z"/>
        <d v="2018-08-23T13:45:41Z"/>
        <d v="2018-08-23T14:00:41Z"/>
        <d v="2018-08-23T14:15:41Z"/>
        <d v="2018-08-23T14:30:42Z"/>
        <d v="2018-08-23T14:45:41Z"/>
        <d v="2018-08-23T15:00:42Z"/>
        <d v="2018-08-23T15:15:41Z"/>
        <d v="2018-08-23T15:30:41Z"/>
        <d v="2018-08-23T15:45:41Z"/>
        <d v="2018-08-23T16:00:41Z"/>
        <d v="2018-08-23T16:15:41Z"/>
        <d v="2018-08-23T16:30:40Z"/>
        <d v="2018-08-23T16:45:42Z"/>
        <d v="2018-08-23T17:00:41Z"/>
        <d v="2018-08-23T17:15:41Z"/>
        <d v="2018-08-24T11:15:44Z"/>
        <d v="2018-08-24T11:30:44Z"/>
        <d v="2018-08-24T11:45:43Z"/>
        <d v="2018-08-24T12:00:44Z"/>
        <d v="2018-08-24T12:15:44Z"/>
        <d v="2018-08-24T12:30:44Z"/>
        <d v="2018-08-24T12:45:43Z"/>
        <d v="2018-08-24T13:00:44Z"/>
        <d v="2018-08-24T13:15:44Z"/>
        <d v="2018-08-24T13:30:44Z"/>
        <d v="2018-08-24T13:45:43Z"/>
        <d v="2018-08-24T14:00:44Z"/>
        <d v="2018-08-24T14:15:43Z"/>
        <d v="2018-08-24T14:30:44Z"/>
        <d v="2018-08-24T14:45:43Z"/>
        <d v="2018-08-24T15:00:43Z"/>
        <d v="2018-08-24T15:15:43Z"/>
        <d v="2018-08-24T15:30:44Z"/>
        <d v="2018-08-24T15:45:43Z"/>
        <d v="2018-08-24T16:00:44Z"/>
        <d v="2018-08-24T16:15:44Z"/>
        <d v="2018-08-24T16:30:43Z"/>
        <d v="2018-08-24T16:45:44Z"/>
        <d v="2018-08-24T17:00:43Z"/>
        <d v="2018-08-24T17:15:44Z"/>
        <d v="2018-08-24T17:30:43Z"/>
        <d v="2018-08-24T17:45:44Z"/>
        <d v="2018-08-24T18:00:43Z"/>
        <d v="2018-08-24T18:15:43Z"/>
        <d v="2018-08-24T18:30:43Z"/>
        <d v="2018-08-24T18:45:43Z"/>
        <d v="2018-08-24T19:00:43Z"/>
        <d v="2018-08-24T19:15:43Z"/>
        <d v="2018-08-24T19:30:43Z"/>
        <d v="2018-08-24T19:45:43Z"/>
        <d v="2018-08-24T20:00:42Z"/>
        <d v="2018-08-24T20:15:42Z"/>
        <d v="2018-08-24T20:30:43Z"/>
        <d v="2018-08-24T20:45:43Z"/>
        <d v="2018-08-24T21:00:44Z"/>
        <d v="2018-08-24T21:15:43Z"/>
        <d v="2018-08-24T21:30:43Z"/>
        <d v="2018-08-24T21:45:43Z"/>
        <d v="2018-08-24T22:00:43Z"/>
        <d v="2018-08-24T22:15:43Z"/>
        <d v="2018-08-24T22:30:43Z"/>
        <d v="2018-08-24T22:45:42Z"/>
        <d v="2018-08-24T23:00:44Z"/>
        <d v="2018-08-24T23:15:42Z"/>
        <d v="2018-08-24T23:30:43Z"/>
        <d v="2018-08-24T23:45:43Z"/>
        <d v="2018-08-25T00:00:42Z"/>
        <d v="2018-08-25T00:15:42Z"/>
        <d v="2018-08-25T00:30:42Z"/>
        <d v="2018-08-25T00:45:43Z"/>
        <d v="2018-08-25T01:00:44Z"/>
        <d v="2018-08-25T01:15:43Z"/>
        <d v="2018-08-25T01:30:42Z"/>
        <d v="2018-08-25T01:45:43Z"/>
        <d v="2018-08-25T02:00:43Z"/>
        <d v="2018-08-25T02:15:43Z"/>
        <d v="2018-08-25T02:30:42Z"/>
        <d v="2018-08-25T02:45:42Z"/>
        <d v="2018-08-25T03:00:43Z"/>
        <d v="2018-08-25T03:16:22Z"/>
        <d v="2018-08-25T03:30:42Z"/>
        <d v="2018-08-25T03:45:42Z"/>
        <d v="2018-08-25T04:00:42Z"/>
        <d v="2018-08-25T04:15:42Z"/>
        <d v="2018-08-25T04:30:42Z"/>
        <d v="2018-08-25T04:45:42Z"/>
        <d v="2018-08-25T05:00:43Z"/>
        <d v="2018-08-25T05:15:42Z"/>
        <d v="2018-08-25T05:30:42Z"/>
        <d v="2018-08-25T05:45:42Z"/>
        <d v="2018-08-25T06:00:42Z"/>
        <d v="2018-08-25T06:15:42Z"/>
        <d v="2018-08-25T06:34:20Z"/>
        <d v="2018-08-25T06:45:43Z"/>
        <d v="2018-08-25T07:00:42Z"/>
        <d v="2018-08-25T07:15:44Z"/>
        <d v="2018-08-25T07:30:44Z"/>
        <d v="2018-08-25T07:45:43Z"/>
        <d v="2018-08-25T08:00:44Z"/>
        <d v="2018-08-25T08:15:43Z"/>
        <d v="2018-08-25T08:30:44Z"/>
        <d v="2018-08-25T08:45:44Z"/>
        <d v="2018-08-25T09:00:44Z"/>
        <d v="2018-08-25T09:15:43Z"/>
        <d v="2018-08-25T09:30:44Z"/>
        <d v="2018-08-25T09:45:43Z"/>
        <d v="2018-08-25T10:00:45Z"/>
        <d v="2018-08-25T10:15:43Z"/>
        <d v="2018-08-25T10:30:44Z"/>
        <d v="2018-08-25T10:45:43Z"/>
        <d v="2018-08-25T11:00:44Z"/>
        <d v="2018-08-25T11:15:44Z"/>
        <d v="2018-08-25T11:30:43Z"/>
        <d v="2018-08-25T11:45:44Z"/>
        <d v="2018-08-25T12:00:43Z"/>
        <d v="2018-08-25T12:15:43Z"/>
        <d v="2018-08-25T12:30:43Z"/>
        <d v="2018-08-25T12:45:44Z"/>
        <d v="2018-08-25T13:00:44Z"/>
        <d v="2018-08-25T13:15:44Z"/>
        <d v="2018-08-25T13:30:43Z"/>
        <d v="2018-08-25T13:45:44Z"/>
        <d v="2018-08-25T14:00:42Z"/>
        <d v="2018-08-25T14:15:43Z"/>
        <d v="2018-08-25T14:30:42Z"/>
        <d v="2018-08-25T14:45:43Z"/>
        <d v="2018-08-25T15:00:43Z"/>
        <d v="2018-08-25T15:15:43Z"/>
        <d v="2018-08-25T15:30:42Z"/>
        <d v="2018-08-25T15:45:43Z"/>
        <d v="2018-08-25T16:00:43Z"/>
        <d v="2018-08-25T16:15:43Z"/>
        <d v="2018-08-25T16:30:43Z"/>
        <d v="2018-08-25T16:45:43Z"/>
        <d v="2018-08-25T17:00:43Z"/>
        <d v="2018-08-25T17:15:42Z"/>
        <d v="2018-08-25T17:30:43Z"/>
        <d v="2018-08-25T17:45:42Z"/>
        <d v="2018-08-25T18:00:43Z"/>
        <d v="2018-08-25T18:15:43Z"/>
        <d v="2018-08-25T18:30:42Z"/>
        <d v="2018-08-25T18:45:43Z"/>
        <d v="2018-08-25T19:00:44Z"/>
        <d v="2018-08-25T19:15:43Z"/>
        <d v="2018-08-25T19:30:42Z"/>
        <d v="2018-08-25T19:45:43Z"/>
        <d v="2018-08-25T20:00:42Z"/>
        <d v="2018-08-25T20:15:43Z"/>
        <d v="2018-08-25T20:30:42Z"/>
        <d v="2018-08-25T20:45:42Z"/>
        <d v="2018-08-25T21:00:43Z"/>
        <d v="2018-08-25T21:15:42Z"/>
        <d v="2018-08-25T21:30:43Z"/>
        <d v="2018-08-25T21:45:42Z"/>
        <d v="2018-08-25T22:00:43Z"/>
        <d v="2018-08-25T22:15:42Z"/>
        <d v="2018-08-25T22:30:42Z"/>
        <d v="2018-08-25T22:45:42Z"/>
        <d v="2018-08-25T23:00:42Z"/>
        <d v="2018-08-25T23:15:42Z"/>
        <d v="2018-08-25T23:30:42Z"/>
        <d v="2018-08-25T23:45:42Z"/>
        <d v="2018-08-26T00:00:42Z"/>
        <d v="2018-08-26T00:15:42Z"/>
        <d v="2018-08-26T00:30:42Z"/>
        <d v="2018-08-26T00:45:42Z"/>
        <d v="2018-08-26T01:00:42Z"/>
        <d v="2018-08-26T01:15:42Z"/>
        <d v="2018-08-26T01:30:42Z"/>
        <d v="2018-08-26T01:45:42Z"/>
        <d v="2018-08-26T02:00:42Z"/>
        <d v="2018-08-26T02:15:42Z"/>
        <d v="2018-08-26T02:30:42Z"/>
        <d v="2018-08-26T02:45:41Z"/>
        <d v="2018-08-26T03:00:42Z"/>
        <d v="2018-08-26T03:15:42Z"/>
        <d v="2018-08-26T03:30:41Z"/>
        <d v="2018-08-26T03:45:42Z"/>
        <d v="2018-08-26T04:00:42Z"/>
        <d v="2018-08-26T04:15:42Z"/>
        <d v="2018-08-26T04:30:41Z"/>
        <d v="2018-08-26T04:45:42Z"/>
        <d v="2018-08-26T05:00:42Z"/>
        <d v="2018-08-26T05:15:41Z"/>
        <d v="2018-08-26T05:30:42Z"/>
        <d v="2018-08-26T05:45:41Z"/>
        <d v="2018-08-26T06:00:42Z"/>
        <d v="2018-08-26T06:15:41Z"/>
        <d v="2018-08-26T06:34:16Z"/>
        <d v="2018-08-26T06:45:42Z"/>
        <d v="2018-08-26T07:00:43Z"/>
        <d v="2018-08-26T07:15:43Z"/>
        <d v="2018-08-26T07:30:43Z"/>
        <d v="2018-08-26T07:45:43Z"/>
        <d v="2018-08-26T08:00:44Z"/>
        <d v="2018-08-26T08:15:43Z"/>
        <d v="2018-08-26T08:30:43Z"/>
        <d v="2018-08-26T08:45:44Z"/>
        <d v="2018-08-26T09:00:43Z"/>
        <d v="2018-08-26T09:15:42Z"/>
        <d v="2018-08-26T09:30:43Z"/>
        <d v="2018-08-26T09:45:43Z"/>
        <d v="2018-08-26T10:00:43Z"/>
        <d v="2018-08-26T10:15:43Z"/>
        <d v="2018-08-26T10:30:43Z"/>
        <d v="2018-08-26T10:45:43Z"/>
        <d v="2018-08-26T11:00:44Z"/>
        <d v="2018-08-26T11:15:42Z"/>
        <d v="2018-08-26T11:30:43Z"/>
        <d v="2018-08-26T11:45:43Z"/>
        <d v="2018-08-26T12:00:43Z"/>
        <d v="2018-08-26T12:15:43Z"/>
        <d v="2018-08-26T12:30:42Z"/>
        <d v="2018-08-26T12:45:43Z"/>
        <d v="2018-08-26T13:00:43Z"/>
        <d v="2018-08-26T13:15:42Z"/>
        <d v="2018-08-26T13:30:43Z"/>
        <d v="2018-08-26T13:45:42Z"/>
        <d v="2018-08-26T14:00:44Z"/>
        <d v="2018-08-26T14:15:43Z"/>
        <d v="2018-08-26T14:30:42Z"/>
        <d v="2018-08-26T14:45:43Z"/>
        <d v="2018-08-26T15:00:43Z"/>
        <d v="2018-08-26T15:15:43Z"/>
        <d v="2018-08-26T15:30:43Z"/>
        <d v="2018-08-26T15:45:42Z"/>
        <d v="2018-08-26T16:00:43Z"/>
        <d v="2018-08-26T16:15:42Z"/>
        <d v="2018-08-26T16:30:42Z"/>
        <d v="2018-08-26T16:45:42Z"/>
        <d v="2018-08-26T17:00:42Z"/>
        <d v="2018-08-26T17:15:43Z"/>
        <d v="2018-08-26T17:30:42Z"/>
        <d v="2018-08-26T17:45:43Z"/>
        <d v="2018-08-26T18:00:43Z"/>
        <d v="2018-08-26T18:15:42Z"/>
        <d v="2018-08-26T18:30:43Z"/>
        <d v="2018-08-26T18:45:42Z"/>
        <d v="2018-08-26T19:00:43Z"/>
        <d v="2018-08-26T19:15:42Z"/>
        <d v="2018-08-26T19:30:42Z"/>
        <d v="2018-08-26T19:45:43Z"/>
        <d v="2018-08-26T20:00:42Z"/>
        <d v="2018-08-26T20:15:42Z"/>
        <d v="2018-08-26T20:30:42Z"/>
        <d v="2018-08-26T20:45:42Z"/>
        <d v="2018-08-26T21:00:43Z"/>
        <d v="2018-08-26T21:15:42Z"/>
        <d v="2018-08-26T21:30:42Z"/>
        <d v="2018-08-26T21:45:41Z"/>
        <d v="2018-08-26T22:00:42Z"/>
        <d v="2018-08-26T22:15:42Z"/>
        <d v="2018-08-26T22:30:43Z"/>
        <d v="2018-08-26T22:45:42Z"/>
        <d v="2018-08-26T23:00:41Z"/>
        <d v="2018-08-26T23:15:42Z"/>
        <d v="2018-08-26T23:30:42Z"/>
        <d v="2018-08-26T23:45:41Z"/>
        <d v="2018-08-27T00:00:43Z"/>
        <d v="2018-08-27T00:15:41Z"/>
        <d v="2018-08-27T00:30:42Z"/>
        <d v="2018-08-27T00:45:42Z"/>
        <d v="2018-08-27T01:00:42Z"/>
        <d v="2018-08-27T01:15:42Z"/>
        <d v="2018-08-27T01:30:42Z"/>
        <d v="2018-08-27T01:45:41Z"/>
        <d v="2018-08-27T02:00:43Z"/>
        <d v="2018-08-27T02:15:42Z"/>
        <d v="2018-08-27T02:30:41Z"/>
        <d v="2018-08-27T02:45:42Z"/>
        <d v="2018-08-27T03:00:41Z"/>
        <d v="2018-08-27T03:15:42Z"/>
        <d v="2018-08-27T03:30:42Z"/>
        <d v="2018-08-27T03:45:42Z"/>
        <d v="2018-08-27T04:00:42Z"/>
        <d v="2018-08-27T04:15:41Z"/>
        <d v="2018-08-27T04:30:42Z"/>
        <d v="2018-08-27T04:45:41Z"/>
        <d v="2018-08-27T05:00:42Z"/>
        <d v="2018-08-27T05:15:41Z"/>
        <d v="2018-08-27T05:30:42Z"/>
        <d v="2018-08-27T05:45:41Z"/>
        <d v="2018-08-27T06:00:41Z"/>
        <d v="2018-08-27T06:15:41Z"/>
        <d v="2018-08-27T06:34:09Z"/>
        <d v="2018-08-27T06:45:41Z"/>
        <d v="2018-08-27T07:00:41Z"/>
        <d v="2018-08-27T07:15:43Z"/>
        <d v="2018-08-27T07:30:43Z"/>
        <d v="2018-08-27T07:45:44Z"/>
        <d v="2018-08-27T08:00:44Z"/>
        <d v="2018-08-27T08:15:43Z"/>
        <d v="2018-08-27T08:30:43Z"/>
        <d v="2018-08-27T08:45:42Z"/>
        <d v="2018-08-27T09:00:43Z"/>
        <d v="2018-08-27T09:15:42Z"/>
        <d v="2018-08-27T09:30:43Z"/>
        <d v="2018-08-27T09:45:42Z"/>
        <d v="2018-08-27T10:00:43Z"/>
        <d v="2018-08-27T10:15:42Z"/>
        <d v="2018-08-27T10:30:43Z"/>
        <d v="2018-08-27T10:45:42Z"/>
        <d v="2018-08-27T11:00:43Z"/>
        <d v="2018-08-27T11:15:43Z"/>
        <d v="2018-08-27T11:30:43Z"/>
        <d v="2018-08-27T11:45:42Z"/>
        <d v="2018-08-27T12:00:43Z"/>
        <d v="2018-08-27T12:15:42Z"/>
        <d v="2018-08-27T12:30:43Z"/>
        <d v="2018-08-27T12:45:42Z"/>
        <d v="2018-08-27T13:00:43Z"/>
        <d v="2018-08-27T13:15:42Z"/>
        <d v="2018-08-27T13:30:42Z"/>
        <d v="2018-08-27T13:45:42Z"/>
        <d v="2018-08-27T14:00:42Z"/>
        <d v="2018-08-27T14:15:42Z"/>
        <d v="2018-08-27T14:30:43Z"/>
        <d v="2018-08-27T14:45:42Z"/>
        <d v="2018-08-27T15:00:42Z"/>
        <d v="2018-08-27T15:15:43Z"/>
        <d v="2018-08-27T15:30:42Z"/>
        <d v="2018-08-27T15:45:42Z"/>
        <d v="2018-08-27T16:00:42Z"/>
        <d v="2018-08-27T16:15:42Z"/>
        <d v="2018-08-27T16:30:42Z"/>
        <d v="2018-08-27T16:45:42Z"/>
        <d v="2018-08-27T17:00:42Z"/>
        <d v="2018-08-27T17:15:42Z"/>
        <d v="2018-08-27T17:30:41Z"/>
        <d v="2018-08-27T17:45:42Z"/>
        <d v="2018-08-27T18:00:42Z"/>
        <d v="2018-08-27T18:15:42Z"/>
        <d v="2018-08-27T18:30:43Z"/>
        <d v="2018-08-27T18:45:42Z"/>
        <d v="2018-08-27T19:00:41Z"/>
        <d v="2018-08-27T19:15:42Z"/>
        <d v="2018-08-27T19:30:42Z"/>
        <d v="2018-08-27T19:45:42Z"/>
        <d v="2018-08-27T20:00:42Z"/>
        <d v="2018-08-27T20:15:42Z"/>
        <d v="2018-08-27T20:30:42Z"/>
        <d v="2018-08-27T20:45:42Z"/>
        <d v="2018-08-27T21:00:42Z"/>
        <d v="2018-08-27T21:15:42Z"/>
        <d v="2018-08-27T21:30:42Z"/>
        <d v="2018-08-27T21:45:41Z"/>
        <d v="2018-08-27T22:00:42Z"/>
        <d v="2018-08-27T22:15:41Z"/>
        <d v="2018-08-27T22:30:42Z"/>
        <d v="2018-08-27T22:45:41Z"/>
        <d v="2018-08-27T23:00:42Z"/>
        <d v="2018-08-27T23:15:41Z"/>
        <d v="2018-08-27T23:30:41Z"/>
        <d v="2018-08-27T23:45:42Z"/>
        <d v="2018-08-28T00:00:42Z"/>
        <d v="2018-08-28T00:15:41Z"/>
        <d v="2018-08-28T00:30:41Z"/>
        <d v="2018-08-28T00:45:41Z"/>
        <d v="2018-08-28T01:00:41Z"/>
        <d v="2018-08-28T01:15:41Z"/>
        <d v="2018-08-28T01:30:41Z"/>
        <d v="2018-08-28T01:45:42Z"/>
        <d v="2018-08-28T02:00:42Z"/>
        <d v="2018-08-28T02:15:42Z"/>
        <d v="2018-08-28T02:30:41Z"/>
        <d v="2018-08-28T02:45:41Z"/>
        <d v="2018-08-28T03:00:41Z"/>
        <d v="2018-08-28T03:15:41Z"/>
        <d v="2018-08-28T03:30:41Z"/>
        <d v="2018-08-28T03:45:41Z"/>
        <d v="2018-08-28T04:00:41Z"/>
        <d v="2018-08-28T04:15:41Z"/>
        <d v="2018-08-28T04:30:41Z"/>
        <d v="2018-08-28T04:45:41Z"/>
        <d v="2018-08-28T05:00:41Z"/>
        <d v="2018-08-28T05:15:41Z"/>
        <d v="2018-08-28T05:30:41Z"/>
        <d v="2018-08-28T05:45:40Z"/>
        <d v="2018-08-28T06:00:41Z"/>
        <d v="2018-08-28T06:15:41Z"/>
        <d v="2018-08-28T06:34:03Z"/>
        <d v="2018-08-28T06:45:40Z"/>
        <d v="2018-08-28T07:00:41Z"/>
        <d v="2018-08-28T07:15:42Z"/>
        <d v="2018-08-28T07:30:42Z"/>
        <d v="2018-08-28T07:45:42Z"/>
        <d v="2018-08-28T08:00:42Z"/>
        <d v="2018-08-28T08:15:42Z"/>
        <d v="2018-08-28T08:30:43Z"/>
        <d v="2018-08-28T08:45:42Z"/>
        <d v="2018-08-28T09:00:42Z"/>
        <d v="2018-08-28T09:15:42Z"/>
        <d v="2018-08-28T09:30:42Z"/>
        <d v="2018-08-28T09:45:42Z"/>
        <d v="2018-08-28T10:00:42Z"/>
        <d v="2018-08-28T10:15:42Z"/>
        <d v="2018-08-28T10:30:42Z"/>
        <d v="2018-08-28T10:45:42Z"/>
        <d v="2018-08-28T11:00:42Z"/>
        <d v="2018-08-28T11:15:42Z"/>
        <d v="2018-08-28T11:30:42Z"/>
        <d v="2018-08-28T11:45:41Z"/>
        <d v="2018-08-28T12:00:42Z"/>
        <d v="2018-08-28T12:15:42Z"/>
        <d v="2018-08-28T12:30:42Z"/>
        <d v="2018-08-28T12:45:41Z"/>
        <d v="2018-08-28T13:00:42Z"/>
        <d v="2018-08-28T13:15:41Z"/>
        <d v="2018-08-28T13:30:42Z"/>
        <d v="2018-08-28T13:45:42Z"/>
        <d v="2018-08-28T14:00:42Z"/>
        <d v="2018-08-28T14:15:41Z"/>
        <d v="2018-08-28T14:30:42Z"/>
        <d v="2018-08-28T14:45:41Z"/>
        <d v="2018-08-28T15:00:42Z"/>
        <d v="2018-08-28T15:15:41Z"/>
        <d v="2018-08-28T15:30:42Z"/>
        <d v="2018-08-28T15:45:41Z"/>
        <d v="2018-08-28T16:00:42Z"/>
        <d v="2018-08-28T16:15:41Z"/>
        <d v="2018-08-28T16:30:42Z"/>
        <d v="2018-08-28T16:45:41Z"/>
        <d v="2018-08-28T17:00:42Z"/>
        <d v="2018-08-28T17:15:41Z"/>
        <d v="2018-08-28T17:30:41Z"/>
        <d v="2018-08-28T17:45:41Z"/>
        <d v="2018-08-28T18:00:41Z"/>
        <d v="2018-08-28T18:15:41Z"/>
        <d v="2018-08-28T18:30:42Z"/>
        <d v="2018-08-28T18:45:41Z"/>
        <d v="2018-08-28T19:00:41Z"/>
        <d v="2018-08-28T19:15:41Z"/>
        <d v="2018-08-28T19:30:41Z"/>
        <d v="2018-08-28T19:45:41Z"/>
        <d v="2018-08-28T20:00:41Z"/>
        <d v="2018-08-28T20:15:41Z"/>
        <d v="2018-08-28T20:30:41Z"/>
        <d v="2018-08-28T20:45:41Z"/>
        <d v="2018-08-28T21:00:41Z"/>
        <d v="2018-08-28T21:15:41Z"/>
        <d v="2018-08-28T21:30:41Z"/>
        <d v="2018-08-28T21:45:42Z"/>
        <d v="2018-08-28T22:00:41Z"/>
        <d v="2018-08-28T22:15:41Z"/>
        <d v="2018-08-28T22:30:41Z"/>
        <d v="2018-08-28T22:45:42Z"/>
        <d v="2018-08-28T23:00:41Z"/>
        <d v="2018-08-28T23:15:41Z"/>
        <d v="2018-08-28T23:30:41Z"/>
        <d v="2018-08-28T23:45:41Z"/>
        <d v="2018-08-29T00:00:42Z"/>
        <d v="2018-08-29T00:15:41Z"/>
        <d v="2018-08-29T00:30:41Z"/>
        <d v="2018-08-29T00:45:41Z"/>
        <d v="2018-08-29T01:00:41Z"/>
        <d v="2018-08-29T01:15:41Z"/>
        <d v="2018-08-29T01:30:40Z"/>
        <d v="2018-08-29T01:45:41Z"/>
        <d v="2018-08-29T02:00:41Z"/>
        <d v="2018-08-29T02:15:41Z"/>
        <d v="2018-08-29T02:30:40Z"/>
        <d v="2018-08-29T02:45:41Z"/>
        <d v="2018-08-29T03:00:40Z"/>
        <d v="2018-08-29T03:15:42Z"/>
        <d v="2018-08-29T03:30:40Z"/>
        <d v="2018-08-29T03:45:41Z"/>
        <d v="2018-08-29T04:00:40Z"/>
        <d v="2018-08-29T04:15:42Z"/>
        <d v="2018-08-29T04:30:40Z"/>
        <d v="2018-08-29T04:45:41Z"/>
        <d v="2018-08-29T05:00:40Z"/>
        <d v="2018-08-29T05:15:41Z"/>
        <d v="2018-08-29T05:30:40Z"/>
        <d v="2018-08-29T05:45:40Z"/>
        <d v="2018-08-29T06:00:40Z"/>
        <d v="2018-08-29T06:15:41Z"/>
        <d v="2018-08-29T06:34:15Z"/>
        <d v="2018-08-29T06:45:40Z"/>
        <d v="2018-08-29T07:00:41Z"/>
        <d v="2018-08-29T07:15:42Z"/>
        <d v="2018-08-29T07:30:42Z"/>
        <d v="2018-08-29T07:45:42Z"/>
        <d v="2018-08-29T08:00:42Z"/>
        <d v="2018-08-29T08:15:42Z"/>
        <d v="2018-08-29T08:30:42Z"/>
        <d v="2018-08-29T08:45:43Z"/>
        <d v="2018-08-29T09:00:42Z"/>
        <d v="2018-08-29T09:15:42Z"/>
        <d v="2018-08-29T09:30:42Z"/>
        <d v="2018-08-29T09:45:42Z"/>
        <d v="2018-08-29T10:00:42Z"/>
        <d v="2018-08-29T10:15:42Z"/>
        <d v="2018-08-29T10:30:42Z"/>
        <d v="2018-08-29T10:45:42Z"/>
        <d v="2018-08-29T11:00:42Z"/>
        <d v="2018-08-29T11:15:42Z"/>
        <d v="2018-08-29T11:30:42Z"/>
        <d v="2018-08-29T11:45:42Z"/>
        <d v="2018-08-29T12:00:42Z"/>
        <d v="2018-08-29T12:15:42Z"/>
        <d v="2018-08-29T12:30:41Z"/>
        <d v="2018-08-29T12:45:41Z"/>
        <d v="2018-08-29T13:00:42Z"/>
        <d v="2018-08-29T13:15:41Z"/>
        <d v="2018-08-29T13:30:42Z"/>
        <d v="2018-08-29T13:45:41Z"/>
        <d v="2018-08-29T14:00:42Z"/>
        <d v="2018-08-29T14:15:42Z"/>
        <d v="2018-08-29T14:30:41Z"/>
        <d v="2018-08-29T14:45:41Z"/>
        <d v="2018-08-29T15:00:41Z"/>
        <d v="2018-08-29T15:15:42Z"/>
        <d v="2018-08-29T15:30:41Z"/>
        <d v="2018-08-29T15:45:41Z"/>
        <d v="2018-08-29T16:00:41Z"/>
        <d v="2018-08-29T16:15:41Z"/>
        <d v="2018-08-29T16:30:41Z"/>
        <d v="2018-08-29T16:45:41Z"/>
        <d v="2018-08-29T17:00:41Z"/>
        <d v="2018-08-29T17:15:42Z"/>
        <d v="2018-08-29T17:30:41Z"/>
        <d v="2018-08-29T17:45:41Z"/>
        <d v="2018-08-29T18:00:41Z"/>
        <d v="2018-08-29T18:15:41Z"/>
        <d v="2018-08-29T18:30:42Z"/>
        <d v="2018-08-29T18:45:42Z"/>
        <d v="2018-08-29T19:00:41Z"/>
        <d v="2018-08-29T19:15:41Z"/>
        <d v="2018-08-29T19:30:41Z"/>
        <d v="2018-08-29T19:45:42Z"/>
        <d v="2018-08-29T20:00:41Z"/>
        <d v="2018-08-29T20:15:41Z"/>
        <d v="2018-08-29T20:30:41Z"/>
        <d v="2018-08-29T20:45:41Z"/>
        <d v="2018-08-29T21:00:41Z"/>
        <d v="2018-08-29T21:15:40Z"/>
        <d v="2018-08-29T21:30:41Z"/>
        <d v="2018-08-29T21:45:41Z"/>
        <d v="2018-08-29T22:00:41Z"/>
        <d v="2018-08-29T22:15:41Z"/>
        <d v="2018-08-29T22:30:41Z"/>
        <d v="2018-08-29T22:45:40Z"/>
        <d v="2018-08-29T23:00:40Z"/>
        <d v="2018-08-29T23:15:40Z"/>
        <d v="2018-08-29T23:30:40Z"/>
        <d v="2018-08-29T23:45:41Z"/>
        <d v="2018-08-30T00:00:40Z"/>
        <d v="2018-08-30T00:15:40Z"/>
        <d v="2018-08-30T00:30:41Z"/>
        <d v="2018-08-30T00:45:40Z"/>
        <d v="2018-08-30T01:00:41Z"/>
        <d v="2018-08-30T01:15:41Z"/>
        <d v="2018-08-30T01:30:41Z"/>
        <d v="2018-08-30T01:45:40Z"/>
        <d v="2018-08-30T02:00:42Z"/>
        <d v="2018-08-30T02:15:41Z"/>
        <d v="2018-08-30T02:30:40Z"/>
        <d v="2018-08-30T02:45:40Z"/>
        <d v="2018-08-30T03:00:40Z"/>
        <d v="2018-08-30T03:15:40Z"/>
        <d v="2018-08-30T03:30:40Z"/>
        <d v="2018-08-30T03:45:40Z"/>
        <d v="2018-08-30T04:00:40Z"/>
        <d v="2018-08-30T04:15:40Z"/>
        <d v="2018-08-30T04:30:40Z"/>
        <d v="2018-08-30T04:45:39Z"/>
        <d v="2018-08-30T05:00:41Z"/>
        <d v="2018-08-30T05:15:39Z"/>
        <d v="2018-08-30T05:30:40Z"/>
        <d v="2018-08-30T05:45:41Z"/>
        <d v="2018-08-30T06:00:40Z"/>
        <d v="2018-08-30T06:15:39Z"/>
        <d v="2018-08-30T06:34:05Z"/>
        <d v="2018-08-30T06:45:40Z"/>
        <d v="2018-08-30T07:00:40Z"/>
        <d v="2018-08-30T07:15:42Z"/>
        <d v="2018-08-30T07:30:41Z"/>
        <d v="2018-08-30T07:45:42Z"/>
        <d v="2018-08-30T08:00:41Z"/>
        <d v="2018-08-30T08:15:42Z"/>
        <d v="2018-08-30T08:30:41Z"/>
        <d v="2018-08-30T08:45:42Z"/>
        <d v="2018-08-30T09:00:41Z"/>
        <d v="2018-08-30T09:15:42Z"/>
        <d v="2018-08-30T09:30:41Z"/>
        <d v="2018-08-30T09:45:42Z"/>
        <d v="2018-08-30T10:00:41Z"/>
        <d v="2018-08-30T10:15:42Z"/>
        <d v="2018-08-30T10:30:41Z"/>
        <d v="2018-08-30T10:45:42Z"/>
        <d v="2018-08-30T11:00:41Z"/>
        <d v="2018-08-30T11:15:42Z"/>
        <d v="2018-08-30T11:30:41Z"/>
        <d v="2018-08-30T11:45:42Z"/>
        <d v="2018-08-30T12:00:41Z"/>
        <d v="2018-08-30T12:15:41Z"/>
        <d v="2018-08-30T12:30:42Z"/>
        <d v="2018-08-30T12:45:41Z"/>
        <d v="2018-08-30T13:00:41Z"/>
        <d v="2018-08-30T13:15:41Z"/>
        <d v="2018-08-30T13:30:41Z"/>
        <d v="2018-08-30T13:45:41Z"/>
        <d v="2018-08-30T14:00:41Z"/>
        <d v="2018-08-30T14:15:41Z"/>
        <d v="2018-08-30T14:30:42Z"/>
        <d v="2018-08-30T14:45:41Z"/>
        <d v="2018-08-30T15:00:41Z"/>
        <d v="2018-08-30T15:15:41Z"/>
        <d v="2018-08-30T15:30:41Z"/>
        <d v="2018-08-30T15:45:40Z"/>
        <d v="2018-08-30T16:00:41Z"/>
        <d v="2018-08-30T16:15:40Z"/>
        <d v="2018-08-30T16:30:41Z"/>
        <d v="2018-08-30T16:45:40Z"/>
        <d v="2018-08-30T17:00:41Z"/>
        <d v="2018-08-30T17:15:40Z"/>
        <d v="2018-08-30T17:30:41Z"/>
        <d v="2018-08-30T17:45:40Z"/>
        <d v="2018-08-30T18:00:41Z"/>
        <d v="2018-08-30T18:15:40Z"/>
        <d v="2018-08-30T18:30:42Z"/>
        <d v="2018-08-30T18:45:41Z"/>
        <d v="2018-08-30T19:00:40Z"/>
        <d v="2018-08-30T19:15:41Z"/>
        <d v="2018-08-30T19:30:40Z"/>
        <d v="2018-08-30T19:45:41Z"/>
        <d v="2018-08-30T20:00:40Z"/>
        <d v="2018-08-30T20:15:41Z"/>
        <d v="2018-08-30T20:30:40Z"/>
        <d v="2018-08-30T20:45:40Z"/>
        <d v="2018-08-30T21:00:40Z"/>
        <d v="2018-08-30T21:15:41Z"/>
        <d v="2018-08-30T21:30:40Z"/>
        <d v="2018-08-30T21:45:41Z"/>
        <d v="2018-08-30T22:00:41Z"/>
        <d v="2018-08-30T22:15:40Z"/>
        <d v="2018-08-30T22:30:41Z"/>
        <d v="2018-08-30T22:45:40Z"/>
        <d v="2018-08-30T23:00:41Z"/>
        <d v="2018-08-30T23:15:40Z"/>
        <d v="2018-08-30T23:30:41Z"/>
        <d v="2018-08-30T23:45:40Z"/>
        <d v="2018-08-31T00:00:40Z"/>
        <d v="2018-08-31T00:15:40Z"/>
        <d v="2018-08-31T00:30:40Z"/>
        <d v="2018-08-31T00:45:40Z"/>
        <d v="2018-08-31T01:00:40Z"/>
        <d v="2018-08-31T01:15:41Z"/>
        <d v="2018-08-31T01:30:40Z"/>
        <d v="2018-08-31T01:45:39Z"/>
        <d v="2018-08-31T02:00:40Z"/>
        <d v="2018-08-31T02:15:40Z"/>
        <d v="2018-08-31T02:30:40Z"/>
        <d v="2018-08-31T02:45:40Z"/>
        <d v="2018-08-31T03:00:40Z"/>
        <d v="2018-08-31T03:15:40Z"/>
        <d v="2018-08-31T03:30:40Z"/>
        <d v="2018-08-31T03:45:39Z"/>
        <d v="2018-08-31T04:00:40Z"/>
        <d v="2018-08-31T04:15:39Z"/>
        <d v="2018-08-31T04:30:40Z"/>
        <d v="2018-08-31T04:45:40Z"/>
        <d v="2018-08-31T05:00:39Z"/>
        <d v="2018-08-31T05:15:40Z"/>
        <d v="2018-08-31T05:30:39Z"/>
        <d v="2018-08-31T05:45:40Z"/>
        <d v="2018-08-31T06:00:39Z"/>
        <d v="2018-08-31T06:15:40Z"/>
        <d v="2018-08-31T06:34:25Z"/>
        <d v="2018-08-31T06:45:39Z"/>
        <d v="2018-08-31T07:00:40Z"/>
        <d v="2018-08-31T07:15:41Z"/>
        <d v="2018-08-31T07:30:41Z"/>
        <d v="2018-08-31T07:45:42Z"/>
        <d v="2018-08-31T08:00:41Z"/>
        <d v="2018-08-31T08:15:41Z"/>
        <d v="2018-08-31T08:30:41Z"/>
        <d v="2018-08-31T08:45:40Z"/>
        <d v="2018-08-31T09:00:41Z"/>
        <d v="2018-08-31T09:15:41Z"/>
        <d v="2018-08-31T09:30:41Z"/>
        <d v="2018-08-31T09:45:41Z"/>
        <d v="2018-08-31T10:00:40Z"/>
        <d v="2018-08-31T10:15:41Z"/>
        <d v="2018-08-31T10:30:41Z"/>
        <d v="2018-08-31T10:45:41Z"/>
        <d v="2018-08-31T11:00:42Z"/>
        <d v="2018-08-31T11:15:41Z"/>
        <d v="2018-08-31T11:30:41Z"/>
        <d v="2018-08-31T11:45:41Z"/>
        <d v="2018-08-31T12:00:41Z"/>
        <d v="2018-08-31T12:15:41Z"/>
        <d v="2018-08-31T12:30:41Z"/>
        <d v="2018-08-31T12:45:41Z"/>
        <d v="2018-08-31T13:00:41Z"/>
        <d v="2018-08-31T13:15:41Z"/>
        <d v="2018-08-31T13:30:40Z"/>
        <d v="2018-08-31T13:45:41Z"/>
        <d v="2018-08-31T14:00:41Z"/>
        <d v="2018-08-31T14:15:41Z"/>
        <d v="2018-08-31T14:30:41Z"/>
        <d v="2018-08-31T14:45:40Z"/>
        <d v="2018-08-31T15:00:41Z"/>
        <d v="2018-08-31T15:15:41Z"/>
        <d v="2018-08-31T15:30:40Z"/>
        <d v="2018-08-31T15:45:40Z"/>
        <d v="2018-08-31T16:00:43Z"/>
        <d v="2018-08-31T16:15:40Z"/>
        <d v="2018-08-31T16:30:40Z"/>
        <d v="2018-08-31T16:45:40Z"/>
        <d v="2018-08-31T17:00:40Z"/>
        <d v="2018-08-31T17:15:40Z"/>
        <d v="2018-08-31T17:30:40Z"/>
        <d v="2018-08-31T17:45:41Z"/>
        <d v="2018-08-31T18:00:40Z"/>
        <d v="2018-08-31T18:15:40Z"/>
        <d v="2018-08-31T18:30:41Z"/>
        <d v="2018-08-31T18:45:40Z"/>
        <d v="2018-08-31T19:00:40Z"/>
        <d v="2018-08-31T19:15:40Z"/>
        <d v="2018-08-31T19:30:40Z"/>
        <d v="2018-08-31T19:45:40Z"/>
        <d v="2018-08-31T20:00:40Z"/>
        <d v="2018-08-31T20:15:39Z"/>
        <d v="2018-08-31T20:30:40Z"/>
        <d v="2018-08-31T20:45:40Z"/>
        <d v="2018-08-31T21:00:41Z"/>
        <d v="2018-08-31T21:15:40Z"/>
        <d v="2018-08-31T21:30:40Z"/>
        <d v="2018-08-31T21:45:40Z"/>
        <d v="2018-08-31T22:00:40Z"/>
        <d v="2018-08-31T22:15:40Z"/>
        <d v="2018-08-31T22:30:40Z"/>
        <d v="2018-08-31T22:45:39Z"/>
        <d v="2018-08-31T23:00:40Z"/>
        <d v="2018-08-31T23:15:40Z"/>
        <d v="2018-08-31T23:30:40Z"/>
        <d v="2018-08-31T23:45:40Z"/>
        <d v="2018-09-01T00:00:40Z"/>
        <d v="2018-09-01T00:15:39Z"/>
        <d v="2018-09-01T00:30:40Z"/>
        <d v="2018-09-01T00:45:39Z"/>
        <d v="2018-09-01T01:00:40Z"/>
        <d v="2018-09-01T01:15:40Z"/>
        <d v="2018-09-01T01:30:39Z"/>
        <d v="2018-09-01T01:45:40Z"/>
        <m/>
      </sharedItems>
    </cacheField>
    <cacheField name="date" numFmtId="0">
      <sharedItems containsString="0" containsBlank="1" containsNumber="1" containsInteger="1">
        <n v="43313.0"/>
        <n v="43314.0"/>
        <n v="43315.0"/>
        <n v="43316.0"/>
        <n v="43317.0"/>
        <n v="43318.0"/>
        <n v="43319.0"/>
        <n v="43320.0"/>
        <n v="43321.0"/>
        <n v="43322.0"/>
        <n v="43323.0"/>
        <n v="43324.0"/>
        <n v="43325.0"/>
        <n v="43326.0"/>
        <n v="43327.0"/>
        <n v="43328.0"/>
        <n v="43329.0"/>
        <n v="43330.0"/>
        <n v="43331.0"/>
        <n v="43332.0"/>
        <n v="43333.0"/>
        <n v="43334.0"/>
        <n v="43335.0"/>
        <n v="43336.0"/>
        <n v="43337.0"/>
        <n v="43338.0"/>
        <n v="43339.0"/>
        <n v="43340.0"/>
        <n v="43341.0"/>
        <n v="43342.0"/>
        <n v="43343.0"/>
        <n v="43344.0"/>
        <m/>
      </sharedItems>
    </cacheField>
    <cacheField name="time" numFmtId="0">
      <sharedItems containsString="0" containsBlank="1" containsNumber="1">
        <n v="0.8216550925925926"/>
        <n v="0.8231944444444445"/>
        <n v="0.8336342592592593"/>
        <n v="0.8440277777777778"/>
        <n v="0.8544444444444445"/>
        <n v="0.8648611111111111"/>
        <n v="0.8753009259259259"/>
        <n v="0.8856944444444445"/>
        <n v="0.8961111111111111"/>
        <n v="0.9065162037037037"/>
        <n v="0.9169675925925926"/>
        <n v="0.9273611111111111"/>
        <n v="0.9377662037037037"/>
        <n v="0.9481944444444445"/>
        <n v="0.9586111111111111"/>
        <n v="0.9690277777777778"/>
        <n v="0.9794328703703704"/>
        <n v="0.9898611111111111"/>
        <n v="2.777777777777778E-4"/>
        <n v="0.010694444444444444"/>
        <n v="0.021099537037037038"/>
        <n v="0.031516203703703706"/>
        <n v="0.041944444444444444"/>
        <n v="0.052349537037037035"/>
        <n v="0.06277777777777778"/>
        <n v="0.07318287037037037"/>
        <n v="0.08361111111111111"/>
        <n v="0.09402777777777778"/>
        <n v="0.10443287037037037"/>
        <n v="0.11484953703703704"/>
        <n v="0.1252662037037037"/>
        <n v="0.13568287037037038"/>
        <n v="0.1461111111111111"/>
        <n v="0.1565162037037037"/>
        <n v="0.16697916666666668"/>
        <n v="0.17734953703703704"/>
        <n v="0.18777777777777777"/>
        <n v="0.19818287037037038"/>
        <n v="0.20863425925925927"/>
        <n v="0.2190162037037037"/>
        <n v="0.22943287037037038"/>
        <n v="0.23984953703703704"/>
        <n v="0.25028935185185186"/>
        <n v="0.26068287037037036"/>
        <n v="0.27375"/>
        <n v="0.2815162037037037"/>
        <n v="0.29195601851851855"/>
        <n v="0.30236111111111114"/>
        <n v="0.31277777777777777"/>
        <n v="0.32319444444444445"/>
        <n v="0.3336226851851852"/>
        <n v="0.34402777777777777"/>
        <n v="0.35444444444444445"/>
        <n v="0.3648726851851852"/>
        <n v="0.37528935185185186"/>
        <n v="0.38569444444444445"/>
        <n v="0.3961226851851852"/>
        <n v="0.40652777777777777"/>
        <n v="0.41694444444444445"/>
        <n v="0.42736111111111114"/>
        <n v="0.43777777777777777"/>
        <n v="0.44819444444444445"/>
        <n v="0.45861111111111114"/>
        <n v="0.46902777777777777"/>
        <n v="0.47944444444444445"/>
        <n v="0.48986111111111114"/>
        <n v="0.5002777777777778"/>
        <n v="0.5107060185185185"/>
        <n v="0.5211111111111111"/>
        <n v="0.5315277777777778"/>
        <n v="0.5419560185185185"/>
        <n v="0.5523611111111111"/>
        <n v="0.5627893518518519"/>
        <n v="0.5731944444444445"/>
        <n v="0.5836111111111111"/>
        <n v="0.5940277777777778"/>
        <n v="0.6044444444444445"/>
        <n v="0.6148611111111111"/>
        <n v="0.6252777777777778"/>
        <n v="0.6356944444444445"/>
        <n v="0.6461111111111111"/>
        <n v="0.6565277777777778"/>
        <n v="0.6669328703703704"/>
        <n v="0.6773611111111111"/>
        <n v="0.6877777777777778"/>
        <n v="0.6981944444444445"/>
        <n v="0.7086226851851852"/>
        <n v="0.7190277777777778"/>
        <n v="0.7294444444444445"/>
        <n v="0.7398611111111111"/>
        <n v="0.7502893518518519"/>
        <n v="0.7606828703703704"/>
        <n v="0.7711111111111111"/>
        <n v="0.7815162037037037"/>
        <n v="0.7919444444444445"/>
        <n v="0.8023611111111111"/>
        <n v="0.8127777777777778"/>
        <n v="0.8231828703703704"/>
        <n v="0.8336111111111111"/>
        <n v="0.8440393518518519"/>
        <n v="0.8544328703703704"/>
        <n v="0.8752662037037037"/>
        <n v="0.896099537037037"/>
        <n v="0.9169328703703704"/>
        <n v="0.927349537037037"/>
        <n v="0.9481828703703704"/>
        <n v="0.9586226851851852"/>
        <n v="0.9690162037037037"/>
        <n v="0.989849537037037"/>
        <n v="3.2407407407407406E-4"/>
        <n v="0.01068287037037037"/>
        <n v="0.04196759259259259"/>
        <n v="0.0627662037037037"/>
        <n v="0.08362268518518519"/>
        <n v="0.0940162037037037"/>
        <n v="0.10442129629629629"/>
        <n v="0.12527777777777777"/>
        <n v="0.1356712962962963"/>
        <n v="0.14608796296296298"/>
        <n v="0.16693287037037038"/>
        <n v="0.17733796296296298"/>
        <n v="0.1877662037037037"/>
        <n v="0.20858796296296298"/>
        <n v="0.2294212962962963"/>
        <n v="0.2502662037037037"/>
        <n v="0.2606712962962963"/>
        <n v="0.2737731481481481"/>
        <n v="0.2919212962962963"/>
        <n v="0.33363425925925927"/>
        <n v="0.36486111111111114"/>
        <n v="0.37527777777777777"/>
        <n v="0.39611111111111114"/>
        <n v="0.4377662037037037"/>
        <n v="0.44820601851851855"/>
        <n v="0.4586226851851852"/>
        <n v="0.5002662037037037"/>
        <n v="0.5106944444444445"/>
        <n v="0.521099537037037"/>
        <n v="0.5315162037037037"/>
        <n v="0.5419675925925926"/>
        <n v="0.552349537037037"/>
        <n v="0.5627777777777778"/>
        <n v="0.5836342592592593"/>
        <n v="0.5940162037037037"/>
        <n v="0.614849537037037"/>
        <n v="0.6252893518518519"/>
        <n v="0.646099537037037"/>
        <n v="0.6669444444444445"/>
        <n v="0.677349537037037"/>
        <n v="0.6877662037037037"/>
        <n v="0.7086111111111111"/>
        <n v="0.7294328703703704"/>
        <n v="0.7502662037037037"/>
        <n v="0.771099537037037"/>
        <n v="0.7919328703703704"/>
        <n v="0.802349537037037"/>
        <n v="0.8127662037037037"/>
        <n v="0.8440162037037037"/>
        <n v="0.8544212962962963"/>
        <n v="0.864849537037037"/>
        <n v="0.8856828703703704"/>
        <n v="0.9169560185185185"/>
        <n v="0.927337962962963"/>
        <n v="0.9377546296296296"/>
        <n v="0.03150462962962963"/>
        <n v="0.05233796296296296"/>
        <n v="0.07317129629629629"/>
        <n v="0.08359953703703704"/>
        <n v="0.11483796296296296"/>
        <n v="0.14609953703703704"/>
        <n v="0.15650462962962963"/>
        <n v="0.18775462962962963"/>
        <n v="0.1981712962962963"/>
        <n v="0.21900462962962963"/>
        <n v="0.23983796296296298"/>
        <n v="0.25025462962962963"/>
        <n v="0.2738888888888889"/>
        <n v="0.28150462962962963"/>
        <n v="0.32318287037037036"/>
        <n v="0.33361111111111114"/>
        <n v="0.36484953703703704"/>
        <n v="0.38568287037037036"/>
        <n v="0.39609953703703704"/>
        <n v="0.4065162037037037"/>
        <n v="0.44818287037037036"/>
        <n v="0.4690162037037037"/>
        <n v="0.47943287037037036"/>
        <n v="0.5419328703703704"/>
        <n v="0.5627662037037037"/>
        <n v="0.5731828703703704"/>
        <n v="0.583587962962963"/>
        <n v="0.6044328703703704"/>
        <n v="0.6253009259259259"/>
        <n v="0.6356828703703704"/>
        <n v="0.6565162037037037"/>
        <n v="0.6669560185185185"/>
        <n v="0.6981712962962963"/>
        <n v="0.7190046296296296"/>
        <n v="0.739849537037037"/>
        <n v="0.7606712962962963"/>
        <n v="0.7815046296296296"/>
        <n v="0.7919560185185185"/>
        <n v="0.802337962962963"/>
        <n v="0.8231712962962963"/>
        <n v="0.833599537037037"/>
        <n v="0.8440046296296296"/>
        <n v="0.864837962962963"/>
        <n v="0.8856712962962963"/>
        <n v="0.9065046296296296"/>
        <n v="0.9169212962962963"/>
        <n v="0.9481712962962963"/>
        <n v="0.958587962962963"/>
        <n v="0.9794212962962963"/>
        <n v="0.989837962962963"/>
        <n v="2.8935185185185184E-4"/>
        <n v="0.010671296296296297"/>
        <n v="0.021087962962962965"/>
        <n v="0.03149305555555556"/>
        <n v="0.04195601851851852"/>
        <n v="0.06274305555555555"/>
        <n v="0.09400462962962963"/>
        <n v="0.12528935185185186"/>
        <n v="0.15649305555555557"/>
        <n v="0.16694444444444445"/>
        <n v="0.19815972222222222"/>
        <n v="0.20859953703703704"/>
        <n v="0.21899305555555557"/>
        <n v="0.2738425925925926"/>
        <n v="0.30234953703703704"/>
        <n v="0.3127662037037037"/>
        <n v="0.35443287037037036"/>
        <n v="0.36488425925925927"/>
        <n v="0.42734953703703704"/>
        <n v="0.48984953703703704"/>
        <n v="0.5106828703703704"/>
        <n v="0.521087962962963"/>
        <n v="0.5627546296296296"/>
        <n v="0.5940046296296296"/>
        <n v="0.614837962962963"/>
        <n v="0.6356712962962963"/>
        <n v="0.646087962962963"/>
        <n v="0.6669675925925926"/>
        <n v="0.677337962962963"/>
        <n v="0.739837962962963"/>
        <n v="0.7503240740740741"/>
        <n v="0.771087962962963"/>
        <n v="0.8752546296296296"/>
        <n v="0.896087962962963"/>
        <n v="0.958599537037037"/>
        <n v="0.9689930555555556"/>
        <n v="0.9898263888888889"/>
        <n v="3.0092592592592595E-4"/>
        <n v="0.05232638888888889"/>
        <n v="0.06275462962962963"/>
        <n v="0.10440972222222222"/>
        <n v="0.1148263888888889"/>
        <n v="0.13565972222222222"/>
        <n v="0.14607638888888888"/>
        <n v="0.15653935185185186"/>
        <n v="0.18774305555555557"/>
        <n v="0.23982638888888888"/>
        <n v="0.25027777777777777"/>
        <n v="0.2606597222222222"/>
        <n v="0.27381944444444445"/>
        <n v="0.28149305555555554"/>
        <n v="0.29193287037037036"/>
        <n v="0.3336574074074074"/>
        <n v="0.3544212962962963"/>
        <n v="0.45859953703703704"/>
        <n v="0.4794212962962963"/>
        <n v="0.5106712962962963"/>
        <n v="0.5315046296296296"/>
        <n v="0.5731712962962963"/>
        <n v="0.5836458333333333"/>
        <n v="0.6044212962962963"/>
        <n v="0.6252662037037037"/>
        <n v="0.6669212962962963"/>
        <n v="0.6877546296296296"/>
        <n v="0.708587962962963"/>
        <n v="0.7294212962962963"/>
        <n v="0.7919212962962963"/>
        <n v="0.8127546296296296"/>
        <n v="0.8336226851851852"/>
        <n v="0.8544097222222222"/>
        <n v="0.8648263888888889"/>
        <n v="0.8752893518518519"/>
        <n v="0.8856597222222222"/>
        <n v="0.9273263888888889"/>
        <n v="0.9586342592592593"/>
        <n v="0.9794097222222222"/>
        <n v="2.662037037037037E-4"/>
        <n v="0.021076388888888888"/>
        <n v="0.04193287037037037"/>
        <n v="0.07315972222222222"/>
        <n v="0.08358796296296296"/>
        <n v="0.09399305555555555"/>
        <n v="0.12524305555555557"/>
        <n v="0.16690972222222222"/>
        <n v="0.17732638888888888"/>
        <n v="0.19814814814814816"/>
        <n v="0.2086111111111111"/>
        <n v="0.22940972222222222"/>
        <n v="0.23981481481481481"/>
        <n v="0.2737847222222222"/>
        <n v="0.2814814814814815"/>
        <n v="0.2919097222222222"/>
        <n v="0.34400462962962963"/>
        <n v="0.3753009259259259"/>
        <n v="0.3856712962962963"/>
        <n v="0.42733796296296295"/>
        <n v="0.43775462962962963"/>
        <n v="0.4481712962962963"/>
        <n v="0.45863425925925927"/>
        <n v="0.46900462962962963"/>
        <n v="0.48983796296296295"/>
        <n v="0.552337962962963"/>
        <n v="0.6564930555555556"/>
        <n v="0.7398263888888889"/>
        <n v="0.7606597222222222"/>
        <n v="0.7710763888888889"/>
        <n v="0.7814930555555556"/>
        <n v="0.8023263888888889"/>
        <n v="0.8335763888888889"/>
        <n v="0.8439930555555556"/>
        <n v="0.8960763888888889"/>
        <n v="0.9064930555555556"/>
        <n v="0.9169097222222222"/>
        <n v="0.9377430555555556"/>
        <n v="0.9481597222222222"/>
        <n v="0.9898148148148148"/>
        <n v="0.010659722222222221"/>
        <n v="0.07314814814814814"/>
        <n v="0.0835763888888889"/>
        <n v="0.09398148148148149"/>
        <n v="0.11481481481481481"/>
        <n v="0.12525462962962963"/>
        <n v="0.13564814814814816"/>
        <n v="0.15648148148148147"/>
        <n v="0.18773148148148147"/>
        <n v="0.20856481481481481"/>
        <n v="0.21898148148148147"/>
        <n v="0.22939814814814816"/>
        <n v="0.2502314814814815"/>
        <n v="0.29189814814814813"/>
        <n v="0.3023263888888889"/>
        <n v="0.31275462962962963"/>
        <n v="0.3231712962962963"/>
        <n v="0.33359953703703704"/>
        <n v="0.36483796296296295"/>
        <n v="0.37525462962962963"/>
        <n v="0.39608796296296295"/>
        <n v="0.40650462962962963"/>
        <n v="0.41695601851851855"/>
        <n v="0.4481597222222222"/>
        <n v="0.45858796296296295"/>
        <n v="0.46899305555555554"/>
        <n v="0.5003009259259259"/>
        <n v="0.5106597222222222"/>
        <n v="0.5210763888888889"/>
        <n v="0.5419444444444445"/>
        <n v="0.5627430555555556"/>
        <n v="0.5835763888888889"/>
        <n v="0.6044097222222222"/>
        <n v="0.6148263888888889"/>
        <n v="0.6356597222222222"/>
        <n v="0.6460763888888889"/>
        <n v="0.6565046296296296"/>
        <n v="0.6773263888888889"/>
        <n v="0.6877430555555556"/>
        <n v="0.6981597222222222"/>
        <n v="0.7189930555555556"/>
        <n v="0.7814814814814814"/>
        <n v="0.8127430555555556"/>
        <n v="0.8231597222222222"/>
        <n v="0.8335648148148148"/>
        <n v="0.8543981481481482"/>
        <n v="0.8752777777777778"/>
        <n v="0.9169444444444445"/>
        <n v="0.9793981481481482"/>
        <n v="0.03148148148148148"/>
        <n v="0.0419212962962963"/>
        <n v="0.052314814814814814"/>
        <n v="0.06273148148148149"/>
        <n v="0.10439814814814814"/>
        <n v="0.12523148148148147"/>
        <n v="0.14606481481481481"/>
        <n v="0.16689814814814816"/>
        <n v="0.17731481481481481"/>
        <n v="0.20862268518518517"/>
        <n v="0.26064814814814813"/>
        <n v="0.27380787037037035"/>
        <n v="0.29194444444444445"/>
        <n v="0.30233796296296295"/>
        <n v="0.31274305555555554"/>
        <n v="0.3544097222222222"/>
        <n v="0.3752662037037037"/>
        <n v="0.3960763888888889"/>
        <n v="0.4169212962962963"/>
        <n v="0.43774305555555554"/>
        <n v="0.4585763888888889"/>
        <n v="0.4898263888888889"/>
        <n v="0.5002430555555556"/>
        <n v="0.5314930555555556"/>
        <n v="0.5419097222222222"/>
        <n v="0.5523263888888889"/>
        <n v="0.5731597222222222"/>
        <n v="0.5939814814814814"/>
        <n v="0.6356481481481482"/>
        <n v="0.708599537037037"/>
        <n v="0.7293981481481482"/>
        <n v="0.7398148148148148"/>
        <n v="0.7502546296296296"/>
        <n v="0.8127314814814814"/>
        <n v="0.8648148148148148"/>
        <n v="0.8752314814814814"/>
        <n v="0.8960648148148148"/>
        <n v="0.9168981481481482"/>
        <n v="0.9273148148148148"/>
        <n v="0.9377314814814814"/>
        <n v="0.9481481481481482"/>
        <n v="0.9689814814814814"/>
        <n v="0.010648148148148148"/>
        <n v="0.021064814814814814"/>
        <n v="0.08356481481481481"/>
        <n v="0.11480324074074075"/>
        <n v="0.1567361111111111"/>
        <n v="0.16688657407407406"/>
        <n v="0.2189699074074074"/>
        <n v="0.23980324074074075"/>
        <n v="0.2814699074074074"/>
        <n v="0.2918865740740741"/>
        <n v="0.3231597222222222"/>
        <n v="0.34399305555555554"/>
        <n v="0.3648263888888889"/>
        <n v="0.37524305555555554"/>
        <n v="0.3856597222222222"/>
        <n v="0.40649305555555554"/>
        <n v="0.4169097222222222"/>
        <n v="0.4273263888888889"/>
        <n v="0.47939814814814813"/>
        <n v="0.5002546296296296"/>
        <n v="0.5210648148148148"/>
        <n v="0.5523148148148148"/>
        <n v="0.5731481481481482"/>
        <n v="0.6148148148148148"/>
        <n v="0.6252430555555556"/>
        <n v="0.6668981481481482"/>
        <n v="0.6877314814814814"/>
        <n v="0.6981481481481482"/>
        <n v="0.7085648148148148"/>
        <n v="0.7189814814814814"/>
        <n v="0.7502314814814814"/>
        <n v="0.7710648148148148"/>
        <n v="0.7918981481481482"/>
        <n v="0.8023148148148148"/>
        <n v="0.8231481481481482"/>
        <n v="0.8439814814814814"/>
        <n v="0.8752199074074074"/>
        <n v="0.8856481481481482"/>
        <n v="0.9064814814814814"/>
        <n v="0.9377199074074074"/>
        <n v="0.9585648148148148"/>
        <n v="0.9898032407407408"/>
        <n v="2.314814814814815E-4"/>
        <n v="0.010636574074074074"/>
        <n v="0.031469907407407405"/>
        <n v="0.04189814814814815"/>
        <n v="0.05230324074074074"/>
        <n v="0.07313657407407408"/>
        <n v="0.08355324074074075"/>
        <n v="0.0939699074074074"/>
        <n v="0.13563657407407406"/>
        <n v="0.1564699074074074"/>
        <n v="0.17730324074074075"/>
        <n v="0.19813657407407406"/>
        <n v="0.22938657407407406"/>
        <n v="0.25024305555555554"/>
        <n v="0.2606365740740741"/>
        <n v="0.2737962962962963"/>
        <n v="0.3127314814814815"/>
        <n v="0.3335763888888889"/>
        <n v="0.35439814814814813"/>
        <n v="0.3752314814814815"/>
        <n v="0.3960648148148148"/>
        <n v="0.41689814814814813"/>
        <n v="0.4377314814814815"/>
        <n v="0.5419212962962963"/>
        <n v="0.5627314814814814"/>
        <n v="0.5835648148148148"/>
        <n v="0.5939930555555556"/>
        <n v="0.6043981481481482"/>
        <n v="0.6252314814814814"/>
        <n v="0.6460648148148148"/>
        <n v="0.6564814814814814"/>
        <n v="0.6877199074074074"/>
        <n v="0.729386574074074"/>
        <n v="0.7710532407407408"/>
        <n v="0.8127199074074074"/>
        <n v="0.823136574074074"/>
        <n v="0.833587962962963"/>
        <n v="0.854386574074074"/>
        <n v="0.8752430555555556"/>
        <n v="0.8960532407407408"/>
        <n v="0.916886574074074"/>
        <n v="0.9273032407407408"/>
        <n v="0.948136574074074"/>
        <n v="0.9585763888888889"/>
        <n v="0.9689699074074074"/>
        <n v="2.4305555555555555E-4"/>
        <n v="0.041886574074074076"/>
        <n v="0.0627199074074074"/>
        <n v="0.10438657407407408"/>
        <n v="0.14605324074074075"/>
        <n v="0.17729166666666665"/>
        <n v="0.1877199074074074"/>
        <n v="0.20855324074074075"/>
        <n v="0.21895833333333334"/>
        <n v="0.291875"/>
        <n v="0.32314814814814813"/>
        <n v="0.3335648148148148"/>
        <n v="0.3648148148148148"/>
        <n v="0.38564814814814813"/>
        <n v="0.4064814814814815"/>
        <n v="0.4273148148148148"/>
        <n v="0.44814814814814813"/>
        <n v="0.4689814814814815"/>
        <n v="0.4898148148148148"/>
        <n v="0.510636574074074"/>
        <n v="0.5314814814814814"/>
        <n v="0.5418981481481482"/>
        <n v="0.5835532407407408"/>
        <n v="0.604386574074074"/>
        <n v="0.6252199074074074"/>
        <n v="0.6460532407407408"/>
        <n v="0.6564699074074074"/>
        <n v="0.666886574074074"/>
        <n v="0.6773032407407408"/>
        <n v="0.698136574074074"/>
        <n v="0.7189699074074074"/>
        <n v="0.7398032407407408"/>
        <n v="0.760636574074074"/>
        <n v="0.7814699074074074"/>
        <n v="0.7919097222222222"/>
        <n v="0.8439699074074074"/>
        <n v="0.8648032407407408"/>
        <n v="0.885636574074074"/>
        <n v="0.9064699074074074"/>
        <n v="0.9585532407407408"/>
        <n v="0.979386574074074"/>
        <n v="0.9897916666666666"/>
        <n v="2.199074074074074E-4"/>
        <n v="0.010625"/>
        <n v="0.02105324074074074"/>
        <n v="0.03145833333333333"/>
        <n v="0.05229166666666667"/>
        <n v="0.06270833333333334"/>
        <n v="0.09395833333333334"/>
        <n v="0.11479166666666667"/>
        <n v="0.135625"/>
        <n v="0.15645833333333334"/>
        <n v="0.198125"/>
        <n v="0.229375"/>
        <n v="0.23979166666666665"/>
        <n v="0.2502083333333333"/>
        <n v="0.260625"/>
        <n v="0.3023148148148148"/>
        <n v="0.3439814814814815"/>
        <n v="0.3856365740740741"/>
        <n v="0.4064699074074074"/>
        <n v="0.4273032407407407"/>
        <n v="0.4481365740740741"/>
        <n v="0.4585648148148148"/>
        <n v="0.4689699074074074"/>
        <n v="0.4898032407407407"/>
        <n v="0.5002199074074074"/>
        <n v="0.5314699074074074"/>
        <n v="0.5523032407407408"/>
        <n v="0.573136574074074"/>
        <n v="0.5939699074074074"/>
        <n v="0.6148032407407408"/>
        <n v="0.635636574074074"/>
        <n v="0.729375"/>
        <n v="0.7502430555555556"/>
        <n v="0.791886574074074"/>
        <n v="0.8023032407407408"/>
        <n v="0.8335416666666666"/>
        <n v="0.854375"/>
        <n v="0.8752083333333334"/>
        <n v="0.8960416666666666"/>
        <n v="0.916875"/>
        <n v="0.9377083333333334"/>
        <n v="0.9585416666666666"/>
        <n v="0.979375"/>
        <n v="0.021041666666666667"/>
        <n v="0.08354166666666667"/>
        <n v="0.1252199074074074"/>
        <n v="0.14604166666666665"/>
        <n v="0.166875"/>
        <n v="0.18770833333333334"/>
        <n v="0.2085300925925926"/>
        <n v="0.2502199074074074"/>
        <n v="0.2814583333333333"/>
        <n v="0.3023032407407407"/>
        <n v="0.3231365740740741"/>
        <n v="0.3439699074074074"/>
        <n v="0.3543865740740741"/>
        <n v="0.3960532407407407"/>
        <n v="0.4168865740740741"/>
        <n v="0.4377199074074074"/>
        <n v="0.4585532407407407"/>
        <n v="0.4793865740740741"/>
        <n v="0.4897916666666667"/>
        <n v="0.5210532407407408"/>
        <n v="0.5627199074074074"/>
        <n v="0.604375"/>
        <n v="0.6252083333333334"/>
        <n v="0.6460416666666666"/>
        <n v="0.666875"/>
        <n v="0.6877083333333334"/>
        <n v="0.7085416666666666"/>
        <n v="0.7189583333333334"/>
        <n v="0.7397916666666666"/>
        <n v="0.7502083333333334"/>
        <n v="0.760625"/>
        <n v="0.7710416666666666"/>
        <n v="0.7814583333333334"/>
        <n v="0.8022916666666666"/>
        <n v="0.8127083333333334"/>
        <n v="0.823125"/>
        <n v="0.8439583333333334"/>
        <n v="0.8647916666666666"/>
        <n v="0.885625"/>
        <n v="0.9064583333333334"/>
        <n v="0.948125"/>
        <n v="0.9689583333333334"/>
        <n v="2.0833333333333335E-4"/>
        <n v="0.041875"/>
        <n v="0.06269675925925926"/>
        <n v="0.073125"/>
        <n v="0.104375"/>
        <n v="0.11478009259259259"/>
        <n v="0.12520833333333334"/>
        <n v="0.13561342592592593"/>
        <n v="0.16686342592592593"/>
        <n v="0.18769675925925927"/>
        <n v="0.21894675925925927"/>
        <n v="0.22936342592592593"/>
        <n v="0.2397800925925926"/>
        <n v="0.25019675925925927"/>
        <n v="0.2606134259259259"/>
        <n v="0.28144675925925927"/>
        <n v="0.3127199074074074"/>
        <n v="0.3335532407407407"/>
        <n v="0.3648032407407407"/>
        <n v="0.3752199074074074"/>
        <n v="0.4064583333333333"/>
        <n v="0.4272916666666667"/>
        <n v="0.448125"/>
        <n v="0.4585416666666667"/>
        <n v="0.479375"/>
        <n v="0.5002083333333334"/>
        <n v="0.510625"/>
        <n v="0.5210416666666666"/>
        <n v="0.5314583333333334"/>
        <n v="0.541886574074074"/>
        <n v="0.5522916666666666"/>
        <n v="0.573125"/>
        <n v="0.5835416666666666"/>
        <n v="0.6147916666666666"/>
        <n v="0.635625"/>
        <n v="0.6564583333333334"/>
        <n v="0.6669097222222222"/>
        <n v="0.6772916666666666"/>
        <n v="0.698125"/>
        <n v="0.791863425925926"/>
        <n v="0.8126967592592592"/>
        <n v="0.8335300925925926"/>
        <n v="0.854363425925926"/>
        <n v="0.8751967592592592"/>
        <n v="0.8960300925925926"/>
        <n v="0.9272916666666666"/>
        <n v="0.9376967592592592"/>
        <n v="0.9585300925925926"/>
        <n v="0.979363425925926"/>
        <n v="1.9675925925925926E-4"/>
        <n v="0.021030092592592593"/>
        <n v="0.03144675925925926"/>
        <n v="0.04186342592592593"/>
        <n v="0.05228009259259259"/>
        <n v="0.07311342592592593"/>
        <n v="0.08353009259259259"/>
        <n v="0.10436342592592593"/>
        <n v="0.12519675925925927"/>
        <n v="0.13560185185185186"/>
        <n v="0.1460300925925926"/>
        <n v="0.15644675925925927"/>
        <n v="0.17726851851851852"/>
        <n v="0.19811342592592593"/>
        <n v="0.23976851851851852"/>
        <n v="0.26060185185185186"/>
        <n v="0.2737615740740741"/>
        <n v="0.29185185185185186"/>
        <n v="0.3127083333333333"/>
        <n v="0.323125"/>
        <n v="0.3439583333333333"/>
        <n v="0.354375"/>
        <n v="0.3752083333333333"/>
        <n v="0.3960416666666667"/>
        <n v="0.416875"/>
        <n v="0.4377083333333333"/>
        <n v="0.4689583333333333"/>
        <n v="0.541875"/>
        <n v="0.5627083333333334"/>
        <n v="0.5939583333333334"/>
        <n v="0.604363425925926"/>
        <n v="0.6251967592592592"/>
        <n v="0.6460300925925926"/>
        <n v="0.666863425925926"/>
        <n v="0.6876967592592592"/>
        <n v="0.7189467592592592"/>
        <n v="0.760613425925926"/>
        <n v="0.791875"/>
        <n v="0.8022800925925926"/>
        <n v="0.823113425925926"/>
        <n v="0.885613425925926"/>
        <n v="0.9064467592592592"/>
        <n v="0.916863425925926"/>
        <n v="0.9272800925925926"/>
        <n v="0.948113425925926"/>
        <n v="0.9689467592592592"/>
        <n v="0.9897800925925926"/>
        <n v="0.010613425925925925"/>
        <n v="0.07310185185185185"/>
        <n v="0.09394675925925926"/>
        <n v="0.12518518518518518"/>
        <n v="0.15643518518518518"/>
        <n v="0.21893518518518518"/>
        <n v="0.22935185185185186"/>
        <n v="0.2501851851851852"/>
        <n v="0.2738773148148148"/>
        <n v="0.3022916666666667"/>
        <n v="0.3335416666666667"/>
        <n v="0.34394675925925927"/>
        <n v="0.3647916666666667"/>
        <n v="0.385625"/>
        <n v="0.3960300925925926"/>
        <n v="0.4585300925925926"/>
        <n v="0.510613425925926"/>
        <n v="0.5314467592592592"/>
        <n v="0.5522800925925926"/>
        <n v="0.5939467592592592"/>
        <n v="0.6147800925925926"/>
        <n v="0.635613425925926"/>
        <n v="0.6564467592592592"/>
        <n v="0.6772800925925926"/>
        <n v="0.698113425925926"/>
        <n v="0.7085300925925926"/>
        <n v="0.729363425925926"/>
        <n v="0.7397800925925926"/>
        <n v="0.7814467592592592"/>
        <n v="0.8439467592592592"/>
        <n v="0.8647685185185185"/>
        <n v="0.8856018518518518"/>
        <n v="0.9793518518518518"/>
        <n v="0.02101851851851852"/>
        <n v="0.031435185185185184"/>
        <n v="0.04185185185185185"/>
        <n v="0.09393518518518519"/>
        <n v="0.10435185185185185"/>
        <n v="0.11476851851851852"/>
        <n v="0.14601851851851852"/>
        <n v="0.16685185185185186"/>
        <n v="0.1772800925925926"/>
        <n v="0.18768518518518518"/>
        <n v="0.19810185185185186"/>
        <n v="0.20851851851851852"/>
        <n v="0.27392361111111113"/>
        <n v="0.2814351851851852"/>
        <n v="0.2918634259259259"/>
        <n v="0.3022800925925926"/>
        <n v="0.3543634259259259"/>
        <n v="0.37519675925925927"/>
        <n v="0.4168634259259259"/>
        <n v="0.4272800925925926"/>
        <n v="0.43769675925925927"/>
        <n v="0.4481134259259259"/>
        <n v="0.46894675925925927"/>
        <n v="0.4897800925925926"/>
        <n v="0.5210300925925926"/>
        <n v="0.5418518518518518"/>
        <n v="0.5626967592592592"/>
        <n v="0.573113425925926"/>
        <n v="0.5835300925925926"/>
        <n v="0.6043518518518518"/>
        <n v="0.6460185185185185"/>
        <n v="0.6668518518518518"/>
        <n v="0.6876851851851852"/>
        <n v="0.7189351851851852"/>
        <n v="0.7293518518518518"/>
        <n v="0.7501967592592592"/>
        <n v="0.7606018518518518"/>
        <n v="0.7710185185185185"/>
        <n v="0.7814351851851852"/>
        <n v="0.7918518518518518"/>
        <n v="0.8022685185185185"/>
        <n v="0.8126851851851852"/>
        <n v="0.8335185185185185"/>
        <n v="0.8543518518518518"/>
        <n v="0.8647800925925926"/>
        <n v="0.8960185185185185"/>
        <n v="0.9064351851851852"/>
        <n v="0.9168518518518518"/>
        <n v="0.9272685185185185"/>
        <n v="0.9376736111111111"/>
        <n v="0.9481018518518518"/>
        <n v="0.9585069444444444"/>
        <n v="0.9689351851851852"/>
        <n v="0.9793402777777778"/>
        <n v="0.9897685185185185"/>
        <n v="0.010601851851851852"/>
        <n v="0.05226851851851852"/>
        <n v="0.06268518518518519"/>
        <n v="0.07309027777777778"/>
        <n v="0.13559027777777777"/>
        <n v="0.17725694444444445"/>
        <n v="0.19809027777777777"/>
        <n v="0.2189236111111111"/>
        <n v="0.23975694444444445"/>
        <n v="0.25017361111111114"/>
        <n v="0.26059027777777777"/>
        <n v="0.27369212962962963"/>
        <n v="0.28142361111111114"/>
        <n v="0.31269675925925927"/>
        <n v="0.3231134259259259"/>
        <n v="0.3335300925925926"/>
        <n v="0.3647800925925926"/>
        <n v="0.3856134259259259"/>
        <n v="0.4064351851851852"/>
        <n v="0.4272685185185185"/>
        <n v="0.44810185185185186"/>
        <n v="0.4689351851851852"/>
        <n v="0.4793634259259259"/>
        <n v="0.4897685185185185"/>
        <n v="0.5001967592592592"/>
        <n v="0.541863425925926"/>
        <n v="0.5522685185185185"/>
        <n v="0.5731018518518518"/>
        <n v="0.5939351851851852"/>
        <n v="0.6147685185185185"/>
        <n v="0.6356018518518518"/>
        <n v="0.6981018518518518"/>
        <n v="0.7085185185185185"/>
        <n v="0.7501851851851852"/>
        <n v="0.8231018518518518"/>
        <n v="0.8439351851851852"/>
        <n v="0.8751736111111111"/>
        <n v="0.8960069444444444"/>
        <n v="0.9272569444444444"/>
        <n v="0.9376851851851852"/>
        <n v="0.9585185185185185"/>
        <n v="0.9689236111111111"/>
        <n v="0.9897569444444444"/>
        <n v="0.010590277777777778"/>
        <n v="0.052256944444444446"/>
        <n v="0.06267361111111111"/>
        <n v="0.08350694444444444"/>
        <n v="0.11475694444444444"/>
        <n v="0.1564236111111111"/>
        <n v="0.20850694444444445"/>
        <n v="0.22934027777777777"/>
        <n v="0.3022685185185185"/>
        <n v="0.32310185185185186"/>
        <n v="0.3439351851851852"/>
        <n v="0.3647685185185185"/>
        <n v="0.38560185185185186"/>
        <n v="0.41685185185185186"/>
        <n v="0.4376851851851852"/>
        <n v="0.47935185185185186"/>
        <n v="0.5001851851851852"/>
        <n v="0.5106018518518518"/>
        <n v="0.5210185185185185"/>
        <n v="0.5314351851851852"/>
        <n v="0.5626851851851852"/>
        <n v="0.5835185185185185"/>
        <n v="0.6251851851851852"/>
        <n v="0.6564351851851852"/>
        <n v="0.6775694444444444"/>
        <n v="0.687974537037037"/>
        <n v="0.6983912037037037"/>
        <n v="0.7088078703703704"/>
        <n v="0.719212962962963"/>
        <n v="0.7400578703703704"/>
        <n v="0.750462962962963"/>
        <n v="0.7608796296296296"/>
        <n v="0.7712847222222222"/>
        <n v="0.7817013888888888"/>
        <n v="0.7921180555555556"/>
        <n v="0.8025462962962963"/>
        <n v="0.8129513888888888"/>
        <n v="0.8233796296296296"/>
        <n v="0.8337962962962963"/>
        <n v="0.844212962962963"/>
        <n v="0.8546296296296296"/>
        <n v="0.8650347222222222"/>
        <n v="0.8754513888888888"/>
        <n v="0.8858796296296296"/>
        <n v="0.8962847222222222"/>
        <n v="0.906712962962963"/>
        <n v="0.9171180555555556"/>
        <n v="0.9275462962962963"/>
        <n v="0.9379513888888888"/>
        <n v="0.9483680555555556"/>
        <n v="0.9587962962962963"/>
        <n v="0.9692013888888888"/>
        <n v="0.9796180555555556"/>
        <n v="0.9900347222222222"/>
        <n v="4.5138888888888887E-4"/>
        <n v="0.010868055555555556"/>
        <n v="0.021284722222222222"/>
        <n v="0.031712962962962964"/>
        <n v="0.042118055555555554"/>
        <n v="0.05253472222222222"/>
        <n v="0.06295138888888889"/>
        <n v="0.07336805555555556"/>
        <n v="0.0837962962962963"/>
        <n v="0.09421296296296296"/>
        <n v="0.10461805555555556"/>
        <n v="0.1150462962962963"/>
        <n v="0.12545138888888888"/>
        <n v="0.13586805555555556"/>
        <n v="0.14627314814814815"/>
        <n v="0.15670138888888888"/>
        <n v="0.1671064814814815"/>
        <n v="0.17753472222222222"/>
        <n v="0.18795138888888888"/>
        <n v="0.19836805555555556"/>
        <n v="0.20877314814814815"/>
        <n v="0.21920138888888888"/>
        <n v="0.2296064814814815"/>
        <n v="0.24004629629629629"/>
        <n v="0.2504398148148148"/>
        <n v="0.26087962962962963"/>
        <n v="0.2817013888888889"/>
        <n v="0.29211805555555553"/>
        <n v="0.3025462962962963"/>
        <n v="0.31296296296296294"/>
        <n v="0.32337962962962963"/>
        <n v="0.3337962962962963"/>
        <n v="0.34421296296296294"/>
        <n v="0.35462962962962963"/>
        <n v="0.3650462962962963"/>
        <n v="0.37546296296296294"/>
        <n v="0.38587962962962963"/>
        <n v="0.3962962962962963"/>
        <n v="0.40671296296296294"/>
        <n v="0.4171412037037037"/>
        <n v="0.4275347222222222"/>
        <n v="0.43796296296296294"/>
        <n v="0.44837962962962963"/>
        <n v="0.45880787037037035"/>
        <n v="0.46921296296296294"/>
        <n v="0.47962962962962963"/>
        <n v="0.4900462962962963"/>
        <n v="0.500462962962963"/>
        <n v="0.5108796296296296"/>
        <n v="0.5212962962962963"/>
        <n v="0.5317013888888888"/>
        <n v="0.5421412037037037"/>
        <n v="0.5525347222222222"/>
        <n v="0.562962962962963"/>
        <n v="0.5733796296296296"/>
        <n v="0.5837847222222222"/>
        <n v="0.594212962962963"/>
        <n v="0.6046180555555556"/>
        <n v="0.6150347222222222"/>
        <n v="0.625462962962963"/>
        <n v="0.6358680555555556"/>
        <n v="0.6462847222222222"/>
        <n v="0.6567013888888888"/>
        <n v="0.6671180555555556"/>
        <n v="0.6775462962962963"/>
        <n v="0.6879513888888888"/>
        <n v="0.6983796296296296"/>
        <n v="0.7087847222222222"/>
        <n v="0.7192013888888888"/>
        <n v="0.7296180555555556"/>
        <n v="0.7400462962962963"/>
        <n v="0.7504513888888888"/>
        <n v="0.8337847222222222"/>
        <n v="0.875462962962963"/>
        <n v="0.8858680555555556"/>
        <n v="0.9067013888888888"/>
        <n v="0.9275347222222222"/>
        <n v="0.9379398148148148"/>
        <n v="0.9796064814814814"/>
        <n v="4.398148148148148E-4"/>
        <n v="0.031689814814814816"/>
        <n v="0.052523148148148145"/>
        <n v="0.06293981481481481"/>
        <n v="0.08378472222222222"/>
        <n v="0.09420138888888889"/>
        <n v="0.11502314814814815"/>
        <n v="0.12546296296296297"/>
        <n v="0.1358564814814815"/>
        <n v="0.14628472222222222"/>
        <n v="0.1566898148148148"/>
        <n v="0.17752314814814815"/>
        <n v="0.1983564814814815"/>
        <n v="0.2191898148148148"/>
        <n v="0.24002314814814815"/>
        <n v="0.2608564814814815"/>
        <n v="0.2816898148148148"/>
        <n v="0.2921064814814815"/>
        <n v="0.3442013888888889"/>
        <n v="0.3650347222222222"/>
        <n v="0.38586805555555553"/>
        <n v="0.41712962962962963"/>
        <n v="0.4275462962962963"/>
        <n v="0.4587962962962963"/>
        <n v="0.4692013888888889"/>
        <n v="0.47961805555555553"/>
        <n v="0.5004513888888888"/>
        <n v="0.5108680555555556"/>
        <n v="0.5212847222222222"/>
        <n v="0.5421180555555556"/>
        <n v="0.5525462962962963"/>
        <n v="0.5629513888888888"/>
        <n v="0.5733912037037037"/>
        <n v="0.6671296296296296"/>
        <n v="0.6775810185185185"/>
        <n v="0.6879861111111111"/>
        <n v="0.6984143518518519"/>
        <n v="0.7088194444444444"/>
        <n v="0.7192476851851852"/>
        <n v="0.7296527777777778"/>
        <n v="0.7430324074074074"/>
        <n v="0.7504976851851852"/>
        <n v="0.7608912037037037"/>
        <n v="0.7713194444444444"/>
        <n v="0.7817361111111111"/>
        <n v="0.7921412037037037"/>
        <n v="0.8025578703703704"/>
        <n v="0.812974537037037"/>
        <n v="0.8233912037037037"/>
        <n v="0.8338194444444444"/>
        <n v="0.844224537037037"/>
        <n v="0.8546412037037037"/>
        <n v="0.8650578703703704"/>
        <n v="0.8858912037037037"/>
        <n v="0.8962962962962963"/>
        <n v="0.906724537037037"/>
        <n v="0.9171527777777778"/>
        <n v="0.9275578703703704"/>
        <n v="0.937974537037037"/>
        <n v="0.9483912037037037"/>
        <n v="0.9588078703703704"/>
        <n v="0.969224537037037"/>
        <n v="0.9796412037037037"/>
        <n v="0.9900578703703704"/>
        <n v="4.7453703703703704E-4"/>
        <n v="0.010891203703703703"/>
        <n v="0.02130787037037037"/>
        <n v="0.0421412037037037"/>
        <n v="0.05255787037037037"/>
        <n v="0.06296296296296296"/>
        <n v="0.07339120370370371"/>
        <n v="0.08381944444444445"/>
        <n v="0.09423611111111112"/>
        <n v="0.10465277777777778"/>
        <n v="0.12547453703703704"/>
        <n v="0.13587962962962963"/>
        <n v="0.14630787037037038"/>
        <n v="0.15671296296296297"/>
        <n v="0.1671527777777778"/>
        <n v="0.17754629629629629"/>
        <n v="0.18797453703703704"/>
        <n v="0.19837962962962963"/>
        <n v="0.20880787037037038"/>
        <n v="0.21921296296296297"/>
        <n v="0.22962962962962963"/>
        <n v="0.25047453703703704"/>
        <n v="0.28171296296296294"/>
        <n v="0.2921412037037037"/>
        <n v="0.30255787037037035"/>
        <n v="0.31298611111111113"/>
        <n v="0.32341435185185186"/>
        <n v="0.33381944444444445"/>
        <n v="0.34423611111111113"/>
        <n v="0.35465277777777776"/>
        <n v="0.36505787037037035"/>
        <n v="0.37548611111111113"/>
        <n v="0.3858912037037037"/>
        <n v="0.39631944444444445"/>
        <n v="0.40674768518518517"/>
        <n v="0.42756944444444445"/>
        <n v="0.43797453703703704"/>
        <n v="0.44840277777777776"/>
        <n v="0.46923611111111113"/>
        <n v="0.47965277777777776"/>
        <n v="0.49006944444444445"/>
        <n v="0.5004861111111111"/>
        <n v="0.5109027777777778"/>
        <n v="0.5213078703703704"/>
        <n v="0.5317361111111111"/>
        <n v="0.5525578703703704"/>
        <n v="0.562974537037037"/>
        <n v="0.5838078703703704"/>
        <n v="0.594224537037037"/>
        <n v="0.6046527777777778"/>
        <n v="0.6150578703703704"/>
        <n v="0.6254861111111111"/>
        <n v="0.6358912037037037"/>
        <n v="0.6463078703703704"/>
        <n v="0.656724537037037"/>
        <n v="0.6671412037037037"/>
        <n v="0.6775578703703704"/>
        <n v="0.687962962962963"/>
        <n v="0.6984027777777778"/>
        <n v="0.719224537037037"/>
        <n v="0.46925925925925926"/>
        <n v="0.47967592592592595"/>
        <n v="0.49008101851851854"/>
        <n v="0.5005092592592593"/>
        <n v="0.5109259259259259"/>
        <n v="0.5213425925925926"/>
        <n v="0.5317476851851852"/>
        <n v="0.5421759259259259"/>
        <n v="0.5525925925925926"/>
        <n v="0.5630092592592593"/>
        <n v="0.5734143518518519"/>
        <n v="0.5838425925925926"/>
        <n v="0.5942476851851852"/>
        <n v="0.6046759259259259"/>
        <n v="0.6150810185185185"/>
        <n v="0.6254976851851852"/>
        <n v="0.6359143518518519"/>
        <n v="0.6463425925925926"/>
        <n v="0.6567476851851852"/>
        <n v="0.6671759259259259"/>
        <n v="0.6775925925925926"/>
        <n v="0.6879976851851852"/>
        <n v="0.6984259259259259"/>
        <n v="0.7088310185185185"/>
        <n v="0.7192592592592593"/>
        <n v="0.7296643518518519"/>
        <n v="0.7400925925925926"/>
        <n v="0.7609143518518519"/>
        <n v="0.7713310185185185"/>
        <n v="0.7817476851851852"/>
        <n v="0.7921643518518519"/>
        <n v="0.8025810185185185"/>
        <n v="0.8129976851851852"/>
        <n v="0.8234143518518519"/>
        <n v="0.8442361111111111"/>
        <n v="0.8546643518518519"/>
        <n v="0.8650810185185185"/>
        <n v="0.8755092592592593"/>
        <n v="0.8859143518518519"/>
        <n v="0.8963310185185185"/>
        <n v="0.9067476851851852"/>
        <n v="0.9171643518518519"/>
        <n v="0.9275810185185185"/>
        <n v="0.9379976851851852"/>
        <n v="0.9484027777777778"/>
        <n v="0.9588425925925926"/>
        <n v="0.9692361111111111"/>
        <n v="0.9796643518518519"/>
        <n v="0.9900810185185185"/>
        <n v="4.861111111111111E-4"/>
        <n v="0.010902777777777779"/>
        <n v="0.021319444444444443"/>
        <n v="0.031747685185185184"/>
        <n v="0.04217592592592593"/>
        <n v="0.05258101851851852"/>
        <n v="0.06298611111111112"/>
        <n v="0.07341435185185186"/>
        <n v="0.08383101851851851"/>
        <n v="0.09424768518518518"/>
        <n v="0.11506944444444445"/>
        <n v="0.1254976851851852"/>
        <n v="0.13636574074074073"/>
        <n v="0.14631944444444445"/>
        <n v="0.17756944444444445"/>
        <n v="0.1879861111111111"/>
        <n v="0.1984027777777778"/>
        <n v="0.2088310185185185"/>
        <n v="0.2192361111111111"/>
        <n v="0.2296527777777778"/>
        <n v="0.24006944444444445"/>
        <n v="0.25048611111111113"/>
        <n v="0.26090277777777776"/>
        <n v="0.28174768518518517"/>
        <n v="0.29215277777777776"/>
        <n v="0.3025925925925926"/>
        <n v="0.31300925925925926"/>
        <n v="0.3338425925925926"/>
        <n v="0.34424768518518517"/>
        <n v="0.35467592592592595"/>
        <n v="0.3650925925925926"/>
        <n v="0.37550925925925926"/>
        <n v="0.38591435185185186"/>
        <n v="0.3963425925925926"/>
        <n v="0.4171875"/>
        <n v="0.42758101851851854"/>
        <n v="0.43800925925925926"/>
        <n v="0.44841435185185186"/>
        <n v="0.4588425925925926"/>
        <n v="0.47966435185185186"/>
        <n v="0.4900925925925926"/>
        <n v="0.5004976851851852"/>
        <n v="0.5109143518518519"/>
        <n v="0.5213310185185185"/>
        <n v="0.5317592592592593"/>
        <n v="0.5629976851851852"/>
        <n v="0.5734259259259259"/>
        <n v="0.5838194444444444"/>
        <n v="0.6463194444444444"/>
        <n v="0.6671643518518519"/>
        <n v="0.7192361111111111"/>
        <n v="0.7400694444444444"/>
        <n v="0.7921759259259259"/>
        <n v="0.8129861111111111"/>
        <n v="0.8442476851851852"/>
        <n v="0.8546527777777778"/>
        <n v="0.8650694444444444"/>
        <n v="0.8754976851851852"/>
        <n v="0.8859027777777778"/>
        <n v="0.9067361111111111"/>
        <n v="0.9275694444444444"/>
        <n v="0.9379861111111111"/>
        <n v="0.9588194444444444"/>
        <n v="0.9796527777777778"/>
        <n v="0.9900694444444444"/>
        <n v="0.03173611111111111"/>
        <n v="0.042152777777777775"/>
        <n v="0.052569444444444446"/>
        <n v="0.07340277777777778"/>
        <n v="0.11505787037037037"/>
        <n v="0.1254861111111111"/>
        <n v="0.1359027777777778"/>
        <n v="0.20881944444444445"/>
        <n v="0.21922453703703704"/>
        <n v="0.24005787037037038"/>
        <n v="0.2608912037037037"/>
        <n v="0.28173611111111113"/>
        <n v="0.29216435185185186"/>
        <n v="0.30258101851851854"/>
        <n v="0.31299768518518517"/>
        <n v="0.35466435185185186"/>
        <n v="0.37549768518518517"/>
        <n v="0.38590277777777776"/>
        <n v="0.39633101851851854"/>
        <n v="0.41716435185185186"/>
        <n v="0.43799768518518517"/>
        <n v="0.5213194444444444"/>
        <n v="0.5421643518518519"/>
        <n v="0.5525694444444444"/>
        <n v="0.5734027777777778"/>
        <n v="0.6463310185185185"/>
        <n v="0.6567361111111111"/>
        <n v="0.7400810185185185"/>
        <n v="0.7609027777777778"/>
        <n v="0.8025694444444444"/>
        <n v="0.8963194444444444"/>
        <n v="4.976851851851852E-4"/>
        <n v="0.10464120370370371"/>
        <n v="0.17755787037037038"/>
        <n v="0.1983912037037037"/>
        <n v="0.27371527777777777"/>
        <n v="0.28172453703703704"/>
        <n v="0.32342592592592595"/>
        <n v="0.36506944444444445"/>
        <n v="0.40673611111111113"/>
        <n v="0.45883101851851854"/>
        <n v="0.46924768518518517"/>
        <n v="0.5629861111111111"/>
        <n v="0.5942361111111111"/>
        <n v="0.6046643518518519"/>
        <n v="0.6150694444444444"/>
        <n v="0.6671527777777778"/>
        <n v="0.7296412037037037"/>
        <n v="0.7504861111111111"/>
        <n v="0.8234027777777778"/>
        <n v="0.8754861111111111"/>
        <n v="0.03172453703703704"/>
        <n v="0.06297453703703704"/>
        <n v="0.1358912037037037"/>
        <n v="0.15672453703703704"/>
        <n v="0.1671412037037037"/>
        <n v="0.2296412037037037"/>
        <n v="0.2736458333333333"/>
        <n v="0.30256944444444445"/>
        <n v="0.32340277777777776"/>
        <n v="0.41715277777777776"/>
        <n v="0.43798611111111113"/>
        <n v="0.45881944444444445"/>
        <n v="0.49005787037037035"/>
        <n v="0.531724537037037"/>
        <n v="0.5421527777777778"/>
        <n v="0.750474537037037"/>
        <n v="0.781724537037037"/>
        <n v="0.8338078703703704"/>
        <n v="0.875474537037037"/>
        <n v="0.8963078703703704"/>
        <n v="0.9171412037037037"/>
        <n v="0.08380787037037037"/>
        <n v="0.09422453703703704"/>
        <n v="0.10462962962962963"/>
        <n v="0.14629629629629629"/>
        <n v="0.16712962962962963"/>
        <n v="0.18796296296296297"/>
        <n v="0.20879629629629629"/>
        <n v="0.25046296296296294"/>
        <n v="0.36508101851851854"/>
        <n v="0.6046412037037037"/>
        <n v="0.625474537037037"/>
        <n v="0.6359027777777778"/>
        <n v="0.9483796296296296"/>
        <n v="0.969212962962963"/>
        <n v="0.9796296296296296"/>
        <n v="4.62962962962963E-4"/>
        <n v="0.01087962962962963"/>
        <n v="0.07337962962962963"/>
        <n v="0.26086805555555553"/>
        <n v="0.2736689814814815"/>
        <n v="0.29212962962962963"/>
        <n v="0.31297453703703704"/>
        <n v="0.33380787037037035"/>
        <n v="0.3546412037037037"/>
        <n v="0.37547453703703704"/>
        <n v="0.39630787037037035"/>
        <n v="0.4796412037037037"/>
        <n v="0.500474537037037"/>
        <n v="0.5108912037037037"/>
        <n v="0.656712962962963"/>
        <n v="0.7921296296296296"/>
        <n v="0.812962962962963"/>
        <n v="0.8650462962962963"/>
        <n v="0.9900462962962963"/>
        <n v="0.021296296296296296"/>
        <n v="0.04212962962962963"/>
        <n v="0.20878472222222222"/>
        <n v="0.22961805555555556"/>
        <n v="0.2504513888888889"/>
        <n v="0.27390046296296294"/>
        <n v="0.34422453703703704"/>
        <n v="0.40672453703703704"/>
        <n v="0.42755787037037035"/>
        <n v="0.4483912037037037"/>
        <n v="0.46922453703703704"/>
        <n v="0.6150462962962963"/>
        <n v="0.6462962962962963"/>
        <n v="0.7087962962962963"/>
        <n v="0.7296296296296296"/>
        <n v="0.7713078703703704"/>
        <n v="0.781712962962963"/>
        <n v="0.8442013888888888"/>
        <n v="0.9171296296296296"/>
        <n v="0.937962962962963"/>
        <n v="0.03170138888888889"/>
        <n v="0.0525462962962963"/>
        <m/>
      </sharedItems>
    </cacheField>
    <cacheField name="hour" numFmtId="0">
      <sharedItems containsString="0" containsBlank="1" containsNumber="1" containsInteger="1">
        <n v="19.0"/>
        <n v="20.0"/>
        <n v="21.0"/>
        <n v="22.0"/>
        <n v="23.0"/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m/>
      </sharedItems>
    </cacheField>
    <cacheField name="minutes" numFmtId="0">
      <sharedItems containsString="0" containsBlank="1" containsNumber="1" containsInteger="1">
        <n v="43.0"/>
        <n v="45.0"/>
        <n v="0.0"/>
        <n v="15.0"/>
        <n v="30.0"/>
        <n v="34.0"/>
        <n v="49.0"/>
        <n v="16.0"/>
        <m/>
      </sharedItems>
    </cacheField>
    <cacheField name="seconds" numFmtId="0">
      <sharedItems containsString="0" containsBlank="1" containsNumber="1" containsInteger="1">
        <n v="11.0"/>
        <n v="24.0"/>
        <n v="26.0"/>
        <n v="23.0"/>
        <n v="27.0"/>
        <n v="25.0"/>
        <n v="12.0"/>
        <n v="28.0"/>
        <n v="22.0"/>
        <n v="14.0"/>
        <n v="21.0"/>
        <n v="20.0"/>
        <n v="18.0"/>
        <n v="15.0"/>
        <n v="17.0"/>
        <n v="19.0"/>
        <n v="42.0"/>
        <n v="16.0"/>
        <n v="13.0"/>
        <n v="7.0"/>
        <n v="41.0"/>
        <n v="40.0"/>
        <n v="39.0"/>
        <n v="38.0"/>
        <n v="43.0"/>
        <n v="58.0"/>
        <n v="44.0"/>
        <n v="45.0"/>
        <n v="9.0"/>
        <n v="3.0"/>
        <n v="5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I2370" sheet="raw_data_september"/>
  </cacheSource>
  <cacheFields>
    <cacheField name="queries/correct" numFmtId="0">
      <sharedItems containsString="0" containsBlank="1" containsNumber="1" containsInteger="1">
        <n v="283.0"/>
        <n v="307.0"/>
        <n v="277.0"/>
        <n v="242.0"/>
        <n v="221.0"/>
        <n v="216.0"/>
        <n v="213.0"/>
        <n v="194.0"/>
        <n v="177.0"/>
        <n v="143.0"/>
        <n v="167.0"/>
        <n v="164.0"/>
        <n v="147.0"/>
        <n v="138.0"/>
        <n v="110.0"/>
        <n v="107.0"/>
        <n v="99.0"/>
        <n v="91.0"/>
        <n v="77.0"/>
        <n v="75.0"/>
        <n v="73.0"/>
        <n v="76.0"/>
        <n v="97.0"/>
        <n v="109.0"/>
        <n v="84.0"/>
        <n v="101.0"/>
        <n v="118.0"/>
        <n v="82.0"/>
        <n v="98.0"/>
        <n v="114.0"/>
        <n v="141.0"/>
        <n v="105.0"/>
        <n v="133.0"/>
        <n v="154.0"/>
        <n v="203.0"/>
        <n v="156.0"/>
        <n v="165.0"/>
        <n v="200.0"/>
        <n v="292.0"/>
        <n v="223.0"/>
        <n v="245.0"/>
        <n v="295.0"/>
        <n v="193.0"/>
        <n v="132.0"/>
        <n v="168.0"/>
        <n v="184.0"/>
        <n v="190.0"/>
        <n v="240.0"/>
        <n v="244.0"/>
        <n v="251.0"/>
        <n v="271.0"/>
        <n v="280.0"/>
        <n v="323.0"/>
        <n v="299.0"/>
        <n v="300.0"/>
        <n v="250.0"/>
        <n v="235.0"/>
        <n v="296.0"/>
        <n v="285.0"/>
        <n v="335.0"/>
        <n v="356.0"/>
        <n v="328.0"/>
        <n v="330.0"/>
        <n v="382.0"/>
        <n v="384.0"/>
        <n v="358.0"/>
        <n v="426.0"/>
        <n v="444.0"/>
        <n v="413.0"/>
        <n v="391.0"/>
        <n v="429.0"/>
        <n v="420.0"/>
        <n v="410.0"/>
        <n v="421.0"/>
        <n v="400.0"/>
        <n v="386.0"/>
        <n v="417.0"/>
        <n v="348.0"/>
        <n v="311.0"/>
        <n v="233.0"/>
        <n v="226.0"/>
        <n v="211.0"/>
        <n v="217.0"/>
        <n v="197.0"/>
        <n v="239.0"/>
        <n v="246.0"/>
        <n v="187.0"/>
        <n v="137.0"/>
        <n v="131.0"/>
        <n v="121.0"/>
        <n v="103.0"/>
        <n v="88.0"/>
        <n v="89.0"/>
        <n v="87.0"/>
        <n v="62.0"/>
        <n v="69.0"/>
        <n v="66.0"/>
        <n v="61.0"/>
        <n v="72.0"/>
        <n v="59.0"/>
        <n v="81.0"/>
        <n v="71.0"/>
        <n v="102.0"/>
        <n v="96.0"/>
        <n v="112.0"/>
        <n v="139.0"/>
        <n v="166.0"/>
        <n v="174.0"/>
        <n v="199.0"/>
        <n v="336.0"/>
        <n v="315.0"/>
        <n v="353.0"/>
        <n v="364.0"/>
        <n v="369.0"/>
        <n v="376.0"/>
        <n v="389.0"/>
        <n v="398.0"/>
        <n v="403.0"/>
        <n v="451.0"/>
        <n v="374.0"/>
        <n v="319.0"/>
        <n v="324.0"/>
        <n v="388.0"/>
        <n v="441.0"/>
        <n v="408.0"/>
        <n v="407.0"/>
        <n v="425.0"/>
        <n v="457.0"/>
        <n v="486.0"/>
        <n v="484.0"/>
        <n v="532.0"/>
        <n v="524.0"/>
        <n v="445.0"/>
        <n v="527.0"/>
        <n v="489.0"/>
        <n v="473.0"/>
        <n v="456.0"/>
        <n v="468.0"/>
        <n v="492.0"/>
        <n v="485.0"/>
        <n v="377.0"/>
        <n v="366.0"/>
        <n v="314.0"/>
        <n v="267.0"/>
        <n v="270.0"/>
        <n v="209.0"/>
        <n v="222.0"/>
        <n v="207.0"/>
        <n v="196.0"/>
        <n v="220.0"/>
        <n v="176.0"/>
        <n v="146.0"/>
        <n v="116.0"/>
        <n v="108.0"/>
        <n v="34.0"/>
        <n v="23.0"/>
        <n v="21.0"/>
        <n v="17.0"/>
        <n v="16.0"/>
        <n v="15.0"/>
        <n v="14.0"/>
        <n v="19.0"/>
        <n v="43.0"/>
        <n v="49.0"/>
        <n v="52.0"/>
        <n v="80.0"/>
        <n v="115.0"/>
        <n v="172.0"/>
        <n v="265.0"/>
        <n v="739.0"/>
        <n v="637.0"/>
        <n v="619.0"/>
        <n v="742.0"/>
        <n v="927.0"/>
        <n v="678.0"/>
        <n v="476.0"/>
        <n v="373.0"/>
        <n v="287.0"/>
        <n v="333.0"/>
        <n v="354.0"/>
        <n v="343.0"/>
        <n v="344.0"/>
        <n v="341.0"/>
        <n v="350.0"/>
        <n v="443.0"/>
        <n v="402.0"/>
        <n v="470.0"/>
        <n v="436.0"/>
        <n v="616.0"/>
        <n v="534.0"/>
        <n v="496.0"/>
        <n v="422.0"/>
        <n v="598.0"/>
        <n v="528.0"/>
        <n v="526.0"/>
        <n v="536.0"/>
        <n v="472.0"/>
        <n v="520.0"/>
        <n v="631.0"/>
        <n v="647.0"/>
        <n v="789.0"/>
        <n v="696.0"/>
        <n v="1006.0"/>
        <n v="961.0"/>
        <n v="904.0"/>
        <n v="841.0"/>
        <n v="883.0"/>
        <n v="825.0"/>
        <n v="800.0"/>
        <n v="689.0"/>
        <n v="748.0"/>
        <n v="679.0"/>
        <n v="519.0"/>
        <n v="513.0"/>
        <n v="491.0"/>
        <n v="387.0"/>
        <n v="325.0"/>
        <n v="249.0"/>
        <n v="230.0"/>
        <n v="252.0"/>
        <n v="191.0"/>
        <n v="182.0"/>
        <n v="170.0"/>
        <n v="145.0"/>
        <n v="124.0"/>
        <n v="92.0"/>
        <n v="90.0"/>
        <n v="93.0"/>
        <n v="32.0"/>
        <n v="20.0"/>
        <n v="18.0"/>
        <n v="22.0"/>
        <n v="42.0"/>
        <n v="51.0"/>
        <n v="86.0"/>
        <n v="119.0"/>
        <n v="185.0"/>
        <n v="291.0"/>
        <n v="440.0"/>
        <n v="805.0"/>
        <n v="684.0"/>
        <n v="710.0"/>
        <n v="839.0"/>
        <n v="1092.0"/>
        <n v="573.0"/>
        <n v="509.0"/>
        <n v="370.0"/>
        <n v="346.0"/>
        <n v="363.0"/>
        <n v="310.0"/>
        <n v="362.0"/>
        <n v="409.0"/>
        <n v="367.0"/>
        <n v="460.0"/>
        <n v="466.0"/>
        <n v="597.0"/>
        <n v="543.0"/>
        <n v="539.0"/>
        <n v="487.0"/>
        <n v="609.0"/>
        <n v="522.0"/>
        <n v="458.0"/>
        <n v="514.0"/>
        <n v="535.0"/>
        <n v="542.0"/>
        <n v="652.0"/>
        <n v="662.0"/>
        <n v="812.0"/>
        <n v="761.0"/>
        <n v="1055.0"/>
        <n v="997.0"/>
        <n v="838.0"/>
        <n v="915.0"/>
        <n v="880.0"/>
        <n v="832.0"/>
        <n v="709.0"/>
        <n v="752.0"/>
        <n v="702.0"/>
        <n v="626.0"/>
        <n v="594.0"/>
        <n v="602.0"/>
        <n v="435.0"/>
        <n v="359.0"/>
        <n v="298.0"/>
        <n v="278.0"/>
        <n v="255.0"/>
        <n v="282.0"/>
        <n v="202.0"/>
        <n v="161.0"/>
        <n v="127.0"/>
        <n v="29.0"/>
        <n v="26.0"/>
        <n v="45.0"/>
        <n v="58.0"/>
        <n v="85.0"/>
        <n v="104.0"/>
        <n v="189.0"/>
        <n v="427.0"/>
        <n v="743.0"/>
        <n v="733.0"/>
        <n v="842.0"/>
        <n v="1072.0"/>
        <n v="625.0"/>
        <n v="461.0"/>
        <n v="347.0"/>
        <n v="375.0"/>
        <n v="379.0"/>
        <n v="393.0"/>
        <n v="404.0"/>
        <n v="450.0"/>
        <n v="452.0"/>
        <n v="640.0"/>
        <n v="510.0"/>
        <n v="548.0"/>
        <n v="498.0"/>
        <n v="612.0"/>
        <n v="578.0"/>
        <n v="434.0"/>
        <n v="557.0"/>
        <n v="547.0"/>
        <n v="692.0"/>
        <n v="724.0"/>
        <n v="774.0"/>
        <n v="763.0"/>
        <n v="990.0"/>
        <n v="999.0"/>
        <n v="1022.0"/>
        <n v="884.0"/>
        <n v="933.0"/>
        <n v="897.0"/>
        <n v="853.0"/>
        <n v="758.0"/>
        <n v="750.0"/>
        <n v="730.0"/>
        <n v="691.0"/>
        <n v="583.0"/>
        <n v="465.0"/>
        <n v="405.0"/>
        <n v="459.0"/>
        <n v="380.0"/>
        <n v="337.0"/>
        <n v="297.0"/>
        <n v="281.0"/>
        <n v="272.0"/>
        <n v="254.0"/>
        <n v="183.0"/>
        <n v="201.0"/>
        <n v="155.0"/>
        <n v="134.0"/>
        <n v="126.0"/>
        <n v="41.0"/>
        <n v="35.0"/>
        <n v="33.0"/>
        <n v="31.0"/>
        <n v="30.0"/>
        <n v="28.0"/>
        <n v="46.0"/>
        <n v="56.0"/>
        <n v="70.0"/>
        <n v="180.0"/>
        <n v="157.0"/>
        <n v="241.0"/>
        <n v="381.0"/>
        <n v="712.0"/>
        <n v="648.0"/>
        <n v="671.0"/>
        <n v="1048.0"/>
        <n v="921.0"/>
        <n v="676.0"/>
        <n v="611.0"/>
        <n v="572.0"/>
        <n v="399.0"/>
        <n v="396.0"/>
        <n v="423.0"/>
        <n v="494.0"/>
        <n v="449.0"/>
        <n v="479.0"/>
        <n v="579.0"/>
        <n v="568.0"/>
        <n v="575.0"/>
        <n v="607.0"/>
        <n v="596.0"/>
        <n v="726.0"/>
        <n v="688.0"/>
        <n v="685.0"/>
        <n v="603.0"/>
        <n v="711.0"/>
        <n v="629.0"/>
        <n v="632.0"/>
        <n v="642.0"/>
        <n v="717.0"/>
        <n v="653.0"/>
        <n v="760.0"/>
        <n v="553.0"/>
        <n v="320.0"/>
        <n v="723.0"/>
        <n v="834.0"/>
        <n v="755.0"/>
        <n v="686.0"/>
        <n v="708.0"/>
        <n v="339.0"/>
        <n v="342.0"/>
        <n v="357.0"/>
        <n v="349.0"/>
        <n v="321.0"/>
        <n v="332.0"/>
        <n v="361.0"/>
        <n v="352.0"/>
        <n v="232.0"/>
        <n v="229.0"/>
        <n v="117.0"/>
        <n v="65.0"/>
        <n v="50.0"/>
        <n v="48.0"/>
        <n v="54.0"/>
        <n v="47.0"/>
        <n v="83.0"/>
        <n v="747.0"/>
        <n v="797.0"/>
        <n v="950.0"/>
        <n v="584.0"/>
        <n v="515.0"/>
        <n v="481.0"/>
        <n v="378.0"/>
        <n v="371.0"/>
        <n v="329.0"/>
        <n v="395.0"/>
        <n v="438.0"/>
        <n v="394.0"/>
        <n v="446.0"/>
        <n v="521.0"/>
        <n v="503.0"/>
        <n v="675.0"/>
        <n v="854.0"/>
        <n v="620.0"/>
        <n v="608.0"/>
        <n v="589.0"/>
        <n v="618.0"/>
        <n v="714.0"/>
        <n v="635.0"/>
        <n v="762.0"/>
        <n v="736.0"/>
        <n v="731.0"/>
        <n v="673.0"/>
        <n v="661.0"/>
        <n v="606.0"/>
        <n v="624.0"/>
        <n v="600.0"/>
        <n v="593.0"/>
        <n v="490.0"/>
        <n v="253.0"/>
        <n v="234.0"/>
        <n v="204.0"/>
        <n v="144.0"/>
        <n v="162.0"/>
        <n v="208.0"/>
        <n v="237.0"/>
        <n v="129.0"/>
        <n v="135.0"/>
        <n v="68.0"/>
        <n v="74.0"/>
        <n v="111.0"/>
        <n v="142.0"/>
        <n v="206.0"/>
        <n v="179.0"/>
        <n v="305.0"/>
        <n v="288.0"/>
        <n v="390.0"/>
        <n v="416.0"/>
        <n v="428.0"/>
        <n v="412.0"/>
        <n v="316.0"/>
        <n v="385.0"/>
        <n v="419.0"/>
        <n v="474.0"/>
        <n v="493.0"/>
        <n v="431.0"/>
        <n v="475.0"/>
        <n v="331.0"/>
        <n v="289.0"/>
        <n v="256.0"/>
        <n v="264.0"/>
        <n v="301.0"/>
        <n v="279.0"/>
        <n v="275.0"/>
        <n v="294.0"/>
        <n v="219.0"/>
        <n v="214.0"/>
        <n v="169.0"/>
        <n v="150.0"/>
        <n v="123.0"/>
        <n v="100.0"/>
        <n v="79.0"/>
        <n v="122.0"/>
        <n v="151.0"/>
        <n v="163.0"/>
        <n v="236.0"/>
        <n v="313.0"/>
        <n v="303.0"/>
        <n v="304.0"/>
        <n v="351.0"/>
        <n v="327.0"/>
        <n v="312.0"/>
        <n v="338.0"/>
        <n v="464.0"/>
        <n v="397.0"/>
        <n v="248.0"/>
        <n v="152.0"/>
        <n v="44.0"/>
        <n v="38.0"/>
        <n v="471.0"/>
        <n v="495.0"/>
        <n v="776.0"/>
        <n v="545.0"/>
        <n v="454.0"/>
        <n v="258.0"/>
        <n v="273.0"/>
        <n v="483.0"/>
        <n v="432.0"/>
        <n v="442.0"/>
        <n v="478.0"/>
        <n v="463.0"/>
        <n v="437.0"/>
        <n v="644.0"/>
        <n v="813.0"/>
        <n v="793.0"/>
        <n v="777.0"/>
        <n v="672.0"/>
        <n v="700.0"/>
        <n v="687.0"/>
        <n v="643.0"/>
        <n v="667.0"/>
        <n v="664.0"/>
        <n v="564.0"/>
        <n v="286.0"/>
        <n v="247.0"/>
        <n v="192.0"/>
        <n v="63.0"/>
        <n v="60.0"/>
        <n v="181.0"/>
        <n v="215.0"/>
        <n v="205.0"/>
        <n v="243.0"/>
        <n v="322.0"/>
        <n v="392.0"/>
        <n v="430.0"/>
        <n v="455.0"/>
        <n v="439.0"/>
        <n v="414.0"/>
        <n v="467.0"/>
        <n v="517.0"/>
        <n v="504.0"/>
        <n v="560.0"/>
        <n v="651.0"/>
        <n v="628.0"/>
        <n v="587.0"/>
        <n v="645.0"/>
        <n v="533.0"/>
        <n v="306.0"/>
        <n v="334.0"/>
        <n v="326.0"/>
        <n v="266.0"/>
        <n v="257.0"/>
        <n v="136.0"/>
        <n v="40.0"/>
        <n v="37.0"/>
        <n v="36.0"/>
        <n v="829.0"/>
        <n v="706.0"/>
        <n v="820.0"/>
        <n v="983.0"/>
        <n v="889.0"/>
        <n v="551.0"/>
        <n v="415.0"/>
        <n v="418.0"/>
        <n v="482.0"/>
        <n v="477.0"/>
        <n v="555.0"/>
        <n v="529.0"/>
        <n v="636.0"/>
        <n v="604.0"/>
        <n v="508.0"/>
        <n v="581.0"/>
        <n v="588.0"/>
        <n v="559.0"/>
        <n v="690.0"/>
        <n v="865.0"/>
        <n v="843.0"/>
        <n v="1142.0"/>
        <n v="1061.0"/>
        <n v="995.0"/>
        <n v="159.0"/>
        <n v="302.0"/>
        <n v="148.0"/>
        <n v="130.0"/>
        <n v="94.0"/>
        <n v="27.0"/>
        <n v="25.0"/>
        <n v="308.0"/>
        <n v="796.0"/>
        <n v="1107.0"/>
        <n v="716.0"/>
        <n v="599.0"/>
        <n v="401.0"/>
        <n v="502.0"/>
        <n v="590.0"/>
        <n v="556.0"/>
        <n v="592.0"/>
        <n v="639.0"/>
        <n v="562.0"/>
        <n v="595.0"/>
        <n v="665.0"/>
        <n v="749.0"/>
        <n v="831.0"/>
        <n v="784.0"/>
        <n v="1046.0"/>
        <n v="1031.0"/>
        <n v="885.0"/>
        <n v="903.0"/>
        <n v="857.0"/>
        <n v="879.0"/>
        <n v="779.0"/>
        <n v="641.0"/>
        <n v="531.0"/>
        <n v="261.0"/>
        <n v="274.0"/>
        <n v="227.0"/>
        <n v="160.0"/>
        <n v="78.0"/>
        <n v="791.0"/>
        <n v="713.0"/>
        <n v="768.0"/>
        <n v="962.0"/>
        <n v="808.0"/>
        <n v="657.0"/>
        <n v="523.0"/>
        <n v="552.0"/>
        <n v="433.0"/>
        <n v="576.0"/>
        <n v="544.0"/>
        <n v="695.0"/>
        <n v="725.0"/>
        <n v="766.0"/>
        <n v="677.0"/>
        <n v="565.0"/>
        <n v="638.0"/>
        <n v="617.0"/>
        <n v="694.0"/>
        <n v="804.0"/>
        <n v="790.0"/>
        <n v="735.0"/>
        <n v="756.0"/>
        <n v="745.0"/>
        <n v="718.0"/>
        <n v="704.0"/>
        <n v="693.0"/>
        <n v="506.0"/>
        <n v="284.0"/>
        <n v="345.0"/>
        <n v="212.0"/>
        <n v="120.0"/>
        <n v="128.0"/>
        <n v="360.0"/>
        <n v="448.0"/>
        <n v="488.0"/>
        <n v="276.0"/>
        <n v="290.0"/>
        <n v="263.0"/>
        <n v="218.0"/>
        <n v="153.0"/>
        <n v="113.0"/>
        <n v="64.0"/>
        <n v="95.0"/>
        <n v="383.0"/>
        <n v="368.0"/>
        <n v="447.0"/>
        <n v="501.0"/>
        <n v="480.0"/>
        <n v="540.0"/>
        <n v="549.0"/>
        <n v="563.0"/>
        <n v="518.0"/>
        <n v="538.0"/>
        <n v="210.0"/>
        <n v="13.0"/>
        <n v="10.0"/>
        <n v="507.0"/>
        <n v="900.0"/>
        <n v="827.0"/>
        <n v="698.0"/>
        <n v="561.0"/>
        <n v="621.0"/>
        <n v="701.0"/>
        <n v="630.0"/>
        <n v="769.0"/>
        <n v="818.0"/>
        <n v="1147.0"/>
        <n v="1145.0"/>
        <n v="1131.0"/>
        <n v="1026.0"/>
        <n v="930.0"/>
        <n v="955.0"/>
        <n v="795.0"/>
        <n v="775.0"/>
        <n v="580.0"/>
        <n v="582.0"/>
        <n v="372.0"/>
        <n v="260.0"/>
        <n v="268.0"/>
        <n v="228.0"/>
        <n v="39.0"/>
        <n v="55.0"/>
        <n v="125.0"/>
        <n v="149.0"/>
        <n v="317.0"/>
        <n v="656.0"/>
        <n v="525.0"/>
        <n v="586.0"/>
        <n v="681.0"/>
        <n v="1002.0"/>
        <n v="993.0"/>
        <n v="858.0"/>
        <n v="803.0"/>
        <n v="680.0"/>
        <n v="668.0"/>
        <n v="171.0"/>
        <n v="53.0"/>
        <n v="954.0"/>
        <n v="785.0"/>
        <n v="907.0"/>
        <n v="1160.0"/>
        <n v="896.0"/>
        <n v="546.0"/>
        <n v="614.0"/>
        <n v="732.0"/>
        <n v="867.0"/>
        <n v="802.0"/>
        <n v="1115.0"/>
        <n v="1077.0"/>
        <n v="1123.0"/>
        <n v="1079.0"/>
        <n v="1070.0"/>
        <n v="988.0"/>
        <n v="943.0"/>
        <n v="849.0"/>
        <n v="878.0"/>
        <n v="824.0"/>
        <n v="771.0"/>
        <n v="158.0"/>
        <n v="815.0"/>
        <n v="911.0"/>
        <n v="1106.0"/>
        <n v="914.0"/>
        <n v="469.0"/>
        <n v="516.0"/>
        <n v="765.0"/>
        <n v="659.0"/>
        <n v="783.0"/>
        <n v="567.0"/>
        <n v="537.0"/>
        <n v="530.0"/>
        <n v="658.0"/>
        <n v="809.0"/>
        <n v="1075.0"/>
        <n v="1052.0"/>
        <n v="1063.0"/>
        <n v="939.0"/>
        <n v="945.0"/>
        <n v="822.0"/>
        <n v="759.0"/>
        <n v="318.0"/>
        <n v="293.0"/>
        <n v="238.0"/>
        <n v="67.0"/>
        <n v="178.0"/>
        <n v="198.0"/>
        <n v="887.0"/>
        <n v="806.0"/>
        <n v="773.0"/>
        <n v="1010.0"/>
        <n v="794.0"/>
        <n v="682.0"/>
        <n v="861.0"/>
        <n v="660.0"/>
        <n v="852.0"/>
        <n v="571.0"/>
        <n v="623.0"/>
        <n v="729.0"/>
        <n v="737.0"/>
        <n v="722.0"/>
        <n v="633.0"/>
        <n v="355.0"/>
        <n v="225.0"/>
        <n v="173.0"/>
        <n v="186.0"/>
        <n v="262.0"/>
        <n v="424.0"/>
        <n v="411.0"/>
        <n v="601.0"/>
        <n v="550.0"/>
        <n v="462.0"/>
        <n v="195.0"/>
        <n v="269.0"/>
        <n v="365.0"/>
        <n v="585.0"/>
        <n v="106.0"/>
        <n v="231.0"/>
        <n v="340.0"/>
        <n v="406.0"/>
        <n v="505.0"/>
        <n v="512.0"/>
        <n v="499.0"/>
        <n v="511.0"/>
        <n v="888.0"/>
        <n v="833.0"/>
        <n v="850.0"/>
        <n v="1038.0"/>
        <n v="799.0"/>
        <n v="453.0"/>
        <n v="859.0"/>
        <n v="875.0"/>
        <n v="860.0"/>
        <n v="569.0"/>
        <m/>
      </sharedItems>
    </cacheField>
    <cacheField name="queries/error" numFmtId="0">
      <sharedItems containsString="0" containsBlank="1" containsNumber="1" containsInteger="1">
        <n v="3.0"/>
        <n v="1.0"/>
        <n v="0.0"/>
        <n v="2.0"/>
        <n v="4.0"/>
        <n v="5.0"/>
        <n v="7.0"/>
        <n v="6.0"/>
        <n v="9.0"/>
        <n v="8.0"/>
        <n v="10.0"/>
        <n v="18.0"/>
        <n v="12.0"/>
        <n v="22.0"/>
        <n v="20.0"/>
        <n v="14.0"/>
        <n v="11.0"/>
        <n v="16.0"/>
        <n v="19.0"/>
        <n v="26.0"/>
        <n v="17.0"/>
        <n v="13.0"/>
        <n v="15.0"/>
        <n v="24.0"/>
        <n v="21.0"/>
        <n v="27.0"/>
        <n v="25.0"/>
        <n v="28.0"/>
        <n v="30.0"/>
        <n v="38.0"/>
        <n v="31.0"/>
        <m/>
      </sharedItems>
    </cacheField>
    <cacheField name="users" numFmtId="0">
      <sharedItems containsString="0" containsBlank="1" containsNumber="1" containsInteger="1">
        <n v="286.0"/>
        <n v="310.0"/>
        <n v="280.0"/>
        <n v="243.0"/>
        <n v="222.0"/>
        <n v="216.0"/>
        <n v="197.0"/>
        <n v="177.0"/>
        <n v="145.0"/>
        <n v="158.0"/>
        <n v="167.0"/>
        <n v="146.0"/>
        <n v="138.0"/>
        <n v="110.0"/>
        <n v="107.0"/>
        <n v="99.0"/>
        <n v="91.0"/>
        <n v="77.0"/>
        <n v="72.0"/>
        <n v="74.0"/>
        <n v="76.0"/>
        <n v="100.0"/>
        <n v="112.0"/>
        <n v="84.0"/>
        <n v="92.0"/>
        <n v="119.0"/>
        <n v="109.0"/>
        <n v="82.0"/>
        <n v="98.0"/>
        <n v="106.0"/>
        <n v="141.0"/>
        <n v="134.0"/>
        <n v="157.0"/>
        <n v="205.0"/>
        <n v="156.0"/>
        <n v="165.0"/>
        <n v="200.0"/>
        <n v="293.0"/>
        <n v="223.0"/>
        <n v="244.0"/>
        <n v="247.0"/>
        <n v="295.0"/>
        <n v="194.0"/>
        <n v="136.0"/>
        <n v="132.0"/>
        <n v="168.0"/>
        <n v="184.0"/>
        <n v="191.0"/>
        <n v="241.0"/>
        <n v="193.0"/>
        <n v="255.0"/>
        <n v="274.0"/>
        <n v="285.0"/>
        <n v="327.0"/>
        <n v="300.0"/>
        <n v="304.0"/>
        <n v="294.0"/>
        <n v="249.0"/>
        <n v="248.0"/>
        <n v="236.0"/>
        <n v="299.0"/>
        <n v="287.0"/>
        <n v="339.0"/>
        <n v="357.0"/>
        <n v="358.0"/>
        <n v="333.0"/>
        <n v="337.0"/>
        <n v="375.0"/>
        <n v="385.0"/>
        <n v="361.0"/>
        <n v="428.0"/>
        <n v="449.0"/>
        <n v="414.0"/>
        <n v="394.0"/>
        <n v="432.0"/>
        <n v="426.0"/>
        <n v="451.0"/>
        <n v="411.0"/>
        <n v="417.0"/>
        <n v="424.0"/>
        <n v="405.0"/>
        <n v="419.0"/>
        <n v="351.0"/>
        <n v="302.0"/>
        <n v="272.0"/>
        <n v="313.0"/>
        <n v="229.0"/>
        <n v="234.0"/>
        <n v="204.0"/>
        <n v="220.0"/>
        <n v="199.0"/>
        <n v="238.0"/>
        <n v="225.0"/>
        <n v="135.0"/>
        <n v="139.0"/>
        <n v="124.0"/>
        <n v="105.0"/>
        <n v="87.0"/>
        <n v="78.0"/>
        <n v="63.0"/>
        <n v="70.0"/>
        <n v="66.0"/>
        <n v="61.0"/>
        <n v="59.0"/>
        <n v="101.0"/>
        <n v="103.0"/>
        <n v="114.0"/>
        <n v="95.0"/>
        <n v="202.0"/>
        <n v="195.0"/>
        <n v="218.0"/>
        <n v="314.0"/>
        <n v="341.0"/>
        <n v="284.0"/>
        <n v="283.0"/>
        <n v="317.0"/>
        <n v="360.0"/>
        <n v="373.0"/>
        <n v="377.0"/>
        <n v="383.0"/>
        <n v="403.0"/>
        <n v="406.0"/>
        <n v="454.0"/>
        <n v="370.0"/>
        <n v="322.0"/>
        <n v="320.0"/>
        <n v="354.0"/>
        <n v="378.0"/>
        <n v="391.0"/>
        <n v="445.0"/>
        <n v="415.0"/>
        <n v="413.0"/>
        <n v="431.0"/>
        <n v="448.0"/>
        <n v="463.0"/>
        <n v="483.0"/>
        <n v="490.0"/>
        <n v="538.0"/>
        <n v="531.0"/>
        <n v="453.0"/>
        <n v="529.0"/>
        <n v="495.0"/>
        <n v="478.0"/>
        <n v="474.0"/>
        <n v="498.0"/>
        <n v="494.0"/>
        <n v="387.0"/>
        <n v="368.0"/>
        <n v="270.0"/>
        <n v="275.0"/>
        <n v="219.0"/>
        <n v="214.0"/>
        <n v="208.0"/>
        <n v="226.0"/>
        <n v="189.0"/>
        <n v="179.0"/>
        <n v="148.0"/>
        <n v="117.0"/>
        <n v="36.0"/>
        <n v="24.0"/>
        <n v="22.0"/>
        <n v="18.0"/>
        <n v="17.0"/>
        <n v="16.0"/>
        <n v="15.0"/>
        <n v="44.0"/>
        <n v="50.0"/>
        <n v="51.0"/>
        <n v="53.0"/>
        <n v="187.0"/>
        <n v="174.0"/>
        <n v="267.0"/>
        <n v="744.0"/>
        <n v="645.0"/>
        <n v="637.0"/>
        <n v="754.0"/>
        <n v="949.0"/>
        <n v="698.0"/>
        <n v="479.0"/>
        <n v="298.0"/>
        <n v="289.0"/>
        <n v="359.0"/>
        <n v="335.0"/>
        <n v="301.0"/>
        <n v="356.0"/>
        <n v="326.0"/>
        <n v="344.0"/>
        <n v="345.0"/>
        <n v="343.0"/>
        <n v="352.0"/>
        <n v="447.0"/>
        <n v="471.0"/>
        <n v="440.0"/>
        <n v="618.0"/>
        <n v="537.0"/>
        <n v="499.0"/>
        <n v="425.0"/>
        <n v="604.0"/>
        <n v="536.0"/>
        <n v="480.0"/>
        <n v="547.0"/>
        <n v="482.0"/>
        <n v="485.0"/>
        <n v="658.0"/>
        <n v="797.0"/>
        <n v="712.0"/>
        <n v="1025.0"/>
        <n v="977.0"/>
        <n v="923.0"/>
        <n v="859.0"/>
        <n v="901.0"/>
        <n v="839.0"/>
        <n v="812.0"/>
        <n v="696.0"/>
        <n v="756.0"/>
        <n v="684.0"/>
        <n v="646.0"/>
        <n v="525.0"/>
        <n v="517.0"/>
        <n v="497.0"/>
        <n v="379.0"/>
        <n v="395.0"/>
        <n v="331.0"/>
        <n v="256.0"/>
        <n v="233.0"/>
        <n v="258.0"/>
        <n v="213.0"/>
        <n v="126.0"/>
        <n v="94.0"/>
        <n v="97.0"/>
        <n v="23.0"/>
        <n v="21.0"/>
        <n v="20.0"/>
        <n v="19.0"/>
        <n v="89.0"/>
        <n v="188.0"/>
        <n v="178.0"/>
        <n v="446.0"/>
        <n v="695.0"/>
        <n v="721.0"/>
        <n v="865.0"/>
        <n v="1109.0"/>
        <n v="825.0"/>
        <n v="584.0"/>
        <n v="519.0"/>
        <n v="534.0"/>
        <n v="340.0"/>
        <n v="367.0"/>
        <n v="349.0"/>
        <n v="408.0"/>
        <n v="384.0"/>
        <n v="388.0"/>
        <n v="462.0"/>
        <n v="520.0"/>
        <n v="467.0"/>
        <n v="601.0"/>
        <n v="546.0"/>
        <n v="543.0"/>
        <n v="611.0"/>
        <n v="540.0"/>
        <n v="545.0"/>
        <n v="662.0"/>
        <n v="667.0"/>
        <n v="821.0"/>
        <n v="765.0"/>
        <n v="1068.0"/>
        <n v="1013.0"/>
        <n v="975.0"/>
        <n v="845.0"/>
        <n v="920.0"/>
        <n v="893.0"/>
        <n v="841.0"/>
        <n v="717.0"/>
        <n v="760.0"/>
        <n v="706.0"/>
        <n v="636.0"/>
        <n v="602.0"/>
        <n v="608.0"/>
        <n v="524.0"/>
        <n v="437.0"/>
        <n v="328.0"/>
        <n v="297.0"/>
        <n v="250.0"/>
        <n v="259.0"/>
        <n v="242.0"/>
        <n v="162.0"/>
        <n v="123.0"/>
        <n v="130.0"/>
        <n v="52.0"/>
        <n v="29.0"/>
        <n v="26.0"/>
        <n v="45.0"/>
        <n v="85.0"/>
        <n v="169.0"/>
        <n v="282.0"/>
        <n v="750.0"/>
        <n v="694.0"/>
        <n v="748.0"/>
        <n v="856.0"/>
        <n v="1098.0"/>
        <n v="829.0"/>
        <n v="376.0"/>
        <n v="348.0"/>
        <n v="350.0"/>
        <n v="338.0"/>
        <n v="362.0"/>
        <n v="392.0"/>
        <n v="435.0"/>
        <n v="491.0"/>
        <n v="512.0"/>
        <n v="552.0"/>
        <n v="506.0"/>
        <n v="582.0"/>
        <n v="530.0"/>
        <n v="436.0"/>
        <n v="558.0"/>
        <n v="549.0"/>
        <n v="564.0"/>
        <n v="516.0"/>
        <n v="733.0"/>
        <n v="783.0"/>
        <n v="774.0"/>
        <n v="1001.0"/>
        <n v="1006.0"/>
        <n v="1030.0"/>
        <n v="892.0"/>
        <n v="946.0"/>
        <n v="906.0"/>
        <n v="857.0"/>
        <n v="763.0"/>
        <n v="757.0"/>
        <n v="738.0"/>
        <n v="590.0"/>
        <n v="472.0"/>
        <n v="381.0"/>
        <n v="353.0"/>
        <n v="260.0"/>
        <n v="228.0"/>
        <n v="185.0"/>
        <n v="155.0"/>
        <n v="129.0"/>
        <n v="60.0"/>
        <n v="40.0"/>
        <n v="34.0"/>
        <n v="32.0"/>
        <n v="30.0"/>
        <n v="28.0"/>
        <n v="27.0"/>
        <n v="55.0"/>
        <n v="69.0"/>
        <n v="65.0"/>
        <n v="83.0"/>
        <n v="180.0"/>
        <n v="382.0"/>
        <n v="653.0"/>
        <n v="678.0"/>
        <n v="819.0"/>
        <n v="1072.0"/>
        <n v="935.0"/>
        <n v="689.0"/>
        <n v="609.0"/>
        <n v="579.0"/>
        <n v="402.0"/>
        <n v="409.0"/>
        <n v="397.0"/>
        <n v="496.0"/>
        <n v="481.0"/>
        <n v="581.0"/>
        <n v="571.0"/>
        <n v="576.0"/>
        <n v="612.0"/>
        <n v="603.0"/>
        <n v="736.0"/>
        <n v="693.0"/>
        <n v="610.0"/>
        <n v="633.0"/>
        <n v="641.0"/>
        <n v="568.0"/>
        <n v="647.0"/>
        <n v="628.0"/>
        <n v="723.0"/>
        <n v="767.0"/>
        <n v="271.0"/>
        <n v="523.0"/>
        <n v="729.0"/>
        <n v="759.0"/>
        <n v="840.0"/>
        <n v="762.0"/>
        <n v="372.0"/>
        <n v="296.0"/>
        <n v="355.0"/>
        <n v="325.0"/>
        <n v="336.0"/>
        <n v="363.0"/>
        <n v="291.0"/>
        <n v="232.0"/>
        <n v="230.0"/>
        <n v="183.0"/>
        <n v="161.0"/>
        <n v="48.0"/>
        <n v="46.0"/>
        <n v="81.0"/>
        <n v="90.0"/>
        <n v="423.0"/>
        <n v="661.0"/>
        <n v="800.0"/>
        <n v="964.0"/>
        <n v="818.0"/>
        <n v="596.0"/>
        <n v="484.0"/>
        <n v="380.0"/>
        <n v="330.0"/>
        <n v="371.0"/>
        <n v="346.0"/>
        <n v="439.0"/>
        <n v="487.0"/>
        <n v="526.0"/>
        <n v="507.0"/>
        <n v="691.0"/>
        <n v="690.0"/>
        <n v="866.0"/>
        <n v="699.0"/>
        <n v="625.0"/>
        <n v="518.0"/>
        <n v="616.0"/>
        <n v="594.0"/>
        <n v="592.0"/>
        <n v="626.0"/>
        <n v="648.0"/>
        <n v="643.0"/>
        <n v="768.0"/>
        <n v="737.0"/>
        <n v="679.0"/>
        <n v="692.0"/>
        <n v="668.0"/>
        <n v="617.0"/>
        <n v="632.0"/>
        <n v="607.0"/>
        <n v="555.0"/>
        <n v="374.0"/>
        <n v="237.0"/>
        <n v="207.0"/>
        <n v="159.0"/>
        <n v="206.0"/>
        <n v="171.0"/>
        <n v="166.0"/>
        <n v="211.0"/>
        <n v="122.0"/>
        <n v="137.0"/>
        <n v="121.0"/>
        <n v="93.0"/>
        <n v="108.0"/>
        <n v="113.0"/>
        <n v="147.0"/>
        <n v="210.0"/>
        <n v="181.0"/>
        <n v="201.0"/>
        <n v="251.0"/>
        <n v="254.0"/>
        <n v="308.0"/>
        <n v="398.0"/>
        <n v="400.0"/>
        <n v="404.0"/>
        <n v="416.0"/>
        <n v="319.0"/>
        <n v="334.0"/>
        <n v="389.0"/>
        <n v="429.0"/>
        <n v="410.0"/>
        <n v="465.0"/>
        <n v="492.0"/>
        <n v="501.0"/>
        <n v="332.0"/>
        <n v="290.0"/>
        <n v="311.0"/>
        <n v="264.0"/>
        <n v="281.0"/>
        <n v="278.0"/>
        <n v="175.0"/>
        <n v="170.0"/>
        <n v="152.0"/>
        <n v="104.0"/>
        <n v="131.0"/>
        <n v="115.0"/>
        <n v="111.0"/>
        <n v="75.0"/>
        <n v="79.0"/>
        <n v="102.0"/>
        <n v="80.0"/>
        <n v="133.0"/>
        <n v="118.0"/>
        <n v="164.0"/>
        <n v="215.0"/>
        <n v="246.0"/>
        <n v="342.0"/>
        <n v="306.0"/>
        <n v="307.0"/>
        <n v="309.0"/>
        <n v="265.0"/>
        <n v="329.0"/>
        <n v="407.0"/>
        <n v="386.0"/>
        <n v="458.0"/>
        <n v="422.0"/>
        <n v="273.0"/>
        <n v="240.0"/>
        <n v="127.0"/>
        <n v="14.0"/>
        <n v="13.0"/>
        <n v="33.0"/>
        <n v="37.0"/>
        <n v="57.0"/>
        <n v="473.0"/>
        <n v="791.0"/>
        <n v="553.0"/>
        <n v="390.0"/>
        <n v="257.0"/>
        <n v="305.0"/>
        <n v="459.0"/>
        <n v="442.0"/>
        <n v="577.0"/>
        <n v="682.0"/>
        <n v="654.0"/>
        <n v="805.0"/>
        <n v="790.0"/>
        <n v="677.0"/>
        <n v="755.0"/>
        <n v="708.0"/>
        <n v="642.0"/>
        <n v="669.0"/>
        <n v="562.0"/>
        <n v="455.0"/>
        <n v="347.0"/>
        <n v="276.0"/>
        <n v="128.0"/>
        <n v="62.0"/>
        <n v="58.0"/>
        <n v="67.0"/>
        <n v="71.0"/>
        <n v="154.0"/>
        <n v="153.0"/>
        <n v="268.0"/>
        <n v="477.0"/>
        <n v="493.0"/>
        <n v="443.0"/>
        <n v="433.0"/>
        <n v="456.0"/>
        <n v="460.0"/>
        <n v="464.0"/>
        <n v="510.0"/>
        <n v="659.0"/>
        <n v="586.0"/>
        <n v="613.0"/>
        <n v="288.0"/>
        <n v="196.0"/>
        <n v="39.0"/>
        <n v="35.0"/>
        <n v="31.0"/>
        <n v="209.0"/>
        <n v="836.0"/>
        <n v="719.0"/>
        <n v="1008.0"/>
        <n v="898.0"/>
        <n v="752.0"/>
        <n v="660.0"/>
        <n v="560.0"/>
        <n v="470.0"/>
        <n v="412.0"/>
        <n v="421.0"/>
        <n v="486.0"/>
        <n v="533.0"/>
        <n v="614.0"/>
        <n v="565.0"/>
        <n v="573.0"/>
        <n v="704.0"/>
        <n v="877.0"/>
        <n v="860.0"/>
        <n v="1147.0"/>
        <n v="1080.0"/>
        <n v="1012.0"/>
        <n v="212.0"/>
        <n v="303.0"/>
        <n v="364.0"/>
        <n v="324.0"/>
        <n v="315.0"/>
        <n v="221.0"/>
        <n v="245.0"/>
        <n v="25.0"/>
        <n v="56.0"/>
        <n v="771.0"/>
        <n v="749.0"/>
        <n v="1127.0"/>
        <n v="401.0"/>
        <n v="504.0"/>
        <n v="587.0"/>
        <n v="511.0"/>
        <n v="595.0"/>
        <n v="599.0"/>
        <n v="672.0"/>
        <n v="585.0"/>
        <n v="793.0"/>
        <n v="1058.0"/>
        <n v="1045.0"/>
        <n v="894.0"/>
        <n v="872.0"/>
        <n v="884.0"/>
        <n v="730.0"/>
        <n v="784.0"/>
        <n v="727.0"/>
        <n v="718.0"/>
        <n v="593.0"/>
        <n v="262.0"/>
        <n v="41.0"/>
        <n v="64.0"/>
        <n v="68.0"/>
        <n v="802.0"/>
        <n v="796.0"/>
        <n v="724.0"/>
        <n v="786.0"/>
        <n v="987.0"/>
        <n v="827.0"/>
        <n v="671.0"/>
        <n v="557.0"/>
        <n v="393.0"/>
        <n v="396.0"/>
        <n v="427.0"/>
        <n v="578.0"/>
        <n v="700.0"/>
        <n v="732.0"/>
        <n v="631.0"/>
        <n v="776.0"/>
        <n v="572.0"/>
        <n v="649.0"/>
        <n v="624.0"/>
        <n v="683.0"/>
        <n v="715.0"/>
        <n v="809.0"/>
        <n v="795.0"/>
        <n v="782.0"/>
        <n v="742.0"/>
        <n v="761.0"/>
        <n v="753.0"/>
        <n v="707.0"/>
        <n v="597.0"/>
        <n v="508.0"/>
        <n v="261.0"/>
        <n v="224.0"/>
        <n v="192.0"/>
        <n v="176.0"/>
        <n v="203.0"/>
        <n v="312.0"/>
        <n v="450.0"/>
        <n v="452.0"/>
        <n v="438.0"/>
        <n v="468.0"/>
        <n v="466.0"/>
        <n v="476.0"/>
        <n v="500.0"/>
        <n v="418.0"/>
        <n v="143.0"/>
        <n v="144.0"/>
        <n v="149.0"/>
        <n v="96.0"/>
        <n v="266.0"/>
        <n v="321.0"/>
        <n v="430.0"/>
        <n v="444.0"/>
        <n v="505.0"/>
        <n v="541.0"/>
        <n v="559.0"/>
        <n v="515.0"/>
        <n v="263.0"/>
        <n v="279.0"/>
        <n v="227.0"/>
        <n v="12.0"/>
        <n v="10.0"/>
        <n v="9.0"/>
        <n v="125.0"/>
        <n v="741.0"/>
        <n v="824.0"/>
        <n v="1120.0"/>
        <n v="844.0"/>
        <n v="570.0"/>
        <n v="365.0"/>
        <n v="420.0"/>
        <n v="561.0"/>
        <n v="635.0"/>
        <n v="605.0"/>
        <n v="600.0"/>
        <n v="778.0"/>
        <n v="823.0"/>
        <n v="1157.0"/>
        <n v="1159.0"/>
        <n v="1145.0"/>
        <n v="1020.0"/>
        <n v="1009.0"/>
        <n v="942.0"/>
        <n v="969.0"/>
        <n v="674.0"/>
        <n v="231.0"/>
        <n v="116.0"/>
        <n v="88.0"/>
        <n v="49.0"/>
        <n v="38.0"/>
        <n v="42.0"/>
        <n v="54.0"/>
        <n v="657.0"/>
        <n v="664.0"/>
        <n v="521.0"/>
        <n v="527.0"/>
        <n v="687.0"/>
        <n v="726.0"/>
        <n v="1010.0"/>
        <n v="1000.0"/>
        <n v="896.0"/>
        <n v="834.0"/>
        <n v="651.0"/>
        <n v="86.0"/>
        <n v="73.0"/>
        <n v="528.0"/>
        <n v="962.0"/>
        <n v="794.0"/>
        <n v="924.0"/>
        <n v="1186.0"/>
        <n v="917.0"/>
        <n v="806.0"/>
        <n v="580.0"/>
        <n v="792.0"/>
        <n v="686.0"/>
        <n v="622.0"/>
        <n v="566.0"/>
        <n v="569.0"/>
        <n v="878.0"/>
        <n v="1092.0"/>
        <n v="1135.0"/>
        <n v="998.0"/>
        <n v="951.0"/>
        <n v="887.0"/>
        <n v="775.0"/>
        <n v="680.0"/>
        <n v="292.0"/>
        <n v="253.0"/>
        <n v="43.0"/>
        <n v="922.0"/>
        <n v="1126.0"/>
        <n v="932.0"/>
        <n v="623.0"/>
        <n v="475.0"/>
        <n v="773.0"/>
        <n v="663.0"/>
        <n v="575.0"/>
        <n v="548.0"/>
        <n v="740.0"/>
        <n v="1060.0"/>
        <n v="1075.0"/>
        <n v="992.0"/>
        <n v="1055.0"/>
        <n v="954.0"/>
        <n v="957.0"/>
        <n v="830.0"/>
        <n v="912.0"/>
        <n v="828.0"/>
        <n v="720.0"/>
        <n v="535.0"/>
        <n v="323.0"/>
        <n v="886.0"/>
        <n v="785.0"/>
        <n v="837.0"/>
        <n v="1040.0"/>
        <n v="820.0"/>
        <n v="441.0"/>
        <n v="620.0"/>
        <n v="814.0"/>
        <n v="868.0"/>
        <n v="869.0"/>
        <n v="583.0"/>
        <n v="655.0"/>
        <n v="743.0"/>
        <n v="803.0"/>
        <n v="804.0"/>
        <n v="702.0"/>
        <n v="639.0"/>
        <n v="469.0"/>
        <n v="186.0"/>
        <n v="434.0"/>
        <n v="369.0"/>
        <n v="551.0"/>
        <n v="574.0"/>
        <n v="638.0"/>
        <n v="554.0"/>
        <n v="140.0"/>
        <n v="269.0"/>
        <n v="190.0"/>
        <n v="172.0"/>
        <n v="509.0"/>
        <n v="514.0"/>
        <n v="876.0"/>
        <n v="1076.0"/>
        <n v="366.0"/>
        <n v="873.0"/>
        <n v="965.0"/>
        <n v="1154.0"/>
        <n v="885.0"/>
        <n v="644.0"/>
        <m/>
      </sharedItems>
    </cacheField>
    <cacheField name="timestamp" numFmtId="164">
      <sharedItems containsDate="1" containsString="0" containsBlank="1">
        <d v="2018-09-01T02:00:40Z"/>
        <d v="2018-09-01T02:15:40Z"/>
        <d v="2018-09-01T02:30:40Z"/>
        <d v="2018-09-01T02:45:39Z"/>
        <d v="2018-09-01T03:00:40Z"/>
        <d v="2018-09-01T03:15:39Z"/>
        <d v="2018-09-01T03:30:39Z"/>
        <d v="2018-09-01T03:45:40Z"/>
        <d v="2018-09-01T04:00:39Z"/>
        <d v="2018-09-01T04:15:40Z"/>
        <d v="2018-09-01T04:30:39Z"/>
        <d v="2018-09-01T04:45:39Z"/>
        <d v="2018-09-01T05:00:39Z"/>
        <d v="2018-09-01T05:15:39Z"/>
        <d v="2018-09-01T05:30:39Z"/>
        <d v="2018-09-01T05:45:40Z"/>
        <d v="2018-09-01T06:00:40Z"/>
        <d v="2018-09-01T06:15:39Z"/>
        <d v="2018-09-01T06:34:21Z"/>
        <d v="2018-09-01T06:45:39Z"/>
        <d v="2018-09-01T07:00:39Z"/>
        <d v="2018-09-01T07:15:41Z"/>
        <d v="2018-09-01T07:30:41Z"/>
        <d v="2018-09-01T07:45:41Z"/>
        <d v="2018-09-01T08:00:41Z"/>
        <d v="2018-09-01T08:15:41Z"/>
        <d v="2018-09-01T08:30:41Z"/>
        <d v="2018-09-01T08:45:40Z"/>
        <d v="2018-09-01T09:00:41Z"/>
        <d v="2018-09-01T09:15:41Z"/>
        <d v="2018-09-01T09:30:40Z"/>
        <d v="2018-09-01T09:45:42Z"/>
        <d v="2018-09-01T10:00:40Z"/>
        <d v="2018-09-01T10:15:41Z"/>
        <d v="2018-09-01T10:30:40Z"/>
        <d v="2018-09-01T10:45:41Z"/>
        <d v="2018-09-01T11:00:41Z"/>
        <d v="2018-09-01T11:15:40Z"/>
        <d v="2018-09-01T11:30:41Z"/>
        <d v="2018-09-01T11:45:40Z"/>
        <d v="2018-09-01T12:00:41Z"/>
        <d v="2018-09-01T12:15:40Z"/>
        <d v="2018-09-01T12:30:40Z"/>
        <d v="2018-09-01T12:45:41Z"/>
        <d v="2018-09-01T13:00:40Z"/>
        <d v="2018-09-01T13:15:41Z"/>
        <d v="2018-09-01T13:30:40Z"/>
        <d v="2018-09-01T13:45:40Z"/>
        <d v="2018-09-01T14:00:41Z"/>
        <d v="2018-09-01T14:15:40Z"/>
        <d v="2018-09-01T14:30:41Z"/>
        <d v="2018-09-01T14:45:40Z"/>
        <d v="2018-09-01T15:00:40Z"/>
        <d v="2018-09-01T15:15:39Z"/>
        <d v="2018-09-01T15:30:40Z"/>
        <d v="2018-09-01T15:45:40Z"/>
        <d v="2018-09-01T16:00:40Z"/>
        <d v="2018-09-01T16:15:40Z"/>
        <d v="2018-09-01T16:30:40Z"/>
        <d v="2018-09-01T16:45:40Z"/>
        <d v="2018-09-01T17:00:40Z"/>
        <d v="2018-09-01T17:15:40Z"/>
        <d v="2018-09-01T17:30:40Z"/>
        <d v="2018-09-01T17:45:40Z"/>
        <d v="2018-09-01T18:00:40Z"/>
        <d v="2018-09-01T18:15:40Z"/>
        <d v="2018-09-01T18:30:40Z"/>
        <d v="2018-09-01T18:45:40Z"/>
        <d v="2018-09-01T19:00:39Z"/>
        <d v="2018-09-01T19:15:40Z"/>
        <d v="2018-09-01T19:30:40Z"/>
        <d v="2018-09-01T19:45:39Z"/>
        <d v="2018-09-01T20:00:40Z"/>
        <d v="2018-09-01T20:15:40Z"/>
        <d v="2018-09-01T20:30:40Z"/>
        <d v="2018-09-01T20:45:39Z"/>
        <d v="2018-09-01T21:00:39Z"/>
        <d v="2018-09-01T21:15:40Z"/>
        <d v="2018-09-01T21:30:39Z"/>
        <d v="2018-09-01T21:45:40Z"/>
        <d v="2018-09-01T22:00:39Z"/>
        <d v="2018-09-01T22:15:40Z"/>
        <d v="2018-09-01T22:30:39Z"/>
        <d v="2018-09-01T22:45:40Z"/>
        <d v="2018-09-01T23:00:40Z"/>
        <d v="2018-09-01T23:15:39Z"/>
        <d v="2018-09-01T23:30:41Z"/>
        <d v="2018-09-01T23:45:39Z"/>
        <d v="2018-09-02T00:00:39Z"/>
        <d v="2018-09-02T00:15:39Z"/>
        <d v="2018-09-02T00:30:39Z"/>
        <d v="2018-09-02T00:45:40Z"/>
        <d v="2018-09-02T01:00:39Z"/>
        <d v="2018-09-02T01:15:41Z"/>
        <d v="2018-09-02T01:30:39Z"/>
        <d v="2018-09-02T01:45:40Z"/>
        <d v="2018-09-02T02:00:40Z"/>
        <d v="2018-09-02T02:15:40Z"/>
        <d v="2018-09-02T02:30:39Z"/>
        <d v="2018-09-02T02:45:39Z"/>
        <d v="2018-09-02T03:00:39Z"/>
        <d v="2018-09-02T03:15:39Z"/>
        <d v="2018-09-02T03:30:39Z"/>
        <d v="2018-09-02T03:45:39Z"/>
        <d v="2018-09-02T04:00:39Z"/>
        <d v="2018-09-02T04:15:40Z"/>
        <d v="2018-09-02T04:30:38Z"/>
        <d v="2018-09-02T04:45:39Z"/>
        <d v="2018-09-02T05:00:40Z"/>
        <d v="2018-09-02T05:15:39Z"/>
        <d v="2018-09-02T05:30:38Z"/>
        <d v="2018-09-02T05:45:39Z"/>
        <d v="2018-09-02T06:00:39Z"/>
        <d v="2018-09-02T06:15:39Z"/>
        <d v="2018-09-02T06:34:26Z"/>
        <d v="2018-09-02T06:45:39Z"/>
        <d v="2018-09-02T07:00:40Z"/>
        <d v="2018-09-02T07:15:41Z"/>
        <d v="2018-09-02T07:30:40Z"/>
        <d v="2018-09-02T07:45:41Z"/>
        <d v="2018-09-02T08:00:40Z"/>
        <d v="2018-09-02T08:15:41Z"/>
        <d v="2018-09-02T08:30:40Z"/>
        <d v="2018-09-02T08:45:42Z"/>
        <d v="2018-09-02T09:00:40Z"/>
        <d v="2018-09-02T09:15:41Z"/>
        <d v="2018-09-02T09:30:40Z"/>
        <d v="2018-09-02T09:45:40Z"/>
        <d v="2018-09-02T10:00:40Z"/>
        <d v="2018-09-02T10:15:40Z"/>
        <d v="2018-09-02T10:30:40Z"/>
        <d v="2018-09-02T10:45:41Z"/>
        <d v="2018-09-02T11:00:40Z"/>
        <d v="2018-09-02T11:15:41Z"/>
        <d v="2018-09-02T11:30:40Z"/>
        <d v="2018-09-02T11:45:40Z"/>
        <d v="2018-09-02T12:00:40Z"/>
        <d v="2018-09-02T12:15:41Z"/>
        <d v="2018-09-02T12:30:39Z"/>
        <d v="2018-09-02T12:45:40Z"/>
        <d v="2018-09-02T13:00:39Z"/>
        <d v="2018-09-02T13:15:40Z"/>
        <d v="2018-09-02T13:30:40Z"/>
        <d v="2018-09-02T13:45:40Z"/>
        <d v="2018-09-02T14:00:41Z"/>
        <d v="2018-09-02T14:15:39Z"/>
        <d v="2018-09-02T14:30:40Z"/>
        <d v="2018-09-02T14:45:40Z"/>
        <d v="2018-09-02T15:00:39Z"/>
        <d v="2018-09-02T15:15:40Z"/>
        <d v="2018-09-02T15:30:39Z"/>
        <d v="2018-09-02T15:45:40Z"/>
        <d v="2018-09-02T16:00:40Z"/>
        <d v="2018-09-02T16:15:40Z"/>
        <d v="2018-09-02T16:30:40Z"/>
        <d v="2018-09-02T16:45:39Z"/>
        <d v="2018-09-02T17:00:40Z"/>
        <d v="2018-09-02T17:15:39Z"/>
        <d v="2018-09-02T17:30:39Z"/>
        <d v="2018-09-02T17:45:40Z"/>
        <d v="2018-09-02T18:00:39Z"/>
        <d v="2018-09-02T18:15:40Z"/>
        <d v="2018-09-02T18:30:39Z"/>
        <d v="2018-09-02T18:45:40Z"/>
        <d v="2018-09-02T19:00:40Z"/>
        <d v="2018-09-02T19:15:39Z"/>
        <d v="2018-09-02T19:30:39Z"/>
        <d v="2018-09-02T19:45:39Z"/>
        <d v="2018-09-02T20:00:39Z"/>
        <d v="2018-09-02T20:15:39Z"/>
        <d v="2018-09-02T20:30:39Z"/>
        <d v="2018-09-02T20:45:40Z"/>
        <d v="2018-09-02T21:00:39Z"/>
        <d v="2018-09-02T21:15:39Z"/>
        <d v="2018-09-02T21:30:40Z"/>
        <d v="2018-09-02T21:45:40Z"/>
        <d v="2018-09-02T22:00:40Z"/>
        <d v="2018-09-02T22:15:39Z"/>
        <d v="2018-09-02T22:30:39Z"/>
        <d v="2018-09-02T22:45:39Z"/>
        <d v="2018-09-02T23:00:39Z"/>
        <d v="2018-09-02T23:15:39Z"/>
        <d v="2018-09-02T23:30:39Z"/>
        <d v="2018-09-02T23:45:39Z"/>
        <d v="2018-09-03T00:00:39Z"/>
        <d v="2018-09-03T00:15:39Z"/>
        <d v="2018-09-03T00:30:39Z"/>
        <d v="2018-09-03T00:45:39Z"/>
        <d v="2018-09-03T01:00:38Z"/>
        <d v="2018-09-03T01:15:39Z"/>
        <d v="2018-09-03T01:30:39Z"/>
        <d v="2018-09-03T01:45:39Z"/>
        <d v="2018-09-03T02:00:39Z"/>
        <d v="2018-09-03T02:15:39Z"/>
        <d v="2018-09-03T02:30:39Z"/>
        <d v="2018-09-03T02:45:39Z"/>
        <d v="2018-09-03T03:00:40Z"/>
        <d v="2018-09-03T03:15:39Z"/>
        <d v="2018-09-03T03:30:38Z"/>
        <d v="2018-09-03T03:45:38Z"/>
        <d v="2018-09-03T04:00:39Z"/>
        <d v="2018-09-03T04:15:39Z"/>
        <d v="2018-09-03T04:30:38Z"/>
        <d v="2018-09-03T04:45:38Z"/>
        <d v="2018-09-03T05:00:39Z"/>
        <d v="2018-09-03T05:15:39Z"/>
        <d v="2018-09-03T05:30:39Z"/>
        <d v="2018-09-03T05:45:38Z"/>
        <d v="2018-09-03T06:00:39Z"/>
        <d v="2018-09-03T06:15:38Z"/>
        <d v="2018-09-03T06:34:20Z"/>
        <d v="2018-09-03T06:45:38Z"/>
        <d v="2018-09-03T07:00:39Z"/>
        <d v="2018-09-03T07:15:40Z"/>
        <d v="2018-09-03T07:30:40Z"/>
        <d v="2018-09-03T07:45:41Z"/>
        <d v="2018-09-03T08:00:40Z"/>
        <d v="2018-09-03T08:15:40Z"/>
        <d v="2018-09-03T08:30:41Z"/>
        <d v="2018-09-03T08:45:40Z"/>
        <d v="2018-09-03T09:00:40Z"/>
        <d v="2018-09-03T09:15:39Z"/>
        <d v="2018-09-03T09:30:40Z"/>
        <d v="2018-09-03T09:45:40Z"/>
        <d v="2018-09-03T10:00:40Z"/>
        <d v="2018-09-03T10:15:40Z"/>
        <d v="2018-09-03T10:30:39Z"/>
        <d v="2018-09-03T10:45:40Z"/>
        <d v="2018-09-03T11:00:39Z"/>
        <d v="2018-09-03T11:15:40Z"/>
        <d v="2018-09-03T11:30:39Z"/>
        <d v="2018-09-03T11:45:40Z"/>
        <d v="2018-09-03T12:00:39Z"/>
        <d v="2018-09-03T12:15:39Z"/>
        <d v="2018-09-03T12:30:39Z"/>
        <d v="2018-09-03T12:45:40Z"/>
        <d v="2018-09-03T13:00:40Z"/>
        <d v="2018-09-03T13:15:40Z"/>
        <d v="2018-09-03T13:30:39Z"/>
        <d v="2018-09-03T13:45:40Z"/>
        <d v="2018-09-03T14:00:39Z"/>
        <d v="2018-09-03T14:15:40Z"/>
        <d v="2018-09-03T14:30:39Z"/>
        <d v="2018-09-03T14:45:40Z"/>
        <d v="2018-09-03T15:00:40Z"/>
        <d v="2018-09-03T15:15:39Z"/>
        <d v="2018-09-03T15:30:39Z"/>
        <d v="2018-09-03T15:45:39Z"/>
        <d v="2018-09-03T16:00:39Z"/>
        <d v="2018-09-03T16:15:39Z"/>
        <d v="2018-09-03T16:30:39Z"/>
        <d v="2018-09-03T16:45:39Z"/>
        <d v="2018-09-03T17:00:39Z"/>
        <d v="2018-09-03T17:15:39Z"/>
        <d v="2018-09-03T17:30:39Z"/>
        <d v="2018-09-03T17:45:39Z"/>
        <d v="2018-09-03T18:00:39Z"/>
        <d v="2018-09-03T18:15:40Z"/>
        <d v="2018-09-03T18:30:39Z"/>
        <d v="2018-09-03T18:45:40Z"/>
        <d v="2018-09-03T19:00:38Z"/>
        <d v="2018-09-03T19:15:40Z"/>
        <d v="2018-09-03T19:30:39Z"/>
        <d v="2018-09-03T19:45:39Z"/>
        <d v="2018-09-03T20:00:39Z"/>
        <d v="2018-09-03T20:15:39Z"/>
        <d v="2018-09-03T20:30:38Z"/>
        <d v="2018-09-03T20:45:39Z"/>
        <d v="2018-09-03T21:00:40Z"/>
        <d v="2018-09-03T21:15:39Z"/>
        <d v="2018-09-03T21:30:39Z"/>
        <d v="2018-09-03T21:45:39Z"/>
        <d v="2018-09-03T22:00:39Z"/>
        <d v="2018-09-03T22:15:39Z"/>
        <d v="2018-09-03T22:30:40Z"/>
        <d v="2018-09-03T22:45:38Z"/>
        <d v="2018-09-03T23:00:39Z"/>
        <d v="2018-09-03T23:15:38Z"/>
        <d v="2018-09-03T23:30:39Z"/>
        <d v="2018-09-03T23:45:38Z"/>
        <d v="2018-09-04T00:00:38Z"/>
        <d v="2018-09-04T00:15:38Z"/>
        <d v="2018-09-04T00:30:39Z"/>
        <d v="2018-09-04T00:45:38Z"/>
        <d v="2018-09-04T01:00:38Z"/>
        <d v="2018-09-04T01:15:39Z"/>
        <d v="2018-09-04T01:30:39Z"/>
        <d v="2018-09-04T01:45:38Z"/>
        <d v="2018-09-04T02:00:40Z"/>
        <d v="2018-09-04T02:15:38Z"/>
        <d v="2018-09-04T02:30:38Z"/>
        <d v="2018-09-04T02:45:39Z"/>
        <d v="2018-09-04T03:00:38Z"/>
        <d v="2018-09-04T03:15:38Z"/>
        <d v="2018-09-04T03:30:39Z"/>
        <d v="2018-09-04T03:45:38Z"/>
        <d v="2018-09-04T04:00:39Z"/>
        <d v="2018-09-04T04:15:38Z"/>
        <d v="2018-09-04T04:30:37Z"/>
        <d v="2018-09-04T04:45:38Z"/>
        <d v="2018-09-04T05:00:39Z"/>
        <d v="2018-09-04T05:15:38Z"/>
        <d v="2018-09-04T05:30:38Z"/>
        <d v="2018-09-04T05:45:38Z"/>
        <d v="2018-09-04T06:00:38Z"/>
        <d v="2018-09-04T06:15:38Z"/>
        <d v="2018-09-04T06:34:23Z"/>
        <d v="2018-09-04T06:45:38Z"/>
        <d v="2018-09-04T07:00:38Z"/>
        <d v="2018-09-04T07:15:40Z"/>
        <d v="2018-09-04T07:30:39Z"/>
        <d v="2018-09-04T07:45:40Z"/>
        <d v="2018-09-04T08:00:39Z"/>
        <d v="2018-09-04T08:15:40Z"/>
        <d v="2018-09-04T08:30:40Z"/>
        <d v="2018-09-04T08:45:39Z"/>
        <d v="2018-09-04T09:00:40Z"/>
        <d v="2018-09-04T09:15:39Z"/>
        <d v="2018-09-04T09:30:40Z"/>
        <d v="2018-09-04T09:45:39Z"/>
        <d v="2018-09-04T10:00:40Z"/>
        <d v="2018-09-04T10:15:39Z"/>
        <d v="2018-09-04T10:30:39Z"/>
        <d v="2018-09-04T10:45:40Z"/>
        <d v="2018-09-04T11:00:39Z"/>
        <d v="2018-09-04T11:15:39Z"/>
        <d v="2018-09-04T11:30:40Z"/>
        <d v="2018-09-04T11:45:39Z"/>
        <d v="2018-09-04T12:00:40Z"/>
        <d v="2018-09-04T12:15:39Z"/>
        <d v="2018-09-04T12:30:39Z"/>
        <d v="2018-09-04T12:45:40Z"/>
        <d v="2018-09-04T13:00:39Z"/>
        <d v="2018-09-04T13:15:39Z"/>
        <d v="2018-09-04T13:30:39Z"/>
        <d v="2018-09-04T13:45:39Z"/>
        <d v="2018-09-04T14:00:39Z"/>
        <d v="2018-09-04T14:15:39Z"/>
        <d v="2018-09-04T14:30:39Z"/>
        <d v="2018-09-04T14:45:40Z"/>
        <d v="2018-09-04T15:00:39Z"/>
        <d v="2018-09-04T15:15:39Z"/>
        <d v="2018-09-04T15:30:39Z"/>
        <d v="2018-09-04T15:45:38Z"/>
        <d v="2018-09-04T16:00:39Z"/>
        <d v="2018-09-04T16:15:39Z"/>
        <d v="2018-09-04T16:30:39Z"/>
        <d v="2018-09-04T16:45:39Z"/>
        <d v="2018-09-04T17:00:39Z"/>
        <d v="2018-09-04T17:15:39Z"/>
        <d v="2018-09-04T17:30:39Z"/>
        <d v="2018-09-04T17:45:39Z"/>
        <d v="2018-09-04T18:00:39Z"/>
        <d v="2018-09-04T18:15:38Z"/>
        <d v="2018-09-04T18:30:38Z"/>
        <d v="2018-09-04T18:45:40Z"/>
        <d v="2018-09-04T19:00:38Z"/>
        <d v="2018-09-04T19:15:39Z"/>
        <d v="2018-09-04T19:30:39Z"/>
        <d v="2018-09-04T19:45:38Z"/>
        <d v="2018-09-04T20:00:39Z"/>
        <d v="2018-09-04T20:15:38Z"/>
        <d v="2018-09-04T20:30:38Z"/>
        <d v="2018-09-04T20:45:38Z"/>
        <d v="2018-09-04T21:00:38Z"/>
        <d v="2018-09-04T21:15:38Z"/>
        <d v="2018-09-04T21:30:38Z"/>
        <d v="2018-09-04T21:45:38Z"/>
        <d v="2018-09-04T22:00:38Z"/>
        <d v="2018-09-04T22:15:38Z"/>
        <d v="2018-09-04T22:30:39Z"/>
        <d v="2018-09-04T22:45:38Z"/>
        <d v="2018-09-04T23:00:38Z"/>
        <d v="2018-09-04T23:15:38Z"/>
        <d v="2018-09-04T23:30:38Z"/>
        <d v="2018-09-04T23:45:39Z"/>
        <d v="2018-09-05T00:00:38Z"/>
        <d v="2018-09-05T00:15:38Z"/>
        <d v="2018-09-05T00:30:38Z"/>
        <d v="2018-09-05T00:45:38Z"/>
        <d v="2018-09-05T01:00:38Z"/>
        <d v="2018-09-05T01:15:39Z"/>
        <d v="2018-09-05T01:30:39Z"/>
        <d v="2018-09-05T01:45:38Z"/>
        <d v="2018-09-05T02:00:39Z"/>
        <d v="2018-09-05T02:15:38Z"/>
        <d v="2018-09-05T02:30:38Z"/>
        <d v="2018-09-05T02:45:38Z"/>
        <d v="2018-09-05T03:00:38Z"/>
        <d v="2018-09-05T03:15:38Z"/>
        <d v="2018-09-05T03:30:38Z"/>
        <d v="2018-09-05T03:45:37Z"/>
        <d v="2018-09-05T04:00:38Z"/>
        <d v="2018-09-05T04:15:38Z"/>
        <d v="2018-09-05T04:30:38Z"/>
        <d v="2018-09-05T04:45:37Z"/>
        <d v="2018-09-05T05:00:38Z"/>
        <d v="2018-09-05T05:15:37Z"/>
        <d v="2018-09-05T05:30:38Z"/>
        <d v="2018-09-05T05:45:37Z"/>
        <d v="2018-09-05T06:00:37Z"/>
        <d v="2018-09-05T06:15:37Z"/>
        <d v="2018-09-05T06:34:20Z"/>
        <d v="2018-09-05T06:45:38Z"/>
        <d v="2018-09-05T07:00:38Z"/>
        <d v="2018-09-05T07:15:39Z"/>
        <d v="2018-09-05T07:30:39Z"/>
        <d v="2018-09-05T07:45:40Z"/>
        <d v="2018-09-05T08:00:39Z"/>
        <d v="2018-09-05T08:15:39Z"/>
        <d v="2018-09-05T08:30:39Z"/>
        <d v="2018-09-05T08:45:39Z"/>
        <d v="2018-09-05T09:00:39Z"/>
        <d v="2018-09-05T09:15:39Z"/>
        <d v="2018-09-05T09:30:39Z"/>
        <d v="2018-09-05T09:45:39Z"/>
        <d v="2018-09-05T10:00:39Z"/>
        <d v="2018-09-05T10:15:40Z"/>
        <d v="2018-09-05T10:30:39Z"/>
        <d v="2018-09-05T10:45:39Z"/>
        <d v="2018-09-05T11:00:39Z"/>
        <d v="2018-09-05T11:15:39Z"/>
        <d v="2018-09-05T11:30:39Z"/>
        <d v="2018-09-05T11:45:39Z"/>
        <d v="2018-09-05T12:00:39Z"/>
        <d v="2018-09-05T12:15:39Z"/>
        <d v="2018-09-05T12:30:38Z"/>
        <d v="2018-09-05T12:45:39Z"/>
        <d v="2018-09-05T13:00:38Z"/>
        <d v="2018-09-05T13:15:39Z"/>
        <d v="2018-09-05T13:30:39Z"/>
        <d v="2018-09-05T13:45:39Z"/>
        <d v="2018-09-05T14:00:38Z"/>
        <d v="2018-09-05T14:15:39Z"/>
        <d v="2018-09-05T14:30:38Z"/>
        <d v="2018-09-05T14:45:39Z"/>
        <d v="2018-09-05T15:00:38Z"/>
        <d v="2018-09-05T15:15:38Z"/>
        <d v="2018-09-05T15:30:38Z"/>
        <d v="2018-09-05T15:45:38Z"/>
        <d v="2018-09-05T16:00:39Z"/>
        <d v="2018-09-05T16:15:38Z"/>
        <d v="2018-09-05T16:30:38Z"/>
        <d v="2018-09-05T16:45:40Z"/>
        <d v="2018-09-05T17:00:38Z"/>
        <d v="2018-09-05T17:15:38Z"/>
        <d v="2018-09-05T17:30:39Z"/>
        <d v="2018-09-05T17:45:38Z"/>
        <d v="2018-09-05T18:00:38Z"/>
        <d v="2018-09-05T18:15:38Z"/>
        <d v="2018-09-05T18:30:38Z"/>
        <d v="2018-09-05T18:45:38Z"/>
        <d v="2018-09-05T19:00:39Z"/>
        <d v="2018-09-05T19:15:38Z"/>
        <d v="2018-09-05T19:30:39Z"/>
        <d v="2018-09-05T19:45:38Z"/>
        <d v="2018-09-05T20:00:39Z"/>
        <d v="2018-09-05T20:15:39Z"/>
        <d v="2018-09-05T20:30:37Z"/>
        <d v="2018-09-05T20:45:38Z"/>
        <d v="2018-09-05T21:00:38Z"/>
        <d v="2018-09-05T21:15:38Z"/>
        <d v="2018-09-05T21:30:37Z"/>
        <d v="2018-09-05T21:45:38Z"/>
        <d v="2018-09-05T22:00:37Z"/>
        <d v="2018-09-05T22:15:38Z"/>
        <d v="2018-09-05T22:30:37Z"/>
        <d v="2018-09-05T22:45:38Z"/>
        <d v="2018-09-05T23:00:38Z"/>
        <d v="2018-09-05T23:15:38Z"/>
        <d v="2018-09-05T23:30:38Z"/>
        <d v="2018-09-05T23:45:38Z"/>
        <d v="2018-09-06T00:00:39Z"/>
        <d v="2018-09-06T00:15:38Z"/>
        <d v="2018-09-06T00:30:38Z"/>
        <d v="2018-09-06T00:45:37Z"/>
        <d v="2018-09-06T01:00:38Z"/>
        <d v="2018-09-06T01:15:37Z"/>
        <d v="2018-09-06T01:30:37Z"/>
        <d v="2018-09-06T01:45:37Z"/>
        <d v="2018-09-06T02:00:38Z"/>
        <d v="2018-09-06T02:15:38Z"/>
        <d v="2018-09-06T02:30:37Z"/>
        <d v="2018-09-06T02:45:38Z"/>
        <d v="2018-09-06T03:00:37Z"/>
        <d v="2018-09-06T03:15:38Z"/>
        <d v="2018-09-06T03:30:37Z"/>
        <d v="2018-09-06T03:45:38Z"/>
        <d v="2018-09-06T04:00:38Z"/>
        <d v="2018-09-06T04:15:37Z"/>
        <d v="2018-09-06T04:30:38Z"/>
        <d v="2018-09-06T04:45:37Z"/>
        <d v="2018-09-06T05:00:37Z"/>
        <d v="2018-09-06T05:15:37Z"/>
        <d v="2018-09-06T05:30:37Z"/>
        <d v="2018-09-06T05:45:37Z"/>
        <d v="2018-09-06T06:00:37Z"/>
        <d v="2018-09-06T06:15:37Z"/>
        <d v="2018-09-06T06:34:23Z"/>
        <d v="2018-09-06T06:45:36Z"/>
        <d v="2018-09-06T07:00:37Z"/>
        <d v="2018-09-06T07:15:38Z"/>
        <d v="2018-09-06T07:30:39Z"/>
        <d v="2018-09-06T07:45:38Z"/>
        <d v="2018-09-06T08:00:39Z"/>
        <d v="2018-09-06T08:15:39Z"/>
        <d v="2018-09-06T08:30:39Z"/>
        <d v="2018-09-06T08:45:39Z"/>
        <d v="2018-09-06T09:00:39Z"/>
        <d v="2018-09-06T09:15:39Z"/>
        <d v="2018-09-06T09:30:38Z"/>
        <d v="2018-09-06T09:45:39Z"/>
        <d v="2018-09-06T10:00:39Z"/>
        <d v="2018-09-06T10:15:39Z"/>
        <d v="2018-09-06T10:30:38Z"/>
        <d v="2018-09-06T10:45:39Z"/>
        <d v="2018-09-06T11:00:38Z"/>
        <d v="2018-09-06T11:15:38Z"/>
        <d v="2018-09-06T11:30:38Z"/>
        <d v="2018-09-06T11:45:38Z"/>
        <d v="2018-09-06T12:00:39Z"/>
        <d v="2018-09-06T12:15:38Z"/>
        <d v="2018-09-06T12:30:38Z"/>
        <d v="2018-09-06T12:45:38Z"/>
        <d v="2018-09-06T13:00:39Z"/>
        <d v="2018-09-06T13:15:38Z"/>
        <d v="2018-09-06T13:30:38Z"/>
        <d v="2018-09-06T13:45:38Z"/>
        <d v="2018-09-06T14:00:38Z"/>
        <d v="2018-09-06T14:15:38Z"/>
        <d v="2018-09-06T14:30:38Z"/>
        <d v="2018-09-06T14:45:39Z"/>
        <d v="2018-09-06T15:00:38Z"/>
        <d v="2018-09-06T15:15:38Z"/>
        <d v="2018-09-06T15:30:38Z"/>
        <d v="2018-09-06T15:45:38Z"/>
        <d v="2018-09-06T16:00:38Z"/>
        <d v="2018-09-06T16:15:38Z"/>
        <d v="2018-09-06T16:30:39Z"/>
        <d v="2018-09-06T16:45:38Z"/>
        <d v="2018-09-06T17:00:38Z"/>
        <d v="2018-09-06T17:15:38Z"/>
        <d v="2018-09-06T17:30:38Z"/>
        <d v="2018-09-06T17:45:38Z"/>
        <d v="2018-09-06T18:00:37Z"/>
        <d v="2018-09-06T18:15:38Z"/>
        <d v="2018-09-06T18:30:38Z"/>
        <d v="2018-09-06T18:45:38Z"/>
        <d v="2018-09-06T19:00:38Z"/>
        <d v="2018-09-06T19:15:37Z"/>
        <d v="2018-09-06T19:30:38Z"/>
        <d v="2018-09-06T19:45:37Z"/>
        <d v="2018-09-06T20:00:38Z"/>
        <d v="2018-09-06T20:15:37Z"/>
        <d v="2018-09-06T20:30:38Z"/>
        <d v="2018-09-06T20:45:37Z"/>
        <d v="2018-09-06T21:00:38Z"/>
        <d v="2018-09-06T21:15:37Z"/>
        <d v="2018-09-06T21:30:38Z"/>
        <d v="2018-09-06T21:45:37Z"/>
        <d v="2018-09-06T22:00:38Z"/>
        <d v="2018-09-06T22:15:37Z"/>
        <d v="2018-09-06T22:30:37Z"/>
        <d v="2018-09-06T22:45:38Z"/>
        <d v="2018-09-06T23:00:37Z"/>
        <d v="2018-09-06T23:15:38Z"/>
        <d v="2018-09-06T23:30:37Z"/>
        <d v="2018-09-06T23:45:38Z"/>
        <d v="2018-09-07T00:00:37Z"/>
        <d v="2018-09-07T00:15:38Z"/>
        <d v="2018-09-07T00:30:37Z"/>
        <d v="2018-09-07T00:45:38Z"/>
        <d v="2018-09-07T01:00:37Z"/>
        <d v="2018-09-07T01:15:37Z"/>
        <d v="2018-09-07T01:30:38Z"/>
        <d v="2018-09-07T01:45:38Z"/>
        <d v="2018-09-07T02:00:38Z"/>
        <d v="2018-09-07T02:15:38Z"/>
        <d v="2018-09-07T02:30:37Z"/>
        <d v="2018-09-07T02:45:37Z"/>
        <d v="2018-09-07T03:00:37Z"/>
        <d v="2018-09-07T03:15:37Z"/>
        <d v="2018-09-07T03:30:37Z"/>
        <d v="2018-09-07T03:45:37Z"/>
        <d v="2018-09-07T04:00:37Z"/>
        <d v="2018-09-07T04:15:37Z"/>
        <d v="2018-09-07T04:30:37Z"/>
        <d v="2018-09-07T04:45:37Z"/>
        <d v="2018-09-07T05:00:36Z"/>
        <d v="2018-09-07T05:15:37Z"/>
        <d v="2018-09-07T05:30:37Z"/>
        <d v="2018-09-07T05:45:37Z"/>
        <d v="2018-09-07T06:00:36Z"/>
        <d v="2018-09-07T06:15:36Z"/>
        <d v="2018-09-07T06:34:35Z"/>
        <d v="2018-09-07T06:45:36Z"/>
        <d v="2018-09-07T07:00:37Z"/>
        <d v="2018-09-07T07:15:38Z"/>
        <d v="2018-09-07T07:30:39Z"/>
        <d v="2018-09-07T07:45:38Z"/>
        <d v="2018-09-07T08:00:38Z"/>
        <d v="2018-09-07T08:15:38Z"/>
        <d v="2018-09-07T08:30:38Z"/>
        <d v="2018-09-07T08:45:39Z"/>
        <d v="2018-09-07T09:00:38Z"/>
        <d v="2018-09-07T09:15:38Z"/>
        <d v="2018-09-07T09:30:38Z"/>
        <d v="2018-09-07T09:45:39Z"/>
        <d v="2018-09-07T10:00:38Z"/>
        <d v="2018-09-07T10:15:38Z"/>
        <d v="2018-09-07T10:30:38Z"/>
        <d v="2018-09-07T10:45:37Z"/>
        <d v="2018-09-07T11:00:38Z"/>
        <d v="2018-09-07T11:15:38Z"/>
        <d v="2018-09-07T11:30:38Z"/>
        <d v="2018-09-07T11:45:37Z"/>
        <d v="2018-09-07T12:00:38Z"/>
        <d v="2018-09-07T12:15:38Z"/>
        <d v="2018-09-07T12:30:38Z"/>
        <d v="2018-09-07T12:45:38Z"/>
        <d v="2018-09-07T13:00:38Z"/>
        <d v="2018-09-07T13:15:38Z"/>
        <d v="2018-09-07T13:30:39Z"/>
        <d v="2018-09-07T13:45:38Z"/>
        <d v="2018-09-07T14:00:38Z"/>
        <d v="2018-09-07T14:15:38Z"/>
        <d v="2018-09-07T14:30:37Z"/>
        <d v="2018-09-07T14:45:38Z"/>
        <d v="2018-09-07T15:00:38Z"/>
        <d v="2018-09-07T15:15:39Z"/>
        <d v="2018-09-07T15:30:38Z"/>
        <d v="2018-09-07T15:45:37Z"/>
        <d v="2018-09-07T16:00:38Z"/>
        <d v="2018-09-07T16:15:37Z"/>
        <d v="2018-09-07T16:30:38Z"/>
        <d v="2018-09-07T16:45:37Z"/>
        <d v="2018-09-07T17:00:38Z"/>
        <d v="2018-09-07T17:15:38Z"/>
        <d v="2018-09-07T17:30:38Z"/>
        <d v="2018-09-07T17:45:38Z"/>
        <d v="2018-09-07T18:00:37Z"/>
        <d v="2018-09-07T18:15:38Z"/>
        <d v="2018-09-07T18:30:37Z"/>
        <d v="2018-09-07T18:45:37Z"/>
        <d v="2018-09-07T19:00:37Z"/>
        <d v="2018-09-07T19:15:37Z"/>
        <d v="2018-09-07T19:30:38Z"/>
        <d v="2018-09-07T19:45:37Z"/>
        <d v="2018-09-07T20:00:38Z"/>
        <d v="2018-09-07T20:15:37Z"/>
        <d v="2018-09-07T20:30:40Z"/>
        <d v="2018-09-07T20:45:38Z"/>
        <d v="2018-09-07T21:00:37Z"/>
        <d v="2018-09-07T21:15:36Z"/>
        <d v="2018-09-07T21:30:38Z"/>
        <d v="2018-09-07T21:45:37Z"/>
        <d v="2018-09-07T22:00:38Z"/>
        <d v="2018-09-07T22:15:37Z"/>
        <d v="2018-09-07T22:30:37Z"/>
        <d v="2018-09-07T22:45:37Z"/>
        <d v="2018-09-07T23:00:37Z"/>
        <d v="2018-09-07T23:15:37Z"/>
        <d v="2018-09-07T23:30:37Z"/>
        <d v="2018-09-07T23:45:37Z"/>
        <d v="2018-09-08T00:00:37Z"/>
        <d v="2018-09-08T00:15:36Z"/>
        <d v="2018-09-08T00:30:37Z"/>
        <d v="2018-09-08T00:45:37Z"/>
        <d v="2018-09-08T01:00:37Z"/>
        <d v="2018-09-08T01:15:37Z"/>
        <d v="2018-09-08T01:30:37Z"/>
        <d v="2018-09-08T01:45:37Z"/>
        <d v="2018-09-08T02:00:38Z"/>
        <d v="2018-09-08T02:15:37Z"/>
        <d v="2018-09-08T02:30:37Z"/>
        <d v="2018-09-08T02:45:37Z"/>
        <d v="2018-09-08T03:00:37Z"/>
        <d v="2018-09-08T03:15:36Z"/>
        <d v="2018-09-08T03:30:37Z"/>
        <d v="2018-09-08T03:45:36Z"/>
        <d v="2018-09-08T04:00:36Z"/>
        <d v="2018-09-08T04:15:37Z"/>
        <d v="2018-09-08T04:30:36Z"/>
        <d v="2018-09-08T04:45:36Z"/>
        <d v="2018-09-08T05:00:37Z"/>
        <d v="2018-09-08T05:15:36Z"/>
        <d v="2018-09-08T05:30:36Z"/>
        <d v="2018-09-08T05:45:37Z"/>
        <d v="2018-09-08T06:00:37Z"/>
        <d v="2018-09-08T06:15:36Z"/>
        <d v="2018-09-08T06:34:29Z"/>
        <d v="2018-09-08T06:45:36Z"/>
        <d v="2018-09-08T07:00:36Z"/>
        <d v="2018-09-08T07:15:38Z"/>
        <d v="2018-09-08T07:30:38Z"/>
        <d v="2018-09-08T07:45:38Z"/>
        <d v="2018-09-08T08:00:38Z"/>
        <d v="2018-09-08T08:15:38Z"/>
        <d v="2018-09-08T08:30:38Z"/>
        <d v="2018-09-08T08:45:38Z"/>
        <d v="2018-09-08T09:00:38Z"/>
        <d v="2018-09-08T09:15:38Z"/>
        <d v="2018-09-08T09:30:39Z"/>
        <d v="2018-09-08T09:45:38Z"/>
        <d v="2018-09-08T10:00:38Z"/>
        <d v="2018-09-08T10:15:37Z"/>
        <d v="2018-09-08T10:30:38Z"/>
        <d v="2018-09-08T10:45:38Z"/>
        <d v="2018-09-08T11:00:38Z"/>
        <d v="2018-09-08T11:15:38Z"/>
        <d v="2018-09-08T11:30:38Z"/>
        <d v="2018-09-08T11:45:37Z"/>
        <d v="2018-09-08T12:00:38Z"/>
        <d v="2018-09-08T12:15:38Z"/>
        <d v="2018-09-08T12:30:38Z"/>
        <d v="2018-09-08T12:45:37Z"/>
        <d v="2018-09-08T13:00:38Z"/>
        <d v="2018-09-08T13:15:37Z"/>
        <d v="2018-09-08T13:30:38Z"/>
        <d v="2018-09-08T13:45:38Z"/>
        <d v="2018-09-08T14:00:37Z"/>
        <d v="2018-09-08T14:15:37Z"/>
        <d v="2018-09-08T14:30:38Z"/>
        <d v="2018-09-08T14:45:37Z"/>
        <d v="2018-09-08T15:00:37Z"/>
        <d v="2018-09-08T15:15:37Z"/>
        <d v="2018-09-08T15:30:38Z"/>
        <d v="2018-09-08T15:45:37Z"/>
        <d v="2018-09-08T16:00:38Z"/>
        <d v="2018-09-08T16:15:37Z"/>
        <d v="2018-09-08T16:30:38Z"/>
        <d v="2018-09-08T16:45:37Z"/>
        <d v="2018-09-08T17:00:38Z"/>
        <d v="2018-09-08T17:15:37Z"/>
        <d v="2018-09-08T17:30:37Z"/>
        <d v="2018-09-08T17:45:37Z"/>
        <d v="2018-09-08T18:00:38Z"/>
        <d v="2018-09-08T18:15:37Z"/>
        <d v="2018-09-08T18:30:37Z"/>
        <d v="2018-09-08T18:45:36Z"/>
        <d v="2018-09-08T19:00:37Z"/>
        <d v="2018-09-08T19:15:37Z"/>
        <d v="2018-09-08T19:30:37Z"/>
        <d v="2018-09-08T19:45:36Z"/>
        <d v="2018-09-08T20:00:37Z"/>
        <d v="2018-09-08T20:15:36Z"/>
        <d v="2018-09-08T20:30:37Z"/>
        <d v="2018-09-08T20:45:37Z"/>
        <d v="2018-09-08T21:00:37Z"/>
        <d v="2018-09-08T21:15:36Z"/>
        <d v="2018-09-08T21:30:37Z"/>
        <d v="2018-09-08T21:45:37Z"/>
        <d v="2018-09-08T22:00:37Z"/>
        <d v="2018-09-08T22:15:36Z"/>
        <d v="2018-09-08T22:30:37Z"/>
        <d v="2018-09-08T22:45:37Z"/>
        <d v="2018-09-08T23:00:37Z"/>
        <d v="2018-09-08T23:15:37Z"/>
        <d v="2018-09-08T23:30:36Z"/>
        <d v="2018-09-08T23:45:36Z"/>
        <d v="2018-09-09T00:00:37Z"/>
        <d v="2018-09-09T00:15:37Z"/>
        <d v="2018-09-09T00:30:36Z"/>
        <d v="2018-09-09T00:45:36Z"/>
        <d v="2018-09-09T01:00:37Z"/>
        <d v="2018-09-09T01:15:36Z"/>
        <d v="2018-09-09T01:30:37Z"/>
        <d v="2018-09-09T01:45:37Z"/>
        <d v="2018-09-09T02:00:37Z"/>
        <d v="2018-09-09T02:15:37Z"/>
        <d v="2018-09-09T02:30:36Z"/>
        <d v="2018-09-09T02:45:36Z"/>
        <d v="2018-09-09T03:00:36Z"/>
        <d v="2018-09-09T03:15:36Z"/>
        <d v="2018-09-09T03:30:36Z"/>
        <d v="2018-09-09T03:45:37Z"/>
        <d v="2018-09-09T04:00:36Z"/>
        <d v="2018-09-09T04:15:36Z"/>
        <d v="2018-09-09T04:30:36Z"/>
        <d v="2018-09-09T04:45:36Z"/>
        <d v="2018-09-09T05:00:36Z"/>
        <d v="2018-09-09T05:15:36Z"/>
        <d v="2018-09-09T05:30:36Z"/>
        <d v="2018-09-09T05:45:36Z"/>
        <d v="2018-09-09T06:00:36Z"/>
        <d v="2018-09-09T06:15:35Z"/>
        <d v="2018-09-09T06:34:28Z"/>
        <d v="2018-09-09T06:45:36Z"/>
        <d v="2018-09-09T07:00:36Z"/>
        <d v="2018-09-09T07:15:38Z"/>
        <d v="2018-09-09T07:30:37Z"/>
        <d v="2018-09-09T07:45:38Z"/>
        <d v="2018-09-09T08:00:37Z"/>
        <d v="2018-09-09T08:15:37Z"/>
        <d v="2018-09-09T08:30:38Z"/>
        <d v="2018-09-09T08:45:38Z"/>
        <d v="2018-09-09T09:00:38Z"/>
        <d v="2018-09-09T09:15:37Z"/>
        <d v="2018-09-09T09:30:37Z"/>
        <d v="2018-09-09T09:45:37Z"/>
        <d v="2018-09-09T10:00:38Z"/>
        <d v="2018-09-09T10:15:37Z"/>
        <d v="2018-09-09T10:30:37Z"/>
        <d v="2018-09-09T10:45:37Z"/>
        <d v="2018-09-09T11:00:38Z"/>
        <d v="2018-09-09T11:15:37Z"/>
        <d v="2018-09-09T11:30:38Z"/>
        <d v="2018-09-09T11:45:37Z"/>
        <d v="2018-09-09T12:00:37Z"/>
        <d v="2018-09-09T12:15:36Z"/>
        <d v="2018-09-09T12:30:38Z"/>
        <d v="2018-09-09T12:45:37Z"/>
        <d v="2018-09-09T13:00:38Z"/>
        <d v="2018-09-09T13:15:37Z"/>
        <d v="2018-09-09T13:30:37Z"/>
        <d v="2018-09-09T13:45:37Z"/>
        <d v="2018-09-09T14:00:37Z"/>
        <d v="2018-09-09T14:15:37Z"/>
        <d v="2018-09-09T14:30:38Z"/>
        <d v="2018-09-09T14:45:37Z"/>
        <d v="2018-09-09T15:00:37Z"/>
        <d v="2018-09-09T15:15:36Z"/>
        <d v="2018-09-09T15:30:37Z"/>
        <d v="2018-09-09T15:45:37Z"/>
        <d v="2018-09-09T16:00:37Z"/>
        <d v="2018-09-09T16:15:37Z"/>
        <d v="2018-09-09T16:30:37Z"/>
        <d v="2018-09-09T16:45:36Z"/>
        <d v="2018-09-09T17:00:37Z"/>
        <d v="2018-09-09T17:15:37Z"/>
        <d v="2018-09-09T17:30:37Z"/>
        <d v="2018-09-09T17:45:37Z"/>
        <d v="2018-09-09T18:00:37Z"/>
        <d v="2018-09-09T18:15:36Z"/>
        <d v="2018-09-09T18:30:36Z"/>
        <d v="2018-09-09T18:45:37Z"/>
        <d v="2018-09-09T19:00:37Z"/>
        <d v="2018-09-09T19:15:36Z"/>
        <d v="2018-09-09T19:30:37Z"/>
        <d v="2018-09-09T19:45:36Z"/>
        <d v="2018-09-09T20:00:36Z"/>
        <d v="2018-09-09T20:15:37Z"/>
        <d v="2018-09-09T20:30:36Z"/>
        <d v="2018-09-09T20:45:36Z"/>
        <d v="2018-09-09T21:00:37Z"/>
        <d v="2018-09-09T21:15:37Z"/>
        <d v="2018-09-09T21:30:36Z"/>
        <d v="2018-09-09T21:45:36Z"/>
        <d v="2018-09-09T22:00:37Z"/>
        <d v="2018-09-09T22:15:36Z"/>
        <d v="2018-09-09T22:30:36Z"/>
        <d v="2018-09-09T22:45:37Z"/>
        <d v="2018-09-09T23:00:36Z"/>
        <d v="2018-09-09T23:15:36Z"/>
        <d v="2018-09-09T23:30:37Z"/>
        <d v="2018-09-09T23:45:36Z"/>
        <d v="2018-09-10T00:00:36Z"/>
        <d v="2018-09-10T00:15:35Z"/>
        <d v="2018-09-10T00:30:36Z"/>
        <d v="2018-09-10T00:45:36Z"/>
        <d v="2018-09-10T01:00:37Z"/>
        <d v="2018-09-10T01:15:36Z"/>
        <d v="2018-09-10T01:30:36Z"/>
        <d v="2018-09-10T01:45:36Z"/>
        <d v="2018-09-10T02:00:37Z"/>
        <d v="2018-09-10T02:15:36Z"/>
        <d v="2018-09-10T02:30:36Z"/>
        <d v="2018-09-10T02:45:35Z"/>
        <d v="2018-09-10T03:00:36Z"/>
        <d v="2018-09-10T03:15:35Z"/>
        <d v="2018-09-10T03:30:37Z"/>
        <d v="2018-09-10T03:45:36Z"/>
        <d v="2018-09-10T04:00:36Z"/>
        <d v="2018-09-10T04:15:36Z"/>
        <d v="2018-09-10T04:30:36Z"/>
        <d v="2018-09-10T04:45:36Z"/>
        <d v="2018-09-10T05:00:36Z"/>
        <d v="2018-09-10T05:15:35Z"/>
        <d v="2018-09-10T05:30:36Z"/>
        <d v="2018-09-10T05:45:36Z"/>
        <d v="2018-09-10T06:00:36Z"/>
        <d v="2018-09-10T06:15:35Z"/>
        <d v="2018-09-10T06:34:25Z"/>
        <d v="2018-09-10T06:45:35Z"/>
        <d v="2018-09-10T07:00:37Z"/>
        <d v="2018-09-10T07:15:38Z"/>
        <d v="2018-09-10T07:30:37Z"/>
        <d v="2018-09-10T07:45:38Z"/>
        <d v="2018-09-10T08:00:38Z"/>
        <d v="2018-09-10T08:15:37Z"/>
        <d v="2018-09-10T08:30:37Z"/>
        <d v="2018-09-10T08:45:37Z"/>
        <d v="2018-09-10T09:00:37Z"/>
        <d v="2018-09-10T09:15:37Z"/>
        <d v="2018-09-10T09:30:38Z"/>
        <d v="2018-09-10T09:45:37Z"/>
        <d v="2018-09-10T10:00:37Z"/>
        <d v="2018-09-10T10:15:36Z"/>
        <d v="2018-09-10T10:30:37Z"/>
        <d v="2018-09-10T10:45:36Z"/>
        <d v="2018-09-10T11:00:38Z"/>
        <d v="2018-09-10T11:15:37Z"/>
        <d v="2018-09-10T11:30:37Z"/>
        <d v="2018-09-10T11:45:37Z"/>
        <d v="2018-09-10T12:00:37Z"/>
        <d v="2018-09-10T12:15:37Z"/>
        <d v="2018-09-10T12:30:37Z"/>
        <d v="2018-09-10T12:45:37Z"/>
        <d v="2018-09-10T13:00:37Z"/>
        <d v="2018-09-10T13:15:37Z"/>
        <d v="2018-09-10T13:30:37Z"/>
        <d v="2018-09-10T13:45:37Z"/>
        <d v="2018-09-10T14:00:36Z"/>
        <d v="2018-09-10T14:15:37Z"/>
        <d v="2018-09-10T14:30:37Z"/>
        <d v="2018-09-10T14:45:36Z"/>
        <d v="2018-09-10T15:00:42Z"/>
        <d v="2018-09-10T15:15:36Z"/>
        <d v="2018-09-10T15:30:37Z"/>
        <d v="2018-09-10T15:45:37Z"/>
        <d v="2018-09-10T16:00:36Z"/>
        <d v="2018-09-10T16:15:37Z"/>
        <d v="2018-09-10T16:30:37Z"/>
        <d v="2018-09-10T16:45:37Z"/>
        <d v="2018-09-10T17:00:36Z"/>
        <d v="2018-09-10T17:15:36Z"/>
        <d v="2018-09-10T17:30:37Z"/>
        <d v="2018-09-10T17:45:36Z"/>
        <d v="2018-09-10T18:00:36Z"/>
        <d v="2018-09-10T18:15:36Z"/>
        <d v="2018-09-10T18:30:36Z"/>
        <d v="2018-09-10T18:45:36Z"/>
        <d v="2018-09-10T19:00:36Z"/>
        <d v="2018-09-10T19:15:36Z"/>
        <d v="2018-09-10T19:30:37Z"/>
        <d v="2018-09-10T19:45:36Z"/>
        <d v="2018-09-10T20:00:36Z"/>
        <d v="2018-09-10T20:15:36Z"/>
        <d v="2018-09-10T20:30:35Z"/>
        <d v="2018-09-10T20:45:38Z"/>
        <d v="2018-09-10T21:00:36Z"/>
        <d v="2018-09-10T21:15:36Z"/>
        <d v="2018-09-10T21:30:36Z"/>
        <d v="2018-09-10T21:45:36Z"/>
        <d v="2018-09-10T22:00:37Z"/>
        <d v="2018-09-10T22:15:35Z"/>
        <d v="2018-09-10T22:30:36Z"/>
        <d v="2018-09-10T22:45:35Z"/>
        <d v="2018-09-10T23:00:36Z"/>
        <d v="2018-09-10T23:15:36Z"/>
        <d v="2018-09-10T23:30:36Z"/>
        <d v="2018-09-10T23:45:36Z"/>
        <d v="2018-09-11T00:00:36Z"/>
        <d v="2018-09-11T00:15:36Z"/>
        <d v="2018-09-11T00:30:36Z"/>
        <d v="2018-09-11T00:45:35Z"/>
        <d v="2018-09-11T01:00:35Z"/>
        <d v="2018-09-11T01:15:35Z"/>
        <d v="2018-09-11T01:30:36Z"/>
        <d v="2018-09-11T01:45:36Z"/>
        <d v="2018-09-11T02:00:38Z"/>
        <d v="2018-09-11T02:15:36Z"/>
        <d v="2018-09-11T02:30:36Z"/>
        <d v="2018-09-11T02:45:36Z"/>
        <d v="2018-09-11T03:00:35Z"/>
        <d v="2018-09-11T03:15:35Z"/>
        <d v="2018-09-11T03:30:35Z"/>
        <d v="2018-09-11T03:45:35Z"/>
        <d v="2018-09-11T04:00:35Z"/>
        <d v="2018-09-11T04:15:36Z"/>
        <d v="2018-09-11T04:30:36Z"/>
        <d v="2018-09-11T04:45:35Z"/>
        <d v="2018-09-11T05:00:35Z"/>
        <d v="2018-09-11T05:15:36Z"/>
        <d v="2018-09-11T05:30:35Z"/>
        <d v="2018-09-11T05:45:35Z"/>
        <d v="2018-09-11T06:00:35Z"/>
        <d v="2018-09-11T06:15:35Z"/>
        <d v="2018-09-11T06:34:13Z"/>
        <d v="2018-09-11T06:45:35Z"/>
        <d v="2018-09-11T07:00:35Z"/>
        <d v="2018-09-11T07:15:36Z"/>
        <d v="2018-09-11T07:30:36Z"/>
        <d v="2018-09-11T07:45:37Z"/>
        <d v="2018-09-11T08:00:37Z"/>
        <d v="2018-09-11T08:15:36Z"/>
        <d v="2018-09-11T08:30:36Z"/>
        <d v="2018-09-11T08:45:37Z"/>
        <d v="2018-09-11T09:00:36Z"/>
        <d v="2018-09-11T09:15:36Z"/>
        <d v="2018-09-11T09:30:37Z"/>
        <d v="2018-09-11T09:45:37Z"/>
        <d v="2018-09-11T10:00:36Z"/>
        <d v="2018-09-11T10:15:36Z"/>
        <d v="2018-09-11T10:30:37Z"/>
        <d v="2018-09-11T10:45:37Z"/>
        <d v="2018-09-11T11:00:36Z"/>
        <d v="2018-09-11T11:15:36Z"/>
        <d v="2018-09-11T11:30:37Z"/>
        <d v="2018-09-11T11:45:37Z"/>
        <d v="2018-09-11T12:00:36Z"/>
        <d v="2018-09-11T12:15:37Z"/>
        <d v="2018-09-11T12:30:37Z"/>
        <d v="2018-09-11T12:45:37Z"/>
        <d v="2018-09-11T13:00:36Z"/>
        <d v="2018-09-11T13:15:36Z"/>
        <d v="2018-09-11T13:30:37Z"/>
        <d v="2018-09-11T13:45:36Z"/>
        <d v="2018-09-11T14:00:36Z"/>
        <d v="2018-09-11T14:15:36Z"/>
        <d v="2018-09-11T14:30:36Z"/>
        <d v="2018-09-11T14:45:36Z"/>
        <d v="2018-09-11T15:00:36Z"/>
        <d v="2018-09-11T15:15:36Z"/>
        <d v="2018-09-11T15:30:36Z"/>
        <d v="2018-09-11T15:45:35Z"/>
        <d v="2018-09-11T16:00:36Z"/>
        <d v="2018-09-11T16:15:36Z"/>
        <d v="2018-09-11T16:30:35Z"/>
        <d v="2018-09-11T16:45:36Z"/>
        <d v="2018-09-11T17:00:36Z"/>
        <d v="2018-09-11T17:15:36Z"/>
        <d v="2018-09-11T17:30:37Z"/>
        <d v="2018-09-11T17:45:36Z"/>
        <d v="2018-09-11T18:00:36Z"/>
        <d v="2018-09-11T18:15:36Z"/>
        <d v="2018-09-11T18:30:36Z"/>
        <d v="2018-09-11T18:45:35Z"/>
        <d v="2018-09-11T19:00:36Z"/>
        <d v="2018-09-11T19:15:36Z"/>
        <d v="2018-09-11T19:30:35Z"/>
        <d v="2018-09-11T19:45:36Z"/>
        <d v="2018-09-11T20:00:35Z"/>
        <d v="2018-09-11T20:15:36Z"/>
        <d v="2018-09-11T20:30:35Z"/>
        <d v="2018-09-11T20:45:35Z"/>
        <d v="2018-09-11T21:00:36Z"/>
        <d v="2018-09-11T21:15:36Z"/>
        <d v="2018-09-11T21:30:35Z"/>
        <d v="2018-09-11T21:45:36Z"/>
        <d v="2018-09-11T22:00:36Z"/>
        <d v="2018-09-11T22:15:36Z"/>
        <d v="2018-09-11T22:30:35Z"/>
        <d v="2018-09-11T22:45:35Z"/>
        <d v="2018-09-11T23:00:36Z"/>
        <d v="2018-09-11T23:15:35Z"/>
        <d v="2018-09-11T23:30:35Z"/>
        <d v="2018-09-11T23:45:35Z"/>
        <d v="2018-09-12T00:00:36Z"/>
        <d v="2018-09-12T00:15:35Z"/>
        <d v="2018-09-12T00:30:35Z"/>
        <d v="2018-09-12T00:45:35Z"/>
        <d v="2018-09-12T01:00:36Z"/>
        <d v="2018-09-12T01:15:35Z"/>
        <d v="2018-09-12T01:30:36Z"/>
        <d v="2018-09-12T01:45:35Z"/>
        <d v="2018-09-12T02:00:38Z"/>
        <d v="2018-09-12T02:15:35Z"/>
        <d v="2018-09-12T02:30:36Z"/>
        <d v="2018-09-12T02:45:35Z"/>
        <d v="2018-09-12T03:00:35Z"/>
        <d v="2018-09-12T03:15:35Z"/>
        <d v="2018-09-12T03:30:35Z"/>
        <d v="2018-09-12T03:45:35Z"/>
        <d v="2018-09-12T04:00:35Z"/>
        <d v="2018-09-12T04:15:35Z"/>
        <d v="2018-09-12T04:30:35Z"/>
        <d v="2018-09-12T04:45:34Z"/>
        <d v="2018-09-12T05:00:35Z"/>
        <d v="2018-09-12T05:15:35Z"/>
        <d v="2018-09-12T05:30:35Z"/>
        <d v="2018-09-12T05:45:35Z"/>
        <d v="2018-09-12T06:00:35Z"/>
        <d v="2018-09-12T06:15:35Z"/>
        <d v="2018-09-12T06:34:22Z"/>
        <d v="2018-09-12T06:45:35Z"/>
        <d v="2018-09-12T07:00:34Z"/>
        <d v="2018-09-12T07:15:37Z"/>
        <d v="2018-09-12T07:30:36Z"/>
        <d v="2018-09-12T07:45:36Z"/>
        <d v="2018-09-12T08:00:37Z"/>
        <d v="2018-09-12T08:15:36Z"/>
        <d v="2018-09-12T08:30:37Z"/>
        <d v="2018-09-12T08:45:36Z"/>
        <d v="2018-09-12T09:00:37Z"/>
        <d v="2018-09-12T09:15:36Z"/>
        <d v="2018-09-12T09:30:36Z"/>
        <d v="2018-09-12T09:45:37Z"/>
        <d v="2018-09-12T10:00:37Z"/>
        <d v="2018-09-12T10:15:36Z"/>
        <d v="2018-09-12T10:30:36Z"/>
        <d v="2018-09-12T10:45:36Z"/>
        <d v="2018-09-12T11:00:37Z"/>
        <d v="2018-09-12T11:15:36Z"/>
        <d v="2018-09-12T11:30:36Z"/>
        <d v="2018-09-12T11:45:35Z"/>
        <d v="2018-09-12T12:00:37Z"/>
        <d v="2018-09-12T12:15:36Z"/>
        <d v="2018-09-12T12:30:36Z"/>
        <d v="2018-09-12T12:45:36Z"/>
        <d v="2018-09-12T13:00:36Z"/>
        <d v="2018-09-12T13:15:35Z"/>
        <d v="2018-09-12T13:30:36Z"/>
        <d v="2018-09-12T13:45:36Z"/>
        <d v="2018-09-12T14:00:35Z"/>
        <d v="2018-09-12T14:15:35Z"/>
        <d v="2018-09-12T14:30:36Z"/>
        <d v="2018-09-12T14:45:36Z"/>
        <d v="2018-09-12T15:00:35Z"/>
        <d v="2018-09-12T15:15:36Z"/>
        <d v="2018-09-12T15:30:35Z"/>
        <d v="2018-09-12T15:45:35Z"/>
        <d v="2018-09-12T16:00:36Z"/>
        <d v="2018-09-12T16:15:36Z"/>
        <d v="2018-09-12T16:30:35Z"/>
        <d v="2018-09-12T16:45:35Z"/>
        <d v="2018-09-12T17:00:36Z"/>
        <d v="2018-09-12T17:15:36Z"/>
        <d v="2018-09-12T17:30:35Z"/>
        <d v="2018-09-12T17:45:35Z"/>
        <d v="2018-09-12T18:00:36Z"/>
        <d v="2018-09-12T18:15:36Z"/>
        <d v="2018-09-12T18:30:35Z"/>
        <d v="2018-09-12T18:45:35Z"/>
        <d v="2018-09-12T19:00:36Z"/>
        <d v="2018-09-12T19:15:35Z"/>
        <d v="2018-09-12T19:30:35Z"/>
        <d v="2018-09-12T19:45:36Z"/>
        <d v="2018-09-12T20:00:35Z"/>
        <d v="2018-09-12T20:15:35Z"/>
        <d v="2018-09-12T20:30:36Z"/>
        <d v="2018-09-12T20:45:35Z"/>
        <d v="2018-09-12T21:00:35Z"/>
        <d v="2018-09-12T21:15:35Z"/>
        <d v="2018-09-12T21:30:35Z"/>
        <d v="2018-09-12T21:45:35Z"/>
        <d v="2018-09-12T22:00:36Z"/>
        <d v="2018-09-12T22:15:35Z"/>
        <d v="2018-09-12T22:30:35Z"/>
        <d v="2018-09-12T22:45:34Z"/>
        <d v="2018-09-12T23:00:35Z"/>
        <d v="2018-09-12T23:15:35Z"/>
        <d v="2018-09-12T23:30:35Z"/>
        <d v="2018-09-12T23:45:35Z"/>
        <d v="2018-09-13T00:00:35Z"/>
        <d v="2018-09-13T00:15:35Z"/>
        <d v="2018-09-13T00:30:36Z"/>
        <d v="2018-09-13T00:45:35Z"/>
        <d v="2018-09-13T01:00:35Z"/>
        <d v="2018-09-13T01:15:34Z"/>
        <d v="2018-09-13T01:30:35Z"/>
        <d v="2018-09-13T01:45:34Z"/>
        <d v="2018-09-13T02:00:37Z"/>
        <d v="2018-09-13T02:15:35Z"/>
        <d v="2018-09-13T02:30:35Z"/>
        <d v="2018-09-13T02:45:34Z"/>
        <d v="2018-09-13T03:00:34Z"/>
        <d v="2018-09-13T03:15:35Z"/>
        <d v="2018-09-13T03:30:35Z"/>
        <d v="2018-09-13T03:45:34Z"/>
        <d v="2018-09-13T04:00:35Z"/>
        <d v="2018-09-13T04:15:35Z"/>
        <d v="2018-09-13T04:30:35Z"/>
        <d v="2018-09-13T04:45:34Z"/>
        <d v="2018-09-13T05:00:35Z"/>
        <d v="2018-09-13T05:15:34Z"/>
        <d v="2018-09-13T05:30:34Z"/>
        <d v="2018-09-13T05:45:34Z"/>
        <d v="2018-09-13T06:00:34Z"/>
        <d v="2018-09-13T06:15:34Z"/>
        <d v="2018-09-13T06:34:28Z"/>
        <d v="2018-09-13T06:45:34Z"/>
        <d v="2018-09-13T07:00:34Z"/>
        <d v="2018-09-13T07:15:35Z"/>
        <d v="2018-09-13T07:30:36Z"/>
        <d v="2018-09-13T07:45:36Z"/>
        <d v="2018-09-13T08:00:36Z"/>
        <d v="2018-09-13T08:15:35Z"/>
        <d v="2018-09-13T08:30:36Z"/>
        <d v="2018-09-13T08:45:36Z"/>
        <d v="2018-09-13T09:00:36Z"/>
        <d v="2018-09-13T09:15:35Z"/>
        <d v="2018-09-13T09:30:36Z"/>
        <d v="2018-09-13T09:45:36Z"/>
        <d v="2018-09-13T10:00:36Z"/>
        <d v="2018-09-13T10:15:35Z"/>
        <d v="2018-09-13T10:30:36Z"/>
        <d v="2018-09-13T10:45:35Z"/>
        <d v="2018-09-13T11:00:35Z"/>
        <d v="2018-09-13T11:15:36Z"/>
        <d v="2018-09-13T11:30:36Z"/>
        <d v="2018-09-13T11:45:36Z"/>
        <d v="2018-09-13T12:00:36Z"/>
        <d v="2018-09-13T12:15:35Z"/>
        <d v="2018-09-13T12:30:35Z"/>
        <d v="2018-09-13T12:45:35Z"/>
        <d v="2018-09-13T13:00:36Z"/>
        <d v="2018-09-13T13:15:36Z"/>
        <d v="2018-09-13T13:30:36Z"/>
        <d v="2018-09-13T13:45:35Z"/>
        <d v="2018-09-13T14:00:36Z"/>
        <d v="2018-09-13T14:15:35Z"/>
        <d v="2018-09-13T14:30:35Z"/>
        <d v="2018-09-13T14:45:36Z"/>
        <d v="2018-09-13T15:00:35Z"/>
        <d v="2018-09-13T15:15:36Z"/>
        <d v="2018-09-13T15:30:36Z"/>
        <d v="2018-09-13T15:45:36Z"/>
        <d v="2018-09-13T16:00:35Z"/>
        <d v="2018-09-13T16:15:35Z"/>
        <d v="2018-09-13T16:30:36Z"/>
        <d v="2018-09-13T16:45:36Z"/>
        <d v="2018-09-13T17:00:35Z"/>
        <d v="2018-09-13T17:15:35Z"/>
        <d v="2018-09-13T17:30:35Z"/>
        <d v="2018-09-13T17:45:34Z"/>
        <d v="2018-09-13T18:00:35Z"/>
        <d v="2018-09-13T18:15:35Z"/>
        <d v="2018-09-13T18:30:35Z"/>
        <d v="2018-09-13T18:45:35Z"/>
        <d v="2018-09-13T19:00:35Z"/>
        <d v="2018-09-13T19:15:34Z"/>
        <d v="2018-09-13T19:30:35Z"/>
        <d v="2018-09-13T19:45:35Z"/>
        <d v="2018-09-13T20:00:35Z"/>
        <d v="2018-09-13T20:15:35Z"/>
        <d v="2018-09-13T20:30:34Z"/>
        <d v="2018-09-13T20:45:34Z"/>
        <d v="2018-09-13T21:00:35Z"/>
        <d v="2018-09-13T21:15:35Z"/>
        <d v="2018-09-13T21:30:34Z"/>
        <d v="2018-09-13T21:45:34Z"/>
        <d v="2018-09-13T22:00:35Z"/>
        <d v="2018-09-13T22:15:34Z"/>
        <d v="2018-09-13T22:30:35Z"/>
        <d v="2018-09-13T22:45:34Z"/>
        <d v="2018-09-13T23:00:36Z"/>
        <d v="2018-09-13T23:15:35Z"/>
        <d v="2018-09-13T23:30:35Z"/>
        <d v="2018-09-13T23:45:34Z"/>
        <d v="2018-09-14T00:00:35Z"/>
        <d v="2018-09-14T00:15:34Z"/>
        <d v="2018-09-14T00:30:35Z"/>
        <d v="2018-09-14T00:45:34Z"/>
        <d v="2018-09-14T01:00:34Z"/>
        <d v="2018-09-14T01:15:49Z"/>
        <d v="2018-09-14T01:30:35Z"/>
        <d v="2018-09-14T01:45:36Z"/>
        <d v="2018-09-14T02:00:36Z"/>
        <d v="2018-09-14T02:15:35Z"/>
        <d v="2018-09-14T02:30:34Z"/>
        <d v="2018-09-14T02:45:33Z"/>
        <d v="2018-09-14T03:00:35Z"/>
        <d v="2018-09-14T03:15:34Z"/>
        <d v="2018-09-14T03:30:34Z"/>
        <d v="2018-09-14T03:45:34Z"/>
        <d v="2018-09-14T04:00:35Z"/>
        <d v="2018-09-14T04:15:34Z"/>
        <d v="2018-09-14T04:30:34Z"/>
        <d v="2018-09-14T04:45:34Z"/>
        <d v="2018-09-14T05:00:34Z"/>
        <d v="2018-09-14T05:15:34Z"/>
        <d v="2018-09-14T05:30:34Z"/>
        <d v="2018-09-14T05:45:34Z"/>
        <d v="2018-09-14T06:00:34Z"/>
        <d v="2018-09-14T06:15:33Z"/>
        <d v="2018-09-14T06:34:31Z"/>
        <d v="2018-09-14T06:45:34Z"/>
        <d v="2018-09-14T07:00:34Z"/>
        <d v="2018-09-14T07:15:35Z"/>
        <d v="2018-09-14T07:30:36Z"/>
        <d v="2018-09-14T07:45:35Z"/>
        <d v="2018-09-14T08:00:35Z"/>
        <d v="2018-09-14T08:15:35Z"/>
        <d v="2018-09-14T08:30:36Z"/>
        <d v="2018-09-14T08:45:35Z"/>
        <d v="2018-09-14T09:00:35Z"/>
        <d v="2018-09-14T09:15:35Z"/>
        <d v="2018-09-14T09:30:36Z"/>
        <d v="2018-09-14T09:45:35Z"/>
        <d v="2018-09-14T10:00:35Z"/>
        <d v="2018-09-14T10:15:35Z"/>
        <d v="2018-09-14T10:30:36Z"/>
        <d v="2018-09-14T10:45:36Z"/>
        <d v="2018-09-14T11:00:35Z"/>
        <d v="2018-09-14T11:15:35Z"/>
        <d v="2018-09-14T11:30:36Z"/>
        <d v="2018-09-14T11:45:34Z"/>
        <d v="2018-09-14T12:00:36Z"/>
        <d v="2018-09-14T12:15:35Z"/>
        <d v="2018-09-14T12:30:35Z"/>
        <d v="2018-09-14T12:45:35Z"/>
        <d v="2018-09-14T13:00:35Z"/>
        <d v="2018-09-14T13:15:35Z"/>
        <d v="2018-09-14T13:30:36Z"/>
        <d v="2018-09-14T13:45:35Z"/>
        <d v="2018-09-14T14:15:35Z"/>
        <d v="2018-09-14T14:30:35Z"/>
        <d v="2018-09-14T14:45:35Z"/>
        <d v="2018-09-14T15:00:35Z"/>
        <d v="2018-09-14T15:15:35Z"/>
        <d v="2018-09-14T15:30:35Z"/>
        <d v="2018-09-14T15:45:34Z"/>
        <d v="2018-09-14T16:00:35Z"/>
        <d v="2018-09-14T16:15:34Z"/>
        <d v="2018-09-14T16:30:35Z"/>
        <d v="2018-09-14T16:45:35Z"/>
        <d v="2018-09-14T17:00:35Z"/>
        <d v="2018-09-14T17:15:35Z"/>
        <d v="2018-09-14T17:30:36Z"/>
        <d v="2018-09-14T17:45:35Z"/>
        <d v="2018-09-14T18:00:35Z"/>
        <d v="2018-09-14T18:15:34Z"/>
        <d v="2018-09-14T18:30:35Z"/>
        <d v="2018-09-14T18:45:34Z"/>
        <d v="2018-09-14T19:00:35Z"/>
        <d v="2018-09-14T19:15:35Z"/>
        <d v="2018-09-14T19:30:34Z"/>
        <d v="2018-09-14T19:45:34Z"/>
        <d v="2018-09-14T20:00:35Z"/>
        <d v="2018-09-14T20:15:34Z"/>
        <d v="2018-09-14T20:30:35Z"/>
        <d v="2018-09-14T20:45:34Z"/>
        <d v="2018-09-14T21:00:35Z"/>
        <d v="2018-09-14T21:15:34Z"/>
        <d v="2018-09-14T21:30:34Z"/>
        <d v="2018-09-14T21:45:34Z"/>
        <d v="2018-09-14T22:00:35Z"/>
        <d v="2018-09-14T22:15:34Z"/>
        <d v="2018-09-14T22:30:34Z"/>
        <d v="2018-09-14T22:45:34Z"/>
        <d v="2018-09-14T23:00:34Z"/>
        <d v="2018-09-14T23:15:34Z"/>
        <d v="2018-09-14T23:30:34Z"/>
        <d v="2018-09-14T23:45:34Z"/>
        <d v="2018-09-15T00:00:34Z"/>
        <d v="2018-09-15T00:15:34Z"/>
        <d v="2018-09-15T00:30:34Z"/>
        <d v="2018-09-15T00:45:33Z"/>
        <d v="2018-09-15T01:00:34Z"/>
        <d v="2018-09-15T01:15:34Z"/>
        <d v="2018-09-15T01:30:34Z"/>
        <d v="2018-09-15T01:45:34Z"/>
        <d v="2018-09-15T02:00:36Z"/>
        <d v="2018-09-15T02:15:34Z"/>
        <d v="2018-09-15T02:30:33Z"/>
        <d v="2018-09-15T02:45:34Z"/>
        <d v="2018-09-15T03:00:34Z"/>
        <d v="2018-09-15T03:15:34Z"/>
        <d v="2018-09-15T03:30:34Z"/>
        <d v="2018-09-15T03:45:33Z"/>
        <d v="2018-09-15T04:00:34Z"/>
        <d v="2018-09-15T04:15:34Z"/>
        <d v="2018-09-15T04:30:34Z"/>
        <d v="2018-09-15T04:45:33Z"/>
        <d v="2018-09-15T05:00:34Z"/>
        <d v="2018-09-15T05:15:34Z"/>
        <d v="2018-09-15T05:30:34Z"/>
        <d v="2018-09-15T05:45:33Z"/>
        <d v="2018-09-15T06:00:34Z"/>
        <d v="2018-09-15T06:15:34Z"/>
        <d v="2018-09-15T06:34:22Z"/>
        <d v="2018-09-15T06:45:33Z"/>
        <d v="2018-09-15T07:00:34Z"/>
        <d v="2018-09-15T07:15:35Z"/>
        <d v="2018-09-15T07:30:35Z"/>
        <d v="2018-09-15T07:45:35Z"/>
        <d v="2018-09-15T08:00:35Z"/>
        <d v="2018-09-15T08:15:35Z"/>
        <d v="2018-09-15T08:30:35Z"/>
        <d v="2018-09-15T08:45:35Z"/>
        <d v="2018-09-15T09:00:35Z"/>
        <d v="2018-09-15T09:15:34Z"/>
        <d v="2018-09-15T09:30:35Z"/>
        <d v="2018-09-15T09:45:35Z"/>
        <d v="2018-09-15T10:00:35Z"/>
        <d v="2018-09-15T10:15:35Z"/>
        <d v="2018-09-15T10:30:35Z"/>
        <d v="2018-09-15T10:45:34Z"/>
        <d v="2018-09-15T11:00:35Z"/>
        <d v="2018-09-15T11:15:35Z"/>
        <d v="2018-09-15T11:30:35Z"/>
        <d v="2018-09-15T11:45:34Z"/>
        <d v="2018-09-15T12:00:35Z"/>
        <d v="2018-09-15T12:15:34Z"/>
        <d v="2018-09-15T12:30:35Z"/>
        <d v="2018-09-15T12:45:35Z"/>
        <d v="2018-09-15T13:00:35Z"/>
        <d v="2018-09-15T13:15:35Z"/>
        <d v="2018-09-15T13:30:35Z"/>
        <d v="2018-09-15T13:45:34Z"/>
        <d v="2018-09-15T14:00:35Z"/>
        <d v="2018-09-15T14:15:35Z"/>
        <d v="2018-09-15T14:30:34Z"/>
        <d v="2018-09-15T14:45:34Z"/>
        <d v="2018-09-15T15:00:35Z"/>
        <d v="2018-09-15T15:15:34Z"/>
        <d v="2018-09-15T15:30:34Z"/>
        <d v="2018-09-15T15:45:34Z"/>
        <d v="2018-09-15T16:00:35Z"/>
        <d v="2018-09-15T16:15:34Z"/>
        <d v="2018-09-15T16:30:34Z"/>
        <d v="2018-09-15T16:45:34Z"/>
        <d v="2018-09-15T17:00:35Z"/>
        <d v="2018-09-15T17:15:34Z"/>
        <d v="2018-09-15T17:30:34Z"/>
        <d v="2018-09-15T17:45:34Z"/>
        <d v="2018-09-15T18:00:35Z"/>
        <d v="2018-09-15T18:15:34Z"/>
        <d v="2018-09-15T18:30:34Z"/>
        <d v="2018-09-15T18:45:34Z"/>
        <d v="2018-09-15T19:00:34Z"/>
        <d v="2018-09-15T19:15:34Z"/>
        <d v="2018-09-15T19:30:34Z"/>
        <d v="2018-09-15T19:45:34Z"/>
        <d v="2018-09-15T20:00:34Z"/>
        <d v="2018-09-15T20:15:34Z"/>
        <d v="2018-09-15T20:30:34Z"/>
        <d v="2018-09-15T20:45:33Z"/>
        <d v="2018-09-15T21:00:34Z"/>
        <d v="2018-09-15T21:15:34Z"/>
        <d v="2018-09-15T21:30:34Z"/>
        <d v="2018-09-15T21:45:33Z"/>
        <d v="2018-09-15T22:00:34Z"/>
        <d v="2018-09-15T22:15:34Z"/>
        <d v="2018-09-15T22:30:34Z"/>
        <d v="2018-09-15T22:45:33Z"/>
        <d v="2018-09-15T23:00:34Z"/>
        <d v="2018-09-15T23:15:34Z"/>
        <d v="2018-09-15T23:30:34Z"/>
        <d v="2018-09-15T23:45:33Z"/>
        <d v="2018-09-16T00:00:34Z"/>
        <d v="2018-09-16T00:15:34Z"/>
        <d v="2018-09-16T00:30:33Z"/>
        <d v="2018-09-16T00:45:34Z"/>
        <d v="2018-09-16T01:00:34Z"/>
        <d v="2018-09-16T01:15:33Z"/>
        <d v="2018-09-16T01:30:33Z"/>
        <d v="2018-09-16T01:45:33Z"/>
        <d v="2018-09-16T02:00:36Z"/>
        <d v="2018-09-16T02:15:33Z"/>
        <d v="2018-09-16T02:30:34Z"/>
        <d v="2018-09-16T02:45:34Z"/>
        <d v="2018-09-16T03:00:33Z"/>
        <d v="2018-09-16T03:15:33Z"/>
        <d v="2018-09-16T03:30:34Z"/>
        <d v="2018-09-16T03:45:33Z"/>
        <d v="2018-09-16T04:00:33Z"/>
        <d v="2018-09-16T04:15:33Z"/>
        <d v="2018-09-16T04:30:34Z"/>
        <d v="2018-09-16T04:45:34Z"/>
        <d v="2018-09-16T05:00:33Z"/>
        <d v="2018-09-16T05:15:33Z"/>
        <d v="2018-09-16T05:30:33Z"/>
        <d v="2018-09-16T05:45:33Z"/>
        <d v="2018-09-16T06:00:33Z"/>
        <d v="2018-09-16T06:15:33Z"/>
        <d v="2018-09-16T06:34:17Z"/>
        <d v="2018-09-16T06:45:33Z"/>
        <d v="2018-09-16T07:00:33Z"/>
        <d v="2018-09-16T07:15:34Z"/>
        <d v="2018-09-16T07:30:35Z"/>
        <d v="2018-09-16T07:45:34Z"/>
        <d v="2018-09-16T08:00:35Z"/>
        <d v="2018-09-16T08:15:34Z"/>
        <d v="2018-09-16T08:30:35Z"/>
        <d v="2018-09-16T08:45:34Z"/>
        <d v="2018-09-16T09:00:35Z"/>
        <d v="2018-09-16T09:15:35Z"/>
        <d v="2018-09-16T09:30:35Z"/>
        <d v="2018-09-16T09:45:34Z"/>
        <d v="2018-09-16T10:00:35Z"/>
        <d v="2018-09-16T10:15:34Z"/>
        <d v="2018-09-16T10:30:34Z"/>
        <d v="2018-09-16T10:45:34Z"/>
        <d v="2018-09-16T11:00:35Z"/>
        <d v="2018-09-16T11:15:34Z"/>
        <d v="2018-09-16T11:30:34Z"/>
        <d v="2018-09-16T11:45:34Z"/>
        <d v="2018-09-16T12:00:35Z"/>
        <d v="2018-09-16T12:15:35Z"/>
        <d v="2018-09-16T12:30:34Z"/>
        <d v="2018-09-16T12:45:34Z"/>
        <d v="2018-09-16T13:00:35Z"/>
        <d v="2018-09-16T13:15:34Z"/>
        <d v="2018-09-16T13:30:34Z"/>
        <d v="2018-09-16T13:45:34Z"/>
        <d v="2018-09-16T14:00:35Z"/>
        <d v="2018-09-16T14:15:34Z"/>
        <d v="2018-09-16T14:30:34Z"/>
        <d v="2018-09-16T14:45:34Z"/>
        <d v="2018-09-16T15:00:34Z"/>
        <d v="2018-09-16T15:15:34Z"/>
        <d v="2018-09-16T15:30:34Z"/>
        <d v="2018-09-16T15:45:35Z"/>
        <d v="2018-09-16T16:00:34Z"/>
        <d v="2018-09-16T16:15:34Z"/>
        <d v="2018-09-16T16:30:33Z"/>
        <d v="2018-09-16T16:45:34Z"/>
        <d v="2018-09-16T17:00:34Z"/>
        <d v="2018-09-16T17:15:33Z"/>
        <d v="2018-09-16T17:30:34Z"/>
        <d v="2018-09-16T17:45:34Z"/>
        <d v="2018-09-16T18:00:34Z"/>
        <d v="2018-09-16T18:15:33Z"/>
        <d v="2018-09-16T18:30:34Z"/>
        <d v="2018-09-16T18:45:33Z"/>
        <d v="2018-09-16T19:00:34Z"/>
        <d v="2018-09-16T19:15:34Z"/>
        <d v="2018-09-16T19:30:33Z"/>
        <d v="2018-09-16T19:45:33Z"/>
        <d v="2018-09-16T20:00:34Z"/>
        <d v="2018-09-16T20:15:34Z"/>
        <d v="2018-09-16T20:30:34Z"/>
        <d v="2018-09-16T20:45:34Z"/>
        <d v="2018-09-16T21:00:33Z"/>
        <d v="2018-09-16T21:15:34Z"/>
        <d v="2018-09-16T21:30:34Z"/>
        <d v="2018-09-16T21:45:33Z"/>
        <d v="2018-09-16T22:00:33Z"/>
        <d v="2018-09-16T22:15:33Z"/>
        <d v="2018-09-16T22:30:33Z"/>
        <d v="2018-09-16T22:45:33Z"/>
        <d v="2018-09-16T23:00:34Z"/>
        <d v="2018-09-16T23:15:33Z"/>
        <d v="2018-09-16T23:30:33Z"/>
        <d v="2018-09-16T23:45:34Z"/>
        <d v="2018-09-17T00:00:33Z"/>
        <d v="2018-09-17T00:15:33Z"/>
        <d v="2018-09-17T00:30:34Z"/>
        <d v="2018-09-17T00:45:33Z"/>
        <d v="2018-09-17T01:00:33Z"/>
        <d v="2018-09-17T01:15:32Z"/>
        <d v="2018-09-17T01:30:34Z"/>
        <d v="2018-09-17T01:45:33Z"/>
        <d v="2018-09-17T02:00:35Z"/>
        <d v="2018-09-17T02:15:34Z"/>
        <d v="2018-09-17T02:30:33Z"/>
        <d v="2018-09-17T02:45:32Z"/>
        <d v="2018-09-17T03:00:33Z"/>
        <d v="2018-09-17T03:15:33Z"/>
        <d v="2018-09-17T03:30:33Z"/>
        <d v="2018-09-17T03:45:33Z"/>
        <d v="2018-09-17T04:00:33Z"/>
        <d v="2018-09-17T04:15:32Z"/>
        <d v="2018-09-17T04:30:33Z"/>
        <d v="2018-09-17T04:45:32Z"/>
        <d v="2018-09-17T05:00:33Z"/>
        <d v="2018-09-17T05:15:33Z"/>
        <d v="2018-09-17T05:30:32Z"/>
        <d v="2018-09-17T05:45:33Z"/>
        <d v="2018-09-17T06:00:33Z"/>
        <d v="2018-09-17T06:15:33Z"/>
        <d v="2018-09-17T06:34:24Z"/>
        <d v="2018-09-17T06:45:32Z"/>
        <d v="2018-09-17T07:00:33Z"/>
        <d v="2018-09-17T07:15:34Z"/>
        <d v="2018-09-17T07:30:34Z"/>
        <d v="2018-09-17T07:45:34Z"/>
        <d v="2018-09-17T08:00:34Z"/>
        <d v="2018-09-17T08:15:34Z"/>
        <d v="2018-09-17T08:30:34Z"/>
        <d v="2018-09-17T08:45:34Z"/>
        <d v="2018-09-17T09:00:37Z"/>
        <d v="2018-09-17T09:15:34Z"/>
        <d v="2018-09-17T09:30:34Z"/>
        <d v="2018-09-17T09:45:34Z"/>
        <d v="2018-09-17T10:00:34Z"/>
        <d v="2018-09-17T10:15:33Z"/>
        <d v="2018-09-17T10:30:34Z"/>
        <d v="2018-09-17T10:45:34Z"/>
        <d v="2018-09-17T11:00:34Z"/>
        <d v="2018-09-17T11:15:34Z"/>
        <d v="2018-09-17T11:30:34Z"/>
        <d v="2018-09-17T11:45:34Z"/>
        <d v="2018-09-17T12:00:34Z"/>
        <d v="2018-09-17T12:15:34Z"/>
        <d v="2018-09-17T12:30:34Z"/>
        <d v="2018-09-17T12:45:33Z"/>
        <d v="2018-09-17T13:00:34Z"/>
        <d v="2018-09-17T13:15:34Z"/>
        <d v="2018-09-17T13:30:34Z"/>
        <d v="2018-09-17T13:45:33Z"/>
        <d v="2018-09-17T14:00:34Z"/>
        <d v="2018-09-17T14:15:34Z"/>
        <d v="2018-09-17T14:30:33Z"/>
        <d v="2018-09-17T14:45:33Z"/>
        <d v="2018-09-17T15:00:34Z"/>
        <d v="2018-09-17T15:15:33Z"/>
        <d v="2018-09-17T15:30:34Z"/>
        <d v="2018-09-17T15:45:34Z"/>
        <d v="2018-09-17T16:00:34Z"/>
        <d v="2018-09-17T16:15:33Z"/>
        <d v="2018-09-17T16:30:33Z"/>
        <d v="2018-09-17T16:45:33Z"/>
        <d v="2018-09-17T17:00:34Z"/>
        <d v="2018-09-17T17:30:34Z"/>
        <d v="2018-09-17T17:45:34Z"/>
        <d v="2018-09-17T18:00:33Z"/>
        <d v="2018-09-17T18:15:33Z"/>
        <d v="2018-09-17T18:30:33Z"/>
        <d v="2018-09-17T18:45:34Z"/>
        <d v="2018-09-17T19:00:34Z"/>
        <d v="2018-09-17T19:15:33Z"/>
        <d v="2018-09-17T19:30:33Z"/>
        <d v="2018-09-17T19:45:34Z"/>
        <d v="2018-09-17T20:00:33Z"/>
        <d v="2018-09-17T20:15:33Z"/>
        <d v="2018-09-17T20:30:33Z"/>
        <d v="2018-09-17T20:45:34Z"/>
        <d v="2018-09-17T21:00:33Z"/>
        <d v="2018-09-17T21:15:33Z"/>
        <d v="2018-09-17T21:30:33Z"/>
        <d v="2018-09-17T21:45:32Z"/>
        <d v="2018-09-17T22:00:33Z"/>
        <d v="2018-09-17T22:15:33Z"/>
        <d v="2018-09-17T22:30:33Z"/>
        <d v="2018-09-17T22:45:32Z"/>
        <d v="2018-09-17T23:00:33Z"/>
        <d v="2018-09-17T23:15:33Z"/>
        <d v="2018-09-17T23:30:33Z"/>
        <d v="2018-09-17T23:45:32Z"/>
        <d v="2018-09-18T00:00:33Z"/>
        <d v="2018-09-18T00:15:33Z"/>
        <d v="2018-09-18T00:30:32Z"/>
        <d v="2018-09-18T00:45:32Z"/>
        <d v="2018-09-18T01:00:33Z"/>
        <d v="2018-09-18T01:15:33Z"/>
        <d v="2018-09-18T01:30:33Z"/>
        <d v="2018-09-18T01:45:32Z"/>
        <d v="2018-09-18T02:00:35Z"/>
        <d v="2018-09-18T02:15:33Z"/>
        <d v="2018-09-18T02:30:32Z"/>
        <d v="2018-09-18T02:45:32Z"/>
        <d v="2018-09-18T03:00:33Z"/>
        <d v="2018-09-18T03:15:32Z"/>
        <d v="2018-09-18T03:30:32Z"/>
        <d v="2018-09-18T03:45:33Z"/>
        <d v="2018-09-18T04:00:32Z"/>
        <d v="2018-09-18T04:15:32Z"/>
        <d v="2018-09-18T04:30:32Z"/>
        <d v="2018-09-18T04:45:32Z"/>
        <d v="2018-09-18T05:00:33Z"/>
        <d v="2018-09-18T05:15:32Z"/>
        <d v="2018-09-18T05:30:32Z"/>
        <d v="2018-09-18T05:45:33Z"/>
        <d v="2018-09-18T06:00:32Z"/>
        <d v="2018-09-18T06:15:32Z"/>
        <d v="2018-09-18T06:34:11Z"/>
        <d v="2018-09-18T06:45:32Z"/>
        <d v="2018-09-18T07:00:32Z"/>
        <d v="2018-09-18T07:15:34Z"/>
        <d v="2018-09-18T07:30:34Z"/>
        <d v="2018-09-18T07:45:33Z"/>
        <d v="2018-09-18T08:00:34Z"/>
        <d v="2018-09-18T08:15:34Z"/>
        <d v="2018-09-18T08:30:34Z"/>
        <d v="2018-09-18T08:45:33Z"/>
        <d v="2018-09-18T09:00:34Z"/>
        <d v="2018-09-18T09:15:33Z"/>
        <d v="2018-09-18T09:30:34Z"/>
        <d v="2018-09-18T09:45:34Z"/>
        <d v="2018-09-18T10:00:34Z"/>
        <d v="2018-09-18T10:15:33Z"/>
        <d v="2018-09-18T10:30:34Z"/>
        <d v="2018-09-18T10:45:34Z"/>
        <d v="2018-09-18T11:00:34Z"/>
        <d v="2018-09-18T11:15:33Z"/>
        <d v="2018-09-18T11:30:33Z"/>
        <d v="2018-09-18T11:45:34Z"/>
        <d v="2018-09-18T12:00:34Z"/>
        <d v="2018-09-18T12:15:34Z"/>
        <d v="2018-09-18T12:30:34Z"/>
        <d v="2018-09-18T12:45:34Z"/>
        <d v="2018-09-18T13:00:33Z"/>
        <d v="2018-09-18T13:15:34Z"/>
        <d v="2018-09-18T13:30:33Z"/>
        <d v="2018-09-18T13:45:33Z"/>
        <d v="2018-09-18T14:00:33Z"/>
        <d v="2018-09-18T14:15:33Z"/>
        <d v="2018-09-18T14:30:33Z"/>
        <d v="2018-09-18T14:45:33Z"/>
        <d v="2018-09-18T15:00:33Z"/>
        <d v="2018-09-18T15:15:33Z"/>
        <d v="2018-09-18T15:30:34Z"/>
        <d v="2018-09-18T15:45:32Z"/>
        <d v="2018-09-18T16:00:34Z"/>
        <d v="2018-09-18T16:15:33Z"/>
        <d v="2018-09-18T16:30:34Z"/>
        <d v="2018-09-18T16:45:33Z"/>
        <d v="2018-09-18T17:00:33Z"/>
        <d v="2018-09-18T17:15:33Z"/>
        <d v="2018-09-18T17:30:33Z"/>
        <d v="2018-09-18T17:45:33Z"/>
        <d v="2018-09-18T18:00:33Z"/>
        <d v="2018-09-18T18:15:35Z"/>
        <d v="2018-09-18T18:30:32Z"/>
        <d v="2018-09-18T18:45:33Z"/>
        <d v="2018-09-18T19:00:32Z"/>
        <d v="2018-09-18T19:15:32Z"/>
        <d v="2018-09-18T19:30:32Z"/>
        <d v="2018-09-18T19:45:32Z"/>
        <d v="2018-09-18T20:00:33Z"/>
        <d v="2018-09-18T20:15:33Z"/>
        <d v="2018-09-18T20:30:33Z"/>
        <d v="2018-09-18T20:45:33Z"/>
        <d v="2018-09-18T21:00:33Z"/>
        <d v="2018-09-18T21:15:32Z"/>
        <d v="2018-09-18T21:30:33Z"/>
        <d v="2018-09-18T21:45:33Z"/>
        <d v="2018-09-18T22:00:33Z"/>
        <d v="2018-09-18T22:15:33Z"/>
        <d v="2018-09-18T22:30:33Z"/>
        <d v="2018-09-18T22:45:32Z"/>
        <d v="2018-09-18T23:00:32Z"/>
        <d v="2018-09-18T23:15:32Z"/>
        <d v="2018-09-18T23:30:33Z"/>
        <d v="2018-09-18T23:45:33Z"/>
        <d v="2018-09-19T00:00:32Z"/>
        <d v="2018-09-19T00:15:32Z"/>
        <d v="2018-09-19T00:30:32Z"/>
        <d v="2018-09-19T00:45:32Z"/>
        <d v="2018-09-19T01:00:34Z"/>
        <d v="2018-09-19T01:15:32Z"/>
        <d v="2018-09-19T01:30:32Z"/>
        <d v="2018-09-19T01:45:32Z"/>
        <d v="2018-09-19T02:00:33Z"/>
        <d v="2018-09-19T02:15:32Z"/>
        <d v="2018-09-19T02:30:32Z"/>
        <d v="2018-09-19T02:45:32Z"/>
        <d v="2018-09-19T03:00:32Z"/>
        <d v="2018-09-19T03:15:32Z"/>
        <d v="2018-09-19T03:30:32Z"/>
        <d v="2018-09-19T03:45:32Z"/>
        <d v="2018-09-19T04:00:32Z"/>
        <d v="2018-09-19T04:15:32Z"/>
        <d v="2018-09-19T04:30:32Z"/>
        <d v="2018-09-19T04:45:31Z"/>
        <d v="2018-09-19T05:00:32Z"/>
        <d v="2018-09-19T05:15:32Z"/>
        <d v="2018-09-19T05:30:32Z"/>
        <d v="2018-09-19T05:45:32Z"/>
        <d v="2018-09-19T06:00:33Z"/>
        <d v="2018-09-19T06:15:31Z"/>
        <d v="2018-09-19T06:34:24Z"/>
        <d v="2018-09-19T06:45:31Z"/>
        <d v="2018-09-19T07:00:32Z"/>
        <d v="2018-09-19T07:15:33Z"/>
        <d v="2018-09-19T07:30:33Z"/>
        <d v="2018-09-19T07:45:33Z"/>
        <d v="2018-09-19T08:00:34Z"/>
        <d v="2018-09-19T08:15:33Z"/>
        <d v="2018-09-19T08:30:34Z"/>
        <d v="2018-09-19T08:45:33Z"/>
        <d v="2018-09-19T09:00:33Z"/>
        <d v="2018-09-19T09:15:33Z"/>
        <d v="2018-09-19T09:30:33Z"/>
        <d v="2018-09-19T09:45:33Z"/>
        <d v="2018-09-19T10:00:33Z"/>
        <d v="2018-09-19T10:30:33Z"/>
        <d v="2018-09-19T10:45:33Z"/>
        <d v="2018-09-19T11:00:33Z"/>
        <d v="2018-09-19T11:15:33Z"/>
        <d v="2018-09-19T11:30:33Z"/>
        <d v="2018-09-19T11:45:33Z"/>
        <d v="2018-09-19T12:00:34Z"/>
        <d v="2018-09-19T12:15:33Z"/>
        <d v="2018-09-19T12:30:33Z"/>
        <d v="2018-09-19T12:45:33Z"/>
        <d v="2018-09-19T13:00:33Z"/>
        <d v="2018-09-19T13:15:33Z"/>
        <d v="2018-09-19T13:30:33Z"/>
        <d v="2018-09-19T13:45:32Z"/>
        <d v="2018-09-19T14:00:33Z"/>
        <d v="2018-09-19T14:15:42Z"/>
        <d v="2018-09-19T14:30:34Z"/>
        <d v="2018-09-19T14:45:41Z"/>
        <d v="2018-09-19T15:00:36Z"/>
        <d v="2018-09-19T15:15:33Z"/>
        <d v="2018-09-19T15:30:33Z"/>
        <d v="2018-09-19T15:45:32Z"/>
        <d v="2018-09-19T16:00:38Z"/>
        <d v="2018-09-19T16:15:33Z"/>
        <d v="2018-09-19T16:30:33Z"/>
        <d v="2018-09-19T16:45:32Z"/>
        <d v="2018-09-19T17:00:33Z"/>
        <d v="2018-09-19T17:15:33Z"/>
        <d v="2018-09-19T17:30:32Z"/>
        <d v="2018-09-19T17:45:33Z"/>
        <d v="2018-09-19T18:00:33Z"/>
        <d v="2018-09-19T18:15:32Z"/>
        <d v="2018-09-19T18:30:32Z"/>
        <d v="2018-09-19T18:45:32Z"/>
        <d v="2018-09-19T19:00:33Z"/>
        <d v="2018-09-19T19:15:32Z"/>
        <d v="2018-09-19T19:30:33Z"/>
        <d v="2018-09-19T19:45:32Z"/>
        <d v="2018-09-19T20:00:33Z"/>
        <d v="2018-09-19T20:15:33Z"/>
        <d v="2018-09-19T20:30:32Z"/>
        <d v="2018-09-19T20:45:32Z"/>
        <d v="2018-09-19T21:00:32Z"/>
        <d v="2018-09-19T21:15:32Z"/>
        <d v="2018-09-19T21:30:33Z"/>
        <d v="2018-09-19T21:45:32Z"/>
        <d v="2018-09-19T22:00:33Z"/>
        <d v="2018-09-19T22:15:32Z"/>
        <d v="2018-09-19T22:30:32Z"/>
        <d v="2018-09-19T22:45:32Z"/>
        <d v="2018-09-19T23:00:32Z"/>
        <d v="2018-09-19T23:15:32Z"/>
        <d v="2018-09-19T23:30:32Z"/>
        <d v="2018-09-19T23:45:32Z"/>
        <d v="2018-09-20T00:00:32Z"/>
        <d v="2018-09-20T00:15:32Z"/>
        <d v="2018-09-20T00:30:32Z"/>
        <d v="2018-09-20T00:45:31Z"/>
        <d v="2018-09-20T01:00:32Z"/>
        <d v="2018-09-20T01:15:32Z"/>
        <d v="2018-09-20T01:30:32Z"/>
        <d v="2018-09-20T01:45:32Z"/>
        <d v="2018-09-20T02:00:40Z"/>
        <d v="2018-09-20T02:15:32Z"/>
        <d v="2018-09-20T02:30:32Z"/>
        <d v="2018-09-20T02:45:32Z"/>
        <d v="2018-09-20T03:00:33Z"/>
        <d v="2018-09-20T03:15:32Z"/>
        <d v="2018-09-20T03:30:31Z"/>
        <d v="2018-09-20T03:45:32Z"/>
        <d v="2018-09-20T04:00:31Z"/>
        <d v="2018-09-20T04:15:31Z"/>
        <d v="2018-09-20T04:30:32Z"/>
        <d v="2018-09-20T04:45:31Z"/>
        <d v="2018-09-20T05:00:32Z"/>
        <d v="2018-09-20T05:15:31Z"/>
        <d v="2018-09-20T05:30:32Z"/>
        <d v="2018-09-20T05:45:31Z"/>
        <d v="2018-09-20T06:00:32Z"/>
        <d v="2018-09-20T06:15:31Z"/>
        <d v="2018-09-20T06:34:30Z"/>
        <d v="2018-09-20T06:45:31Z"/>
        <d v="2018-09-20T07:00:32Z"/>
        <d v="2018-09-20T07:15:33Z"/>
        <d v="2018-09-20T07:30:33Z"/>
        <d v="2018-09-20T07:45:34Z"/>
        <d v="2018-09-20T08:00:33Z"/>
        <d v="2018-09-20T08:15:33Z"/>
        <d v="2018-09-20T08:30:39Z"/>
        <d v="2018-09-20T08:45:33Z"/>
        <d v="2018-09-20T09:00:33Z"/>
        <d v="2018-09-20T09:15:32Z"/>
        <d v="2018-09-20T09:30:34Z"/>
        <d v="2018-09-20T09:45:33Z"/>
        <d v="2018-09-20T10:00:33Z"/>
        <d v="2018-09-20T10:15:32Z"/>
        <d v="2018-09-20T10:30:33Z"/>
        <d v="2018-09-20T10:45:32Z"/>
        <d v="2018-09-20T11:00:33Z"/>
        <d v="2018-09-20T11:15:33Z"/>
        <d v="2018-09-20T11:30:32Z"/>
        <d v="2018-09-20T11:45:33Z"/>
        <d v="2018-09-20T12:00:33Z"/>
        <d v="2018-09-20T12:15:32Z"/>
        <d v="2018-09-20T12:30:33Z"/>
        <d v="2018-09-20T12:45:32Z"/>
        <d v="2018-09-20T13:15:33Z"/>
        <d v="2018-09-20T13:30:32Z"/>
        <d v="2018-09-20T13:45:32Z"/>
        <d v="2018-09-20T14:15:33Z"/>
        <d v="2018-09-20T14:30:32Z"/>
        <d v="2018-09-20T14:45:32Z"/>
        <d v="2018-09-20T15:00:32Z"/>
        <d v="2018-09-20T15:15:32Z"/>
        <d v="2018-09-20T15:30:32Z"/>
        <d v="2018-09-20T15:45:32Z"/>
        <d v="2018-09-20T16:00:33Z"/>
        <d v="2018-09-20T16:15:32Z"/>
        <d v="2018-09-20T16:30:35Z"/>
        <d v="2018-09-20T16:45:32Z"/>
        <d v="2018-09-20T17:00:33Z"/>
        <d v="2018-09-20T17:15:32Z"/>
        <d v="2018-09-20T17:30:33Z"/>
        <d v="2018-09-20T17:45:32Z"/>
        <d v="2018-09-20T18:00:32Z"/>
        <d v="2018-09-20T18:15:32Z"/>
        <d v="2018-09-20T18:30:32Z"/>
        <d v="2018-09-20T18:45:32Z"/>
        <d v="2018-09-20T19:00:32Z"/>
        <d v="2018-09-20T19:15:32Z"/>
        <d v="2018-09-20T19:30:32Z"/>
        <d v="2018-09-20T19:45:32Z"/>
        <d v="2018-09-20T20:00:32Z"/>
        <d v="2018-09-20T20:15:32Z"/>
        <d v="2018-09-20T20:30:32Z"/>
        <d v="2018-09-20T20:45:32Z"/>
        <d v="2018-09-20T21:00:32Z"/>
        <d v="2018-09-20T21:15:32Z"/>
        <d v="2018-09-20T21:30:32Z"/>
        <d v="2018-09-20T21:45:31Z"/>
        <d v="2018-09-20T22:00:32Z"/>
        <d v="2018-09-20T22:15:32Z"/>
        <d v="2018-09-20T22:30:32Z"/>
        <d v="2018-09-20T22:45:32Z"/>
        <d v="2018-09-20T23:00:31Z"/>
        <d v="2018-09-20T23:15:32Z"/>
        <d v="2018-09-20T23:30:31Z"/>
        <d v="2018-09-20T23:45:32Z"/>
        <d v="2018-09-21T00:00:31Z"/>
        <d v="2018-09-21T00:15:31Z"/>
        <d v="2018-09-21T00:30:32Z"/>
        <d v="2018-09-21T00:45:31Z"/>
        <d v="2018-09-21T01:00:32Z"/>
        <d v="2018-09-21T01:15:31Z"/>
        <d v="2018-09-21T01:30:32Z"/>
        <d v="2018-09-21T01:45:31Z"/>
        <d v="2018-09-21T02:00:40Z"/>
        <d v="2018-09-21T02:15:32Z"/>
        <d v="2018-09-21T02:30:32Z"/>
        <d v="2018-09-21T02:45:31Z"/>
        <d v="2018-09-21T03:00:32Z"/>
        <d v="2018-09-21T03:15:31Z"/>
        <d v="2018-09-21T03:30:32Z"/>
        <d v="2018-09-21T03:45:31Z"/>
        <d v="2018-09-21T04:00:32Z"/>
        <d v="2018-09-21T04:15:31Z"/>
        <d v="2018-09-21T04:30:31Z"/>
        <d v="2018-09-21T04:45:31Z"/>
        <d v="2018-09-21T05:00:32Z"/>
        <d v="2018-09-21T05:15:31Z"/>
        <d v="2018-09-21T05:30:31Z"/>
        <d v="2018-09-21T05:45:32Z"/>
        <d v="2018-09-21T06:00:31Z"/>
        <d v="2018-09-21T06:15:31Z"/>
        <d v="2018-09-21T06:34:19Z"/>
        <d v="2018-09-21T06:45:31Z"/>
        <d v="2018-09-21T07:00:31Z"/>
        <d v="2018-09-21T07:15:32Z"/>
        <d v="2018-09-21T07:30:36Z"/>
        <d v="2018-09-21T07:45:33Z"/>
        <d v="2018-09-21T08:00:32Z"/>
        <d v="2018-09-21T08:15:32Z"/>
        <d v="2018-09-21T08:30:34Z"/>
        <d v="2018-09-21T08:45:32Z"/>
        <d v="2018-09-21T09:00:33Z"/>
        <d v="2018-09-21T09:15:33Z"/>
        <d v="2018-09-21T09:30:32Z"/>
        <d v="2018-09-21T09:45:33Z"/>
        <d v="2018-09-21T10:00:32Z"/>
        <d v="2018-09-21T10:15:33Z"/>
        <d v="2018-09-21T10:30:32Z"/>
        <d v="2018-09-21T10:45:33Z"/>
        <d v="2018-09-21T11:00:32Z"/>
        <d v="2018-09-21T11:15:32Z"/>
        <d v="2018-09-21T11:30:32Z"/>
        <d v="2018-09-21T11:45:32Z"/>
        <d v="2018-09-21T12:00:33Z"/>
        <d v="2018-09-21T12:15:32Z"/>
        <d v="2018-09-21T12:30:32Z"/>
        <d v="2018-09-21T12:45:32Z"/>
        <d v="2018-09-21T13:00:32Z"/>
        <d v="2018-09-21T13:15:32Z"/>
        <d v="2018-09-21T13:30:32Z"/>
        <d v="2018-09-21T13:45:33Z"/>
        <d v="2018-09-21T14:00:32Z"/>
        <d v="2018-09-21T14:15:32Z"/>
        <d v="2018-09-21T14:30:32Z"/>
        <d v="2018-09-21T14:45:32Z"/>
        <d v="2018-09-21T15:00:33Z"/>
        <d v="2018-09-21T15:15:32Z"/>
        <d v="2018-09-21T15:30:32Z"/>
        <d v="2018-09-21T15:45:32Z"/>
        <d v="2018-09-21T16:00:31Z"/>
        <d v="2018-09-21T16:15:32Z"/>
        <d v="2018-09-21T16:30:32Z"/>
        <d v="2018-09-21T16:45:32Z"/>
        <d v="2018-09-21T17:00:33Z"/>
        <d v="2018-09-21T17:15:32Z"/>
        <d v="2018-09-21T17:30:32Z"/>
        <d v="2018-09-21T17:45:32Z"/>
        <d v="2018-09-21T18:00:32Z"/>
        <d v="2018-09-21T18:15:31Z"/>
        <d v="2018-09-21T18:30:32Z"/>
        <d v="2018-09-21T18:45:31Z"/>
        <d v="2018-09-21T19:00:32Z"/>
        <d v="2018-09-21T19:15:31Z"/>
        <d v="2018-09-21T19:30:31Z"/>
        <d v="2018-09-21T19:45:31Z"/>
        <d v="2018-09-21T20:00:32Z"/>
        <d v="2018-09-21T20:15:31Z"/>
        <d v="2018-09-21T20:30:31Z"/>
        <d v="2018-09-21T20:45:31Z"/>
        <d v="2018-09-21T21:00:31Z"/>
        <d v="2018-09-21T21:15:31Z"/>
        <d v="2018-09-21T21:30:31Z"/>
        <d v="2018-09-21T21:45:30Z"/>
        <d v="2018-09-21T22:00:31Z"/>
        <d v="2018-09-21T22:15:31Z"/>
        <d v="2018-09-21T22:30:31Z"/>
        <d v="2018-09-21T22:45:31Z"/>
        <d v="2018-09-21T23:00:31Z"/>
        <d v="2018-09-21T23:15:31Z"/>
        <d v="2018-09-21T23:30:31Z"/>
        <d v="2018-09-21T23:45:31Z"/>
        <d v="2018-09-22T00:00:31Z"/>
        <d v="2018-09-22T00:15:31Z"/>
        <d v="2018-09-22T00:30:32Z"/>
        <d v="2018-09-22T00:45:31Z"/>
        <d v="2018-09-22T01:00:32Z"/>
        <d v="2018-09-22T01:15:31Z"/>
        <d v="2018-09-22T01:30:32Z"/>
        <d v="2018-09-22T01:45:31Z"/>
        <d v="2018-09-22T02:00:41Z"/>
        <d v="2018-09-22T02:15:31Z"/>
        <d v="2018-09-22T02:30:31Z"/>
        <d v="2018-09-22T02:45:30Z"/>
        <d v="2018-09-22T03:00:31Z"/>
        <d v="2018-09-22T03:15:30Z"/>
        <d v="2018-09-22T03:30:31Z"/>
        <d v="2018-09-22T03:45:30Z"/>
        <d v="2018-09-22T04:00:31Z"/>
        <d v="2018-09-22T04:15:31Z"/>
        <d v="2018-09-22T04:30:31Z"/>
        <d v="2018-09-22T04:45:30Z"/>
        <d v="2018-09-22T05:00:31Z"/>
        <d v="2018-09-22T05:15:30Z"/>
        <d v="2018-09-22T05:30:31Z"/>
        <d v="2018-09-22T05:45:30Z"/>
        <d v="2018-09-22T06:00:31Z"/>
        <d v="2018-09-22T06:15:30Z"/>
        <d v="2018-09-22T06:34:24Z"/>
        <d v="2018-09-22T06:45:31Z"/>
        <d v="2018-09-22T07:00:30Z"/>
        <d v="2018-09-22T07:15:31Z"/>
        <d v="2018-09-22T07:30:32Z"/>
        <d v="2018-09-22T07:45:31Z"/>
        <d v="2018-09-22T08:00:32Z"/>
        <d v="2018-09-22T08:15:32Z"/>
        <d v="2018-09-22T08:30:33Z"/>
        <d v="2018-09-22T08:45:32Z"/>
        <d v="2018-09-22T09:00:32Z"/>
        <d v="2018-09-22T09:15:32Z"/>
        <d v="2018-09-22T09:30:32Z"/>
        <d v="2018-09-22T09:45:32Z"/>
        <d v="2018-09-22T10:00:33Z"/>
        <d v="2018-09-22T10:15:32Z"/>
        <d v="2018-09-22T10:30:32Z"/>
        <d v="2018-09-22T10:45:32Z"/>
        <d v="2018-09-22T11:00:32Z"/>
        <d v="2018-09-22T11:15:31Z"/>
        <d v="2018-09-22T11:30:32Z"/>
        <d v="2018-09-22T11:45:31Z"/>
        <d v="2018-09-22T12:00:32Z"/>
        <d v="2018-09-22T12:15:31Z"/>
        <d v="2018-09-22T12:30:32Z"/>
        <d v="2018-09-22T12:45:31Z"/>
        <d v="2018-09-22T13:00:32Z"/>
        <d v="2018-09-22T13:15:32Z"/>
        <d v="2018-09-22T13:30:32Z"/>
        <d v="2018-09-22T13:45:32Z"/>
        <d v="2018-09-22T14:00:32Z"/>
        <d v="2018-09-22T14:15:32Z"/>
        <d v="2018-09-22T14:30:32Z"/>
        <d v="2018-09-22T14:45:32Z"/>
        <d v="2018-09-22T15:00:32Z"/>
        <d v="2018-09-22T15:15:31Z"/>
        <d v="2018-09-22T15:30:32Z"/>
        <d v="2018-09-22T15:45:31Z"/>
        <d v="2018-09-22T16:00:32Z"/>
        <d v="2018-09-22T16:15:32Z"/>
        <d v="2018-09-22T16:30:31Z"/>
        <d v="2018-09-22T16:45:32Z"/>
        <d v="2018-09-22T17:00:32Z"/>
        <d v="2018-09-22T17:15:31Z"/>
        <d v="2018-09-22T17:30:32Z"/>
        <d v="2018-09-22T17:45:31Z"/>
        <d v="2018-09-22T18:00:34Z"/>
        <d v="2018-09-22T18:15:31Z"/>
        <d v="2018-09-22T18:30:31Z"/>
        <d v="2018-09-22T18:45:31Z"/>
        <d v="2018-09-22T19:00:32Z"/>
        <d v="2018-09-22T19:15:31Z"/>
        <d v="2018-09-22T19:30:31Z"/>
        <d v="2018-09-22T19:45:31Z"/>
        <d v="2018-09-22T20:00:31Z"/>
        <d v="2018-09-22T20:15:31Z"/>
        <d v="2018-09-22T20:30:31Z"/>
        <d v="2018-09-22T20:45:31Z"/>
        <d v="2018-09-22T21:00:31Z"/>
        <d v="2018-09-22T21:15:31Z"/>
        <d v="2018-09-22T21:30:31Z"/>
        <d v="2018-09-22T21:45:31Z"/>
        <d v="2018-09-22T22:00:31Z"/>
        <d v="2018-09-22T22:15:31Z"/>
        <d v="2018-09-22T22:30:31Z"/>
        <d v="2018-09-22T22:45:31Z"/>
        <d v="2018-09-22T23:00:30Z"/>
        <d v="2018-09-22T23:15:31Z"/>
        <d v="2018-09-22T23:30:30Z"/>
        <d v="2018-09-22T23:45:31Z"/>
        <d v="2018-09-23T00:00:31Z"/>
        <d v="2018-09-23T00:15:31Z"/>
        <d v="2018-09-23T00:30:30Z"/>
        <d v="2018-09-23T00:45:31Z"/>
        <d v="2018-09-23T01:00:31Z"/>
        <d v="2018-09-23T01:15:31Z"/>
        <d v="2018-09-23T01:30:31Z"/>
        <d v="2018-09-23T01:45:30Z"/>
        <d v="2018-09-23T02:00:38Z"/>
        <d v="2018-09-23T02:15:31Z"/>
        <d v="2018-09-23T02:30:31Z"/>
        <d v="2018-09-23T02:45:30Z"/>
        <d v="2018-09-23T03:00:31Z"/>
        <d v="2018-09-23T03:15:30Z"/>
        <d v="2018-09-23T03:30:31Z"/>
        <d v="2018-09-23T03:45:31Z"/>
        <d v="2018-09-23T04:00:30Z"/>
        <d v="2018-09-23T04:15:30Z"/>
        <d v="2018-09-23T04:30:30Z"/>
        <d v="2018-09-23T04:45:31Z"/>
        <d v="2018-09-23T05:00:30Z"/>
        <d v="2018-09-23T05:15:30Z"/>
        <d v="2018-09-23T05:30:30Z"/>
        <d v="2018-09-23T05:45:30Z"/>
        <d v="2018-09-23T06:00:30Z"/>
        <d v="2018-09-23T06:15:30Z"/>
        <d v="2018-09-23T06:34:21Z"/>
        <d v="2018-09-23T06:45:30Z"/>
        <d v="2018-09-23T07:00:31Z"/>
        <d v="2018-09-23T07:15:32Z"/>
        <d v="2018-09-23T07:30:31Z"/>
        <d v="2018-09-23T07:45:32Z"/>
        <d v="2018-09-23T08:00:32Z"/>
        <d v="2018-09-23T08:15:31Z"/>
        <d v="2018-09-23T08:30:33Z"/>
        <d v="2018-09-23T08:45:31Z"/>
        <d v="2018-09-23T09:00:32Z"/>
        <d v="2018-09-23T09:15:31Z"/>
        <d v="2018-09-23T09:30:31Z"/>
        <d v="2018-09-23T09:45:31Z"/>
        <d v="2018-09-23T10:00:32Z"/>
        <d v="2018-09-23T10:15:32Z"/>
        <d v="2018-09-23T10:30:31Z"/>
        <d v="2018-09-23T10:45:32Z"/>
        <d v="2018-09-23T11:00:31Z"/>
        <d v="2018-09-23T11:15:32Z"/>
        <d v="2018-09-23T11:30:31Z"/>
        <d v="2018-09-23T11:45:32Z"/>
        <d v="2018-09-23T12:00:32Z"/>
        <d v="2018-09-23T12:15:31Z"/>
        <d v="2018-09-23T12:30:32Z"/>
        <d v="2018-09-23T12:45:32Z"/>
        <d v="2018-09-23T13:00:31Z"/>
        <d v="2018-09-23T13:15:30Z"/>
        <d v="2018-09-23T13:30:31Z"/>
        <d v="2018-09-23T13:45:31Z"/>
        <d v="2018-09-23T14:00:31Z"/>
        <d v="2018-09-23T14:15:31Z"/>
        <d v="2018-09-23T14:30:32Z"/>
        <d v="2018-09-23T14:45:31Z"/>
        <d v="2018-09-23T15:00:31Z"/>
        <d v="2018-09-23T15:15:31Z"/>
        <d v="2018-09-23T15:30:32Z"/>
        <d v="2018-09-23T15:45:31Z"/>
        <d v="2018-09-23T16:00:31Z"/>
        <d v="2018-09-23T16:15:31Z"/>
        <d v="2018-09-23T16:30:31Z"/>
        <d v="2018-09-23T16:45:31Z"/>
        <d v="2018-09-23T17:00:32Z"/>
        <d v="2018-09-23T17:15:31Z"/>
        <d v="2018-09-23T17:30:31Z"/>
        <d v="2018-09-23T17:45:31Z"/>
        <d v="2018-09-23T18:00:31Z"/>
        <d v="2018-09-23T18:15:31Z"/>
        <d v="2018-09-23T18:30:31Z"/>
        <d v="2018-09-23T18:45:31Z"/>
        <d v="2018-09-23T19:00:31Z"/>
        <d v="2018-09-23T19:15:31Z"/>
        <d v="2018-09-23T19:30:30Z"/>
        <d v="2018-09-23T19:45:31Z"/>
        <d v="2018-09-23T20:00:31Z"/>
        <d v="2018-09-23T20:15:30Z"/>
        <d v="2018-09-23T20:30:30Z"/>
        <d v="2018-09-23T20:45:31Z"/>
        <d v="2018-09-23T21:00:30Z"/>
        <d v="2018-09-23T21:15:31Z"/>
        <d v="2018-09-23T21:30:30Z"/>
        <d v="2018-09-23T21:45:31Z"/>
        <d v="2018-09-23T22:00:30Z"/>
        <d v="2018-09-23T22:15:30Z"/>
        <d v="2018-09-23T22:30:30Z"/>
        <d v="2018-09-23T22:45:30Z"/>
        <d v="2018-09-23T23:00:30Z"/>
        <d v="2018-09-23T23:15:31Z"/>
        <d v="2018-09-23T23:30:30Z"/>
        <d v="2018-09-23T23:45:31Z"/>
        <d v="2018-09-24T00:00:30Z"/>
        <d v="2018-09-24T00:15:30Z"/>
        <d v="2018-09-24T00:30:30Z"/>
        <d v="2018-09-24T00:45:30Z"/>
        <d v="2018-09-24T01:00:30Z"/>
        <d v="2018-09-24T01:15:30Z"/>
        <d v="2018-09-24T01:30:30Z"/>
        <d v="2018-09-24T01:45:30Z"/>
        <d v="2018-09-24T02:00:33Z"/>
        <d v="2018-09-24T02:15:30Z"/>
        <d v="2018-09-24T02:30:31Z"/>
        <d v="2018-09-24T02:45:29Z"/>
        <d v="2018-09-24T03:00:30Z"/>
        <d v="2018-09-24T03:15:29Z"/>
        <d v="2018-09-24T03:30:30Z"/>
        <d v="2018-09-24T03:45:29Z"/>
        <d v="2018-09-24T04:00:30Z"/>
        <d v="2018-09-24T04:15:30Z"/>
        <d v="2018-09-24T04:30:30Z"/>
        <d v="2018-09-24T04:45:30Z"/>
        <d v="2018-09-24T05:00:30Z"/>
        <d v="2018-09-24T05:15:30Z"/>
        <d v="2018-09-24T05:30:29Z"/>
        <d v="2018-09-24T05:45:30Z"/>
        <d v="2018-09-24T06:00:30Z"/>
        <d v="2018-09-24T06:15:29Z"/>
        <d v="2018-09-24T06:34:16Z"/>
        <d v="2018-09-24T06:45:30Z"/>
        <d v="2018-09-24T07:00:29Z"/>
        <d v="2018-09-24T07:15:32Z"/>
        <d v="2018-09-24T07:30:31Z"/>
        <d v="2018-09-24T07:45:31Z"/>
        <d v="2018-09-24T08:00:33Z"/>
        <d v="2018-09-24T08:15:32Z"/>
        <d v="2018-09-24T08:30:32Z"/>
        <d v="2018-09-24T08:45:31Z"/>
        <d v="2018-09-24T09:00:31Z"/>
        <d v="2018-09-24T09:15:31Z"/>
        <d v="2018-09-24T09:30:31Z"/>
        <d v="2018-09-24T09:45:31Z"/>
        <d v="2018-09-24T10:00:31Z"/>
        <d v="2018-09-24T10:15:31Z"/>
        <d v="2018-09-24T10:30:32Z"/>
        <d v="2018-09-24T10:45:31Z"/>
        <d v="2018-09-24T11:00:32Z"/>
        <d v="2018-09-24T11:15:31Z"/>
        <d v="2018-09-24T11:30:30Z"/>
        <d v="2018-09-24T11:45:31Z"/>
        <d v="2018-09-24T12:00:32Z"/>
        <d v="2018-09-24T12:15:31Z"/>
        <d v="2018-09-24T12:30:31Z"/>
        <d v="2018-09-24T12:45:30Z"/>
        <d v="2018-09-24T13:00:31Z"/>
        <d v="2018-09-24T13:15:30Z"/>
        <d v="2018-09-24T13:30:31Z"/>
        <d v="2018-09-24T13:45:30Z"/>
        <d v="2018-09-24T14:00:31Z"/>
        <d v="2018-09-24T14:15:30Z"/>
        <d v="2018-09-24T14:30:31Z"/>
        <d v="2018-09-24T14:45:30Z"/>
        <d v="2018-09-24T15:00:31Z"/>
        <d v="2018-09-24T15:15:30Z"/>
        <d v="2018-09-24T15:30:30Z"/>
        <d v="2018-09-24T15:45:30Z"/>
        <d v="2018-09-24T16:00:30Z"/>
        <d v="2018-09-24T16:15:30Z"/>
        <d v="2018-09-24T16:30:31Z"/>
        <d v="2018-09-24T16:45:30Z"/>
        <d v="2018-09-24T17:00:30Z"/>
        <d v="2018-09-24T17:15:30Z"/>
        <d v="2018-09-24T17:30:30Z"/>
        <d v="2018-09-24T17:45:31Z"/>
        <d v="2018-09-24T18:00:30Z"/>
        <d v="2018-09-24T18:15:30Z"/>
        <d v="2018-09-24T18:30:30Z"/>
        <d v="2018-09-24T18:45:30Z"/>
        <d v="2018-09-24T19:00:30Z"/>
        <d v="2018-09-24T19:15:30Z"/>
        <d v="2018-09-24T19:30:30Z"/>
        <d v="2018-09-24T19:45:30Z"/>
        <d v="2018-09-24T20:00:30Z"/>
        <d v="2018-09-24T20:15:30Z"/>
        <d v="2018-09-24T20:30:31Z"/>
        <d v="2018-09-24T20:45:30Z"/>
        <d v="2018-09-24T21:00:31Z"/>
        <d v="2018-09-24T21:15:30Z"/>
        <d v="2018-09-24T21:30:31Z"/>
        <d v="2018-09-24T21:45:30Z"/>
        <d v="2018-09-24T22:00:31Z"/>
        <d v="2018-09-24T22:15:30Z"/>
        <d v="2018-09-24T22:30:31Z"/>
        <d v="2018-09-24T22:45:30Z"/>
        <d v="2018-09-24T23:00:31Z"/>
        <d v="2018-09-24T23:15:30Z"/>
        <d v="2018-09-24T23:30:30Z"/>
        <d v="2018-09-24T23:45:30Z"/>
        <d v="2018-09-25T00:00:31Z"/>
        <d v="2018-09-25T00:15:30Z"/>
        <d v="2018-09-25T00:30:29Z"/>
        <d v="2018-09-25T00:45:30Z"/>
        <d v="2018-09-25T01:00:31Z"/>
        <d v="2018-09-25T01:15:30Z"/>
        <d v="2018-09-25T01:30:30Z"/>
        <d v="2018-09-25T01:45:30Z"/>
        <d v="2018-09-25T02:00:37Z"/>
        <d v="2018-09-25T02:15:30Z"/>
        <d v="2018-09-25T02:30:29Z"/>
        <d v="2018-09-25T02:45:30Z"/>
        <d v="2018-09-25T03:00:30Z"/>
        <d v="2018-09-25T03:15:29Z"/>
        <d v="2018-09-25T03:30:30Z"/>
        <d v="2018-09-25T03:45:29Z"/>
        <d v="2018-09-25T04:00:29Z"/>
        <d v="2018-09-25T04:15:30Z"/>
        <d v="2018-09-25T04:30:29Z"/>
        <d v="2018-09-25T04:45:29Z"/>
        <d v="2018-09-25T05:00:29Z"/>
        <d v="2018-09-25T05:15:29Z"/>
        <d v="2018-09-25T05:30:29Z"/>
        <d v="2018-09-25T05:45:30Z"/>
        <d v="2018-09-25T06:00:29Z"/>
        <d v="2018-09-25T06:15:29Z"/>
        <d v="2018-09-25T06:34:17Z"/>
        <d v="2018-09-25T06:45:29Z"/>
        <d v="2018-09-25T07:00:30Z"/>
        <d v="2018-09-25T07:15:31Z"/>
        <d v="2018-09-25T07:30:31Z"/>
        <d v="2018-09-25T07:45:31Z"/>
        <d v="2018-09-25T08:00:34Z"/>
        <d v="2018-09-25T08:15:30Z"/>
        <d v="2018-09-25T08:30:34Z"/>
        <d v="2018-09-25T08:45:31Z"/>
        <d v="2018-09-25T09:00:31Z"/>
        <d v="2018-09-25T09:15:31Z"/>
        <d v="2018-09-25T09:30:31Z"/>
        <d v="2018-09-25T09:45:31Z"/>
        <d v="2018-09-25T10:00:31Z"/>
        <d v="2018-09-25T10:15:30Z"/>
        <d v="2018-09-25T10:30:31Z"/>
        <d v="2018-09-25T10:45:30Z"/>
        <d v="2018-09-25T11:00:31Z"/>
        <d v="2018-09-25T11:15:34Z"/>
        <d v="2018-09-25T11:30:31Z"/>
        <d v="2018-09-25T12:00:31Z"/>
        <d v="2018-09-25T12:30:32Z"/>
        <d v="2018-09-25T12:45:30Z"/>
        <d v="2018-09-25T13:00:31Z"/>
        <d v="2018-09-25T13:15:32Z"/>
        <d v="2018-09-25T13:30:31Z"/>
        <d v="2018-09-25T13:45:31Z"/>
        <d v="2018-09-25T14:00:30Z"/>
        <d v="2018-09-25T14:15:31Z"/>
        <d v="2018-09-25T14:30:31Z"/>
        <d v="2018-09-25T15:00:38Z"/>
        <d v="2018-09-25T17:30:31Z"/>
        <d v="2018-09-25T18:02:18Z"/>
        <d v="2018-09-25T19:03:08Z"/>
        <d v="2018-09-25T19:45:48Z"/>
        <d v="2018-09-25T20:04:01Z"/>
        <d v="2018-09-25T21:04:10Z"/>
        <d v="2018-09-25T21:49:04Z"/>
        <d v="2018-09-26T10:50:33Z"/>
        <d v="2018-09-26T11:03:36Z"/>
        <d v="2018-09-26T11:18:32Z"/>
        <d v="2018-09-26T13:03:11Z"/>
        <d v="2018-09-26T16:00:30Z"/>
        <d v="2018-09-26T18:45:29Z"/>
        <d v="2018-09-27T12:45:31Z"/>
        <d v="2018-09-27T13:01:07Z"/>
        <d v="2018-09-27T13:54:27Z"/>
        <d v="2018-09-27T14:48:39Z"/>
        <d v="2018-09-27T19:31:06Z"/>
        <m/>
      </sharedItems>
    </cacheField>
    <cacheField name="date" numFmtId="165">
      <sharedItems containsDate="1" containsString="0" containsBlank="1">
        <d v="2018-09-01T00:00:00Z"/>
        <d v="2018-09-02T00:00:00Z"/>
        <d v="2018-09-03T00:00:00Z"/>
        <d v="2018-09-04T00:00:00Z"/>
        <d v="2018-09-05T00:00:00Z"/>
        <d v="2018-09-06T00:00:00Z"/>
        <d v="2018-09-07T00:00:00Z"/>
        <d v="2018-09-08T00:00:00Z"/>
        <d v="2018-09-09T00:00:00Z"/>
        <d v="2018-09-10T00:00:00Z"/>
        <d v="2018-09-11T00:00:00Z"/>
        <d v="2018-09-12T00:00:00Z"/>
        <d v="2018-09-13T00:00:00Z"/>
        <d v="2018-09-14T00:00:00Z"/>
        <d v="2018-09-15T00:00:00Z"/>
        <d v="2018-09-16T00:00:00Z"/>
        <d v="2018-09-17T00:00:00Z"/>
        <d v="2018-09-18T00:00:00Z"/>
        <d v="2018-09-19T00:00:00Z"/>
        <d v="2018-09-20T00:00:00Z"/>
        <d v="2018-09-21T00:00:00Z"/>
        <d v="2018-09-22T00:00:00Z"/>
        <d v="2018-09-23T00:00:00Z"/>
        <d v="2018-09-24T00:00:00Z"/>
        <d v="2018-09-25T00:00:00Z"/>
        <d v="2018-09-26T00:00:00Z"/>
        <d v="2018-09-27T00:00:00Z"/>
        <m/>
      </sharedItems>
    </cacheField>
    <cacheField name="time" numFmtId="21">
      <sharedItems containsDate="1" containsString="0" containsBlank="1">
        <d v="1899-12-30T02:00:40Z"/>
        <d v="1899-12-30T02:15:40Z"/>
        <d v="1899-12-30T02:30:40Z"/>
        <d v="1899-12-30T02:45:39Z"/>
        <d v="1899-12-30T03:00:40Z"/>
        <d v="1899-12-30T03:15:39Z"/>
        <d v="1899-12-30T03:30:39Z"/>
        <d v="1899-12-30T03:45:40Z"/>
        <d v="1899-12-30T04:00:39Z"/>
        <d v="1899-12-30T04:15:40Z"/>
        <d v="1899-12-30T04:30:39Z"/>
        <d v="1899-12-30T04:45:39Z"/>
        <d v="1899-12-30T05:00:39Z"/>
        <d v="1899-12-30T05:15:39Z"/>
        <d v="1899-12-30T05:30:39Z"/>
        <d v="1899-12-30T05:45:40Z"/>
        <d v="1899-12-30T06:00:40Z"/>
        <d v="1899-12-30T06:15:39Z"/>
        <d v="1899-12-30T06:34:21Z"/>
        <d v="1899-12-30T06:45:39Z"/>
        <d v="1899-12-30T07:00:39Z"/>
        <d v="1899-12-30T07:15:41Z"/>
        <d v="1899-12-30T07:30:41Z"/>
        <d v="1899-12-30T07:45:41Z"/>
        <d v="1899-12-30T08:00:41Z"/>
        <d v="1899-12-30T08:15:41Z"/>
        <d v="1899-12-30T08:30:41Z"/>
        <d v="1899-12-30T08:45:40Z"/>
        <d v="1899-12-30T09:00:41Z"/>
        <d v="1899-12-30T09:15:41Z"/>
        <d v="1899-12-30T09:30:40Z"/>
        <d v="1899-12-30T09:45:42Z"/>
        <d v="1899-12-30T10:00:40Z"/>
        <d v="1899-12-30T10:15:41Z"/>
        <d v="1899-12-30T10:30:40Z"/>
        <d v="1899-12-30T10:45:41Z"/>
        <d v="1899-12-30T11:00:41Z"/>
        <d v="1899-12-30T11:15:40Z"/>
        <d v="1899-12-30T11:30:41Z"/>
        <d v="1899-12-30T11:45:40Z"/>
        <d v="1899-12-30T12:00:41Z"/>
        <d v="1899-12-30T12:15:40Z"/>
        <d v="1899-12-30T12:30:40Z"/>
        <d v="1899-12-30T12:45:41Z"/>
        <d v="1899-12-30T13:00:40Z"/>
        <d v="1899-12-30T13:15:41Z"/>
        <d v="1899-12-30T13:30:40Z"/>
        <d v="1899-12-30T13:45:40Z"/>
        <d v="1899-12-30T14:00:41Z"/>
        <d v="1899-12-30T14:15:40Z"/>
        <d v="1899-12-30T14:30:41Z"/>
        <d v="1899-12-30T14:45:40Z"/>
        <d v="1899-12-30T15:00:40Z"/>
        <d v="1899-12-30T15:15:39Z"/>
        <d v="1899-12-30T15:30:40Z"/>
        <d v="1899-12-30T15:45:40Z"/>
        <d v="1899-12-30T16:00:40Z"/>
        <d v="1899-12-30T16:15:40Z"/>
        <d v="1899-12-30T16:30:40Z"/>
        <d v="1899-12-30T16:45:40Z"/>
        <d v="1899-12-30T17:00:40Z"/>
        <d v="1899-12-30T17:15:40Z"/>
        <d v="1899-12-30T17:30:40Z"/>
        <d v="1899-12-30T17:45:40Z"/>
        <d v="1899-12-30T18:00:40Z"/>
        <d v="1899-12-30T18:15:40Z"/>
        <d v="1899-12-30T18:30:40Z"/>
        <d v="1899-12-30T18:45:40Z"/>
        <d v="1899-12-30T19:00:39Z"/>
        <d v="1899-12-30T19:15:40Z"/>
        <d v="1899-12-30T19:30:40Z"/>
        <d v="1899-12-30T19:45:39Z"/>
        <d v="1899-12-30T20:00:40Z"/>
        <d v="1899-12-30T20:15:40Z"/>
        <d v="1899-12-30T20:30:40Z"/>
        <d v="1899-12-30T20:45:39Z"/>
        <d v="1899-12-30T21:00:39Z"/>
        <d v="1899-12-30T21:15:40Z"/>
        <d v="1899-12-30T21:30:39Z"/>
        <d v="1899-12-30T21:45:40Z"/>
        <d v="1899-12-30T22:00:39Z"/>
        <d v="1899-12-30T22:15:40Z"/>
        <d v="1899-12-30T22:30:39Z"/>
        <d v="1899-12-30T22:45:40Z"/>
        <d v="1899-12-30T23:00:40Z"/>
        <d v="1899-12-30T23:15:39Z"/>
        <d v="1899-12-30T23:30:41Z"/>
        <d v="1899-12-30T23:45:39Z"/>
        <d v="1899-12-30T00:00:39Z"/>
        <d v="1899-12-30T00:15:39Z"/>
        <d v="1899-12-30T00:30:39Z"/>
        <d v="1899-12-30T00:45:40Z"/>
        <d v="1899-12-30T01:00:39Z"/>
        <d v="1899-12-30T01:15:41Z"/>
        <d v="1899-12-30T01:30:39Z"/>
        <d v="1899-12-30T01:45:40Z"/>
        <d v="1899-12-30T02:30:39Z"/>
        <d v="1899-12-30T03:00:39Z"/>
        <d v="1899-12-30T03:45:39Z"/>
        <d v="1899-12-30T04:30:38Z"/>
        <d v="1899-12-30T05:00:40Z"/>
        <d v="1899-12-30T05:30:38Z"/>
        <d v="1899-12-30T05:45:39Z"/>
        <d v="1899-12-30T06:00:39Z"/>
        <d v="1899-12-30T06:34:26Z"/>
        <d v="1899-12-30T07:00:40Z"/>
        <d v="1899-12-30T07:30:40Z"/>
        <d v="1899-12-30T08:00:40Z"/>
        <d v="1899-12-30T08:30:40Z"/>
        <d v="1899-12-30T08:45:42Z"/>
        <d v="1899-12-30T09:00:40Z"/>
        <d v="1899-12-30T09:45:40Z"/>
        <d v="1899-12-30T10:15:40Z"/>
        <d v="1899-12-30T11:00:40Z"/>
        <d v="1899-12-30T11:15:41Z"/>
        <d v="1899-12-30T11:30:40Z"/>
        <d v="1899-12-30T12:00:40Z"/>
        <d v="1899-12-30T12:15:41Z"/>
        <d v="1899-12-30T12:30:39Z"/>
        <d v="1899-12-30T12:45:40Z"/>
        <d v="1899-12-30T13:00:39Z"/>
        <d v="1899-12-30T13:15:40Z"/>
        <d v="1899-12-30T14:15:39Z"/>
        <d v="1899-12-30T14:30:40Z"/>
        <d v="1899-12-30T15:00:39Z"/>
        <d v="1899-12-30T15:15:40Z"/>
        <d v="1899-12-30T15:30:39Z"/>
        <d v="1899-12-30T16:45:39Z"/>
        <d v="1899-12-30T17:15:39Z"/>
        <d v="1899-12-30T17:30:39Z"/>
        <d v="1899-12-30T18:00:39Z"/>
        <d v="1899-12-30T18:30:39Z"/>
        <d v="1899-12-30T19:00:40Z"/>
        <d v="1899-12-30T19:15:39Z"/>
        <d v="1899-12-30T19:30:39Z"/>
        <d v="1899-12-30T20:00:39Z"/>
        <d v="1899-12-30T20:15:39Z"/>
        <d v="1899-12-30T20:30:39Z"/>
        <d v="1899-12-30T20:45:40Z"/>
        <d v="1899-12-30T21:15:39Z"/>
        <d v="1899-12-30T21:30:40Z"/>
        <d v="1899-12-30T22:00:40Z"/>
        <d v="1899-12-30T22:15:39Z"/>
        <d v="1899-12-30T22:45:39Z"/>
        <d v="1899-12-30T23:00:39Z"/>
        <d v="1899-12-30T23:30:39Z"/>
        <d v="1899-12-30T00:45:39Z"/>
        <d v="1899-12-30T01:00:38Z"/>
        <d v="1899-12-30T01:15:39Z"/>
        <d v="1899-12-30T01:45:39Z"/>
        <d v="1899-12-30T02:00:39Z"/>
        <d v="1899-12-30T02:15:39Z"/>
        <d v="1899-12-30T03:30:38Z"/>
        <d v="1899-12-30T03:45:38Z"/>
        <d v="1899-12-30T04:15:39Z"/>
        <d v="1899-12-30T04:45:38Z"/>
        <d v="1899-12-30T05:45:38Z"/>
        <d v="1899-12-30T06:15:38Z"/>
        <d v="1899-12-30T06:34:20Z"/>
        <d v="1899-12-30T06:45:38Z"/>
        <d v="1899-12-30T07:15:40Z"/>
        <d v="1899-12-30T08:15:40Z"/>
        <d v="1899-12-30T09:15:39Z"/>
        <d v="1899-12-30T10:30:39Z"/>
        <d v="1899-12-30T10:45:40Z"/>
        <d v="1899-12-30T11:00:39Z"/>
        <d v="1899-12-30T11:30:39Z"/>
        <d v="1899-12-30T12:00:39Z"/>
        <d v="1899-12-30T12:15:39Z"/>
        <d v="1899-12-30T13:30:39Z"/>
        <d v="1899-12-30T14:00:39Z"/>
        <d v="1899-12-30T14:30:39Z"/>
        <d v="1899-12-30T15:45:39Z"/>
        <d v="1899-12-30T16:00:39Z"/>
        <d v="1899-12-30T16:15:39Z"/>
        <d v="1899-12-30T16:30:39Z"/>
        <d v="1899-12-30T17:00:39Z"/>
        <d v="1899-12-30T17:45:39Z"/>
        <d v="1899-12-30T19:00:38Z"/>
        <d v="1899-12-30T20:30:38Z"/>
        <d v="1899-12-30T21:00:40Z"/>
        <d v="1899-12-30T21:45:39Z"/>
        <d v="1899-12-30T22:30:40Z"/>
        <d v="1899-12-30T22:45:38Z"/>
        <d v="1899-12-30T23:15:38Z"/>
        <d v="1899-12-30T23:45:38Z"/>
        <d v="1899-12-30T00:00:38Z"/>
        <d v="1899-12-30T00:15:38Z"/>
        <d v="1899-12-30T00:45:38Z"/>
        <d v="1899-12-30T01:45:38Z"/>
        <d v="1899-12-30T02:15:38Z"/>
        <d v="1899-12-30T02:30:38Z"/>
        <d v="1899-12-30T03:00:38Z"/>
        <d v="1899-12-30T03:15:38Z"/>
        <d v="1899-12-30T04:15:38Z"/>
        <d v="1899-12-30T04:30:37Z"/>
        <d v="1899-12-30T05:15:38Z"/>
        <d v="1899-12-30T06:00:38Z"/>
        <d v="1899-12-30T06:34:23Z"/>
        <d v="1899-12-30T07:00:38Z"/>
        <d v="1899-12-30T07:30:39Z"/>
        <d v="1899-12-30T07:45:40Z"/>
        <d v="1899-12-30T08:00:39Z"/>
        <d v="1899-12-30T08:45:39Z"/>
        <d v="1899-12-30T09:45:39Z"/>
        <d v="1899-12-30T10:15:39Z"/>
        <d v="1899-12-30T11:15:39Z"/>
        <d v="1899-12-30T11:45:39Z"/>
        <d v="1899-12-30T13:15:39Z"/>
        <d v="1899-12-30T13:45:39Z"/>
        <d v="1899-12-30T15:45:38Z"/>
        <d v="1899-12-30T18:15:38Z"/>
        <d v="1899-12-30T18:30:38Z"/>
        <d v="1899-12-30T19:45:38Z"/>
        <d v="1899-12-30T20:15:38Z"/>
        <d v="1899-12-30T20:45:38Z"/>
        <d v="1899-12-30T21:00:38Z"/>
        <d v="1899-12-30T21:15:38Z"/>
        <d v="1899-12-30T21:30:38Z"/>
        <d v="1899-12-30T21:45:38Z"/>
        <d v="1899-12-30T22:00:38Z"/>
        <d v="1899-12-30T22:15:38Z"/>
        <d v="1899-12-30T23:00:38Z"/>
        <d v="1899-12-30T23:30:38Z"/>
        <d v="1899-12-30T00:30:38Z"/>
        <d v="1899-12-30T02:45:38Z"/>
        <d v="1899-12-30T03:45:37Z"/>
        <d v="1899-12-30T04:00:38Z"/>
        <d v="1899-12-30T04:45:37Z"/>
        <d v="1899-12-30T05:00:38Z"/>
        <d v="1899-12-30T05:15:37Z"/>
        <d v="1899-12-30T05:45:37Z"/>
        <d v="1899-12-30T06:00:37Z"/>
        <d v="1899-12-30T06:15:37Z"/>
        <d v="1899-12-30T07:15:39Z"/>
        <d v="1899-12-30T08:15:39Z"/>
        <d v="1899-12-30T08:30:39Z"/>
        <d v="1899-12-30T09:00:39Z"/>
        <d v="1899-12-30T09:30:39Z"/>
        <d v="1899-12-30T10:00:39Z"/>
        <d v="1899-12-30T10:45:39Z"/>
        <d v="1899-12-30T12:30:38Z"/>
        <d v="1899-12-30T12:45:39Z"/>
        <d v="1899-12-30T13:00:38Z"/>
        <d v="1899-12-30T14:00:38Z"/>
        <d v="1899-12-30T14:30:38Z"/>
        <d v="1899-12-30T14:45:39Z"/>
        <d v="1899-12-30T15:00:38Z"/>
        <d v="1899-12-30T15:15:38Z"/>
        <d v="1899-12-30T15:30:38Z"/>
        <d v="1899-12-30T16:15:38Z"/>
        <d v="1899-12-30T16:30:38Z"/>
        <d v="1899-12-30T17:00:38Z"/>
        <d v="1899-12-30T17:15:38Z"/>
        <d v="1899-12-30T17:45:38Z"/>
        <d v="1899-12-30T18:00:38Z"/>
        <d v="1899-12-30T18:45:38Z"/>
        <d v="1899-12-30T19:15:38Z"/>
        <d v="1899-12-30T20:30:37Z"/>
        <d v="1899-12-30T21:30:37Z"/>
        <d v="1899-12-30T22:00:37Z"/>
        <d v="1899-12-30T22:30:37Z"/>
        <d v="1899-12-30T00:45:37Z"/>
        <d v="1899-12-30T01:15:37Z"/>
        <d v="1899-12-30T01:30:37Z"/>
        <d v="1899-12-30T01:45:37Z"/>
        <d v="1899-12-30T02:00:38Z"/>
        <d v="1899-12-30T02:30:37Z"/>
        <d v="1899-12-30T03:00:37Z"/>
        <d v="1899-12-30T03:30:37Z"/>
        <d v="1899-12-30T04:15:37Z"/>
        <d v="1899-12-30T05:00:37Z"/>
        <d v="1899-12-30T05:30:37Z"/>
        <d v="1899-12-30T06:45:36Z"/>
        <d v="1899-12-30T07:00:37Z"/>
        <d v="1899-12-30T07:15:38Z"/>
        <d v="1899-12-30T07:45:38Z"/>
        <d v="1899-12-30T09:30:38Z"/>
        <d v="1899-12-30T10:30:38Z"/>
        <d v="1899-12-30T11:00:38Z"/>
        <d v="1899-12-30T11:15:38Z"/>
        <d v="1899-12-30T11:30:38Z"/>
        <d v="1899-12-30T11:45:38Z"/>
        <d v="1899-12-30T12:15:38Z"/>
        <d v="1899-12-30T12:45:38Z"/>
        <d v="1899-12-30T13:15:38Z"/>
        <d v="1899-12-30T13:30:38Z"/>
        <d v="1899-12-30T13:45:38Z"/>
        <d v="1899-12-30T14:15:38Z"/>
        <d v="1899-12-30T16:00:38Z"/>
        <d v="1899-12-30T16:45:38Z"/>
        <d v="1899-12-30T17:30:38Z"/>
        <d v="1899-12-30T18:00:37Z"/>
        <d v="1899-12-30T19:15:37Z"/>
        <d v="1899-12-30T19:30:38Z"/>
        <d v="1899-12-30T19:45:37Z"/>
        <d v="1899-12-30T20:00:38Z"/>
        <d v="1899-12-30T20:15:37Z"/>
        <d v="1899-12-30T20:45:37Z"/>
        <d v="1899-12-30T21:15:37Z"/>
        <d v="1899-12-30T21:45:37Z"/>
        <d v="1899-12-30T22:15:37Z"/>
        <d v="1899-12-30T23:00:37Z"/>
        <d v="1899-12-30T23:30:37Z"/>
        <d v="1899-12-30T00:00:37Z"/>
        <d v="1899-12-30T00:30:37Z"/>
        <d v="1899-12-30T01:00:37Z"/>
        <d v="1899-12-30T01:30:38Z"/>
        <d v="1899-12-30T02:45:37Z"/>
        <d v="1899-12-30T03:15:37Z"/>
        <d v="1899-12-30T04:00:37Z"/>
        <d v="1899-12-30T05:00:36Z"/>
        <d v="1899-12-30T06:00:36Z"/>
        <d v="1899-12-30T06:15:36Z"/>
        <d v="1899-12-30T06:34:35Z"/>
        <d v="1899-12-30T08:00:38Z"/>
        <d v="1899-12-30T08:15:38Z"/>
        <d v="1899-12-30T08:30:38Z"/>
        <d v="1899-12-30T09:00:38Z"/>
        <d v="1899-12-30T09:15:38Z"/>
        <d v="1899-12-30T10:00:38Z"/>
        <d v="1899-12-30T10:15:38Z"/>
        <d v="1899-12-30T10:45:37Z"/>
        <d v="1899-12-30T11:45:37Z"/>
        <d v="1899-12-30T12:00:38Z"/>
        <d v="1899-12-30T14:30:37Z"/>
        <d v="1899-12-30T14:45:38Z"/>
        <d v="1899-12-30T15:45:37Z"/>
        <d v="1899-12-30T16:15:37Z"/>
        <d v="1899-12-30T16:45:37Z"/>
        <d v="1899-12-30T18:30:37Z"/>
        <d v="1899-12-30T18:45:37Z"/>
        <d v="1899-12-30T19:00:37Z"/>
        <d v="1899-12-30T21:00:37Z"/>
        <d v="1899-12-30T21:15:36Z"/>
        <d v="1899-12-30T22:45:37Z"/>
        <d v="1899-12-30T23:15:37Z"/>
        <d v="1899-12-30T23:45:37Z"/>
        <d v="1899-12-30T00:15:36Z"/>
        <d v="1899-12-30T02:15:37Z"/>
        <d v="1899-12-30T03:15:36Z"/>
        <d v="1899-12-30T03:45:36Z"/>
        <d v="1899-12-30T04:00:36Z"/>
        <d v="1899-12-30T04:30:36Z"/>
        <d v="1899-12-30T04:45:36Z"/>
        <d v="1899-12-30T05:15:36Z"/>
        <d v="1899-12-30T05:30:36Z"/>
        <d v="1899-12-30T06:34:29Z"/>
        <d v="1899-12-30T07:00:36Z"/>
        <d v="1899-12-30T07:30:38Z"/>
        <d v="1899-12-30T08:45:38Z"/>
        <d v="1899-12-30T09:45:38Z"/>
        <d v="1899-12-30T10:15:37Z"/>
        <d v="1899-12-30T10:45:38Z"/>
        <d v="1899-12-30T12:45:37Z"/>
        <d v="1899-12-30T13:15:37Z"/>
        <d v="1899-12-30T14:00:37Z"/>
        <d v="1899-12-30T14:15:37Z"/>
        <d v="1899-12-30T14:45:37Z"/>
        <d v="1899-12-30T15:00:37Z"/>
        <d v="1899-12-30T15:15:37Z"/>
        <d v="1899-12-30T17:15:37Z"/>
        <d v="1899-12-30T17:30:37Z"/>
        <d v="1899-12-30T17:45:37Z"/>
        <d v="1899-12-30T18:15:37Z"/>
        <d v="1899-12-30T18:45:36Z"/>
        <d v="1899-12-30T19:30:37Z"/>
        <d v="1899-12-30T19:45:36Z"/>
        <d v="1899-12-30T20:00:37Z"/>
        <d v="1899-12-30T20:15:36Z"/>
        <d v="1899-12-30T22:15:36Z"/>
        <d v="1899-12-30T23:30:36Z"/>
        <d v="1899-12-30T23:45:36Z"/>
        <d v="1899-12-30T00:15:37Z"/>
        <d v="1899-12-30T00:30:36Z"/>
        <d v="1899-12-30T00:45:36Z"/>
        <d v="1899-12-30T01:15:36Z"/>
        <d v="1899-12-30T02:00:37Z"/>
        <d v="1899-12-30T02:30:36Z"/>
        <d v="1899-12-30T02:45:36Z"/>
        <d v="1899-12-30T03:00:36Z"/>
        <d v="1899-12-30T03:30:36Z"/>
        <d v="1899-12-30T04:15:36Z"/>
        <d v="1899-12-30T05:45:36Z"/>
        <d v="1899-12-30T06:15:35Z"/>
        <d v="1899-12-30T06:34:28Z"/>
        <d v="1899-12-30T07:30:37Z"/>
        <d v="1899-12-30T08:00:37Z"/>
        <d v="1899-12-30T08:15:37Z"/>
        <d v="1899-12-30T09:15:37Z"/>
        <d v="1899-12-30T09:30:37Z"/>
        <d v="1899-12-30T09:45:37Z"/>
        <d v="1899-12-30T10:30:37Z"/>
        <d v="1899-12-30T11:15:37Z"/>
        <d v="1899-12-30T12:00:37Z"/>
        <d v="1899-12-30T12:15:36Z"/>
        <d v="1899-12-30T13:30:37Z"/>
        <d v="1899-12-30T13:45:37Z"/>
        <d v="1899-12-30T15:15:36Z"/>
        <d v="1899-12-30T15:30:37Z"/>
        <d v="1899-12-30T16:00:37Z"/>
        <d v="1899-12-30T16:30:37Z"/>
        <d v="1899-12-30T16:45:36Z"/>
        <d v="1899-12-30T17:00:37Z"/>
        <d v="1899-12-30T18:15:36Z"/>
        <d v="1899-12-30T18:30:36Z"/>
        <d v="1899-12-30T19:15:36Z"/>
        <d v="1899-12-30T20:00:36Z"/>
        <d v="1899-12-30T20:30:36Z"/>
        <d v="1899-12-30T20:45:36Z"/>
        <d v="1899-12-30T21:30:36Z"/>
        <d v="1899-12-30T21:45:36Z"/>
        <d v="1899-12-30T22:30:36Z"/>
        <d v="1899-12-30T23:00:36Z"/>
        <d v="1899-12-30T23:15:36Z"/>
        <d v="1899-12-30T00:00:36Z"/>
        <d v="1899-12-30T00:15:35Z"/>
        <d v="1899-12-30T01:30:36Z"/>
        <d v="1899-12-30T01:45:36Z"/>
        <d v="1899-12-30T02:15:36Z"/>
        <d v="1899-12-30T02:45:35Z"/>
        <d v="1899-12-30T03:15:35Z"/>
        <d v="1899-12-30T05:15:35Z"/>
        <d v="1899-12-30T06:34:25Z"/>
        <d v="1899-12-30T06:45:35Z"/>
        <d v="1899-12-30T08:30:37Z"/>
        <d v="1899-12-30T08:45:37Z"/>
        <d v="1899-12-30T09:00:37Z"/>
        <d v="1899-12-30T10:00:37Z"/>
        <d v="1899-12-30T10:15:36Z"/>
        <d v="1899-12-30T10:45:36Z"/>
        <d v="1899-12-30T11:30:37Z"/>
        <d v="1899-12-30T12:15:37Z"/>
        <d v="1899-12-30T12:30:37Z"/>
        <d v="1899-12-30T13:00:37Z"/>
        <d v="1899-12-30T14:00:36Z"/>
        <d v="1899-12-30T14:45:36Z"/>
        <d v="1899-12-30T15:00:42Z"/>
        <d v="1899-12-30T16:00:36Z"/>
        <d v="1899-12-30T17:00:36Z"/>
        <d v="1899-12-30T17:15:36Z"/>
        <d v="1899-12-30T17:45:36Z"/>
        <d v="1899-12-30T18:00:36Z"/>
        <d v="1899-12-30T19:00:36Z"/>
        <d v="1899-12-30T20:30:35Z"/>
        <d v="1899-12-30T21:00:36Z"/>
        <d v="1899-12-30T22:15:35Z"/>
        <d v="1899-12-30T22:45:35Z"/>
        <d v="1899-12-30T00:45:35Z"/>
        <d v="1899-12-30T01:00:35Z"/>
        <d v="1899-12-30T01:15:35Z"/>
        <d v="1899-12-30T03:00:35Z"/>
        <d v="1899-12-30T03:30:35Z"/>
        <d v="1899-12-30T03:45:35Z"/>
        <d v="1899-12-30T04:00:35Z"/>
        <d v="1899-12-30T04:45:35Z"/>
        <d v="1899-12-30T05:00:35Z"/>
        <d v="1899-12-30T05:30:35Z"/>
        <d v="1899-12-30T05:45:35Z"/>
        <d v="1899-12-30T06:00:35Z"/>
        <d v="1899-12-30T06:34:13Z"/>
        <d v="1899-12-30T07:00:35Z"/>
        <d v="1899-12-30T07:15:36Z"/>
        <d v="1899-12-30T07:30:36Z"/>
        <d v="1899-12-30T07:45:37Z"/>
        <d v="1899-12-30T08:15:36Z"/>
        <d v="1899-12-30T08:30:36Z"/>
        <d v="1899-12-30T09:00:36Z"/>
        <d v="1899-12-30T09:15:36Z"/>
        <d v="1899-12-30T10:00:36Z"/>
        <d v="1899-12-30T11:00:36Z"/>
        <d v="1899-12-30T11:15:36Z"/>
        <d v="1899-12-30T12:00:36Z"/>
        <d v="1899-12-30T13:00:36Z"/>
        <d v="1899-12-30T13:15:36Z"/>
        <d v="1899-12-30T13:45:36Z"/>
        <d v="1899-12-30T14:15:36Z"/>
        <d v="1899-12-30T14:30:36Z"/>
        <d v="1899-12-30T15:00:36Z"/>
        <d v="1899-12-30T15:30:36Z"/>
        <d v="1899-12-30T15:45:35Z"/>
        <d v="1899-12-30T16:15:36Z"/>
        <d v="1899-12-30T16:30:35Z"/>
        <d v="1899-12-30T18:45:35Z"/>
        <d v="1899-12-30T19:30:35Z"/>
        <d v="1899-12-30T20:00:35Z"/>
        <d v="1899-12-30T20:45:35Z"/>
        <d v="1899-12-30T21:30:35Z"/>
        <d v="1899-12-30T22:00:36Z"/>
        <d v="1899-12-30T22:30:35Z"/>
        <d v="1899-12-30T23:15:35Z"/>
        <d v="1899-12-30T23:30:35Z"/>
        <d v="1899-12-30T23:45:35Z"/>
        <d v="1899-12-30T00:30:35Z"/>
        <d v="1899-12-30T01:00:36Z"/>
        <d v="1899-12-30T01:45:35Z"/>
        <d v="1899-12-30T02:15:35Z"/>
        <d v="1899-12-30T04:15:35Z"/>
        <d v="1899-12-30T04:30:35Z"/>
        <d v="1899-12-30T04:45:34Z"/>
        <d v="1899-12-30T06:34:22Z"/>
        <d v="1899-12-30T07:00:34Z"/>
        <d v="1899-12-30T07:15:37Z"/>
        <d v="1899-12-30T07:45:36Z"/>
        <d v="1899-12-30T08:45:36Z"/>
        <d v="1899-12-30T09:30:36Z"/>
        <d v="1899-12-30T10:30:36Z"/>
        <d v="1899-12-30T11:00:37Z"/>
        <d v="1899-12-30T11:30:36Z"/>
        <d v="1899-12-30T11:45:35Z"/>
        <d v="1899-12-30T12:30:36Z"/>
        <d v="1899-12-30T12:45:36Z"/>
        <d v="1899-12-30T13:15:35Z"/>
        <d v="1899-12-30T13:30:36Z"/>
        <d v="1899-12-30T14:00:35Z"/>
        <d v="1899-12-30T14:15:35Z"/>
        <d v="1899-12-30T15:00:35Z"/>
        <d v="1899-12-30T15:30:35Z"/>
        <d v="1899-12-30T16:45:35Z"/>
        <d v="1899-12-30T17:30:35Z"/>
        <d v="1899-12-30T17:45:35Z"/>
        <d v="1899-12-30T18:30:35Z"/>
        <d v="1899-12-30T19:15:35Z"/>
        <d v="1899-12-30T20:15:35Z"/>
        <d v="1899-12-30T21:00:35Z"/>
        <d v="1899-12-30T21:15:35Z"/>
        <d v="1899-12-30T21:45:35Z"/>
        <d v="1899-12-30T22:45:34Z"/>
        <d v="1899-12-30T23:00:35Z"/>
        <d v="1899-12-30T00:00:35Z"/>
        <d v="1899-12-30T01:15:34Z"/>
        <d v="1899-12-30T01:30:35Z"/>
        <d v="1899-12-30T01:45:34Z"/>
        <d v="1899-12-30T02:30:35Z"/>
        <d v="1899-12-30T02:45:34Z"/>
        <d v="1899-12-30T03:00:34Z"/>
        <d v="1899-12-30T03:45:34Z"/>
        <d v="1899-12-30T05:15:34Z"/>
        <d v="1899-12-30T05:30:34Z"/>
        <d v="1899-12-30T05:45:34Z"/>
        <d v="1899-12-30T06:00:34Z"/>
        <d v="1899-12-30T06:15:34Z"/>
        <d v="1899-12-30T06:45:34Z"/>
        <d v="1899-12-30T07:15:35Z"/>
        <d v="1899-12-30T08:00:36Z"/>
        <d v="1899-12-30T08:15:35Z"/>
        <d v="1899-12-30T09:15:35Z"/>
        <d v="1899-12-30T09:45:36Z"/>
        <d v="1899-12-30T10:15:35Z"/>
        <d v="1899-12-30T10:45:35Z"/>
        <d v="1899-12-30T11:00:35Z"/>
        <d v="1899-12-30T11:45:36Z"/>
        <d v="1899-12-30T12:15:35Z"/>
        <d v="1899-12-30T12:30:35Z"/>
        <d v="1899-12-30T12:45:35Z"/>
        <d v="1899-12-30T13:45:35Z"/>
        <d v="1899-12-30T14:30:35Z"/>
        <d v="1899-12-30T15:45:36Z"/>
        <d v="1899-12-30T16:00:35Z"/>
        <d v="1899-12-30T16:15:35Z"/>
        <d v="1899-12-30T16:30:36Z"/>
        <d v="1899-12-30T17:00:35Z"/>
        <d v="1899-12-30T17:15:35Z"/>
        <d v="1899-12-30T17:45:34Z"/>
        <d v="1899-12-30T18:00:35Z"/>
        <d v="1899-12-30T18:15:35Z"/>
        <d v="1899-12-30T19:00:35Z"/>
        <d v="1899-12-30T19:15:34Z"/>
        <d v="1899-12-30T19:45:35Z"/>
        <d v="1899-12-30T20:30:34Z"/>
        <d v="1899-12-30T20:45:34Z"/>
        <d v="1899-12-30T21:30:34Z"/>
        <d v="1899-12-30T21:45:34Z"/>
        <d v="1899-12-30T22:00:35Z"/>
        <d v="1899-12-30T22:15:34Z"/>
        <d v="1899-12-30T23:45:34Z"/>
        <d v="1899-12-30T00:15:34Z"/>
        <d v="1899-12-30T00:45:34Z"/>
        <d v="1899-12-30T01:00:34Z"/>
        <d v="1899-12-30T01:15:49Z"/>
        <d v="1899-12-30T02:00:36Z"/>
        <d v="1899-12-30T02:30:34Z"/>
        <d v="1899-12-30T02:45:33Z"/>
        <d v="1899-12-30T03:15:34Z"/>
        <d v="1899-12-30T03:30:34Z"/>
        <d v="1899-12-30T04:15:34Z"/>
        <d v="1899-12-30T04:30:34Z"/>
        <d v="1899-12-30T05:00:34Z"/>
        <d v="1899-12-30T06:15:33Z"/>
        <d v="1899-12-30T06:34:31Z"/>
        <d v="1899-12-30T07:45:35Z"/>
        <d v="1899-12-30T08:00:35Z"/>
        <d v="1899-12-30T08:45:35Z"/>
        <d v="1899-12-30T09:00:35Z"/>
        <d v="1899-12-30T09:45:35Z"/>
        <d v="1899-12-30T10:00:35Z"/>
        <d v="1899-12-30T11:15:35Z"/>
        <d v="1899-12-30T11:45:34Z"/>
        <d v="1899-12-30T13:00:35Z"/>
        <d v="1899-12-30T14:45:35Z"/>
        <d v="1899-12-30T15:15:35Z"/>
        <d v="1899-12-30T15:45:34Z"/>
        <d v="1899-12-30T16:15:34Z"/>
        <d v="1899-12-30T17:30:36Z"/>
        <d v="1899-12-30T18:15:34Z"/>
        <d v="1899-12-30T18:45:34Z"/>
        <d v="1899-12-30T19:30:34Z"/>
        <d v="1899-12-30T19:45:34Z"/>
        <d v="1899-12-30T20:15:34Z"/>
        <d v="1899-12-30T21:15:34Z"/>
        <d v="1899-12-30T22:30:34Z"/>
        <d v="1899-12-30T23:00:34Z"/>
        <d v="1899-12-30T23:15:34Z"/>
        <d v="1899-12-30T23:30:34Z"/>
        <d v="1899-12-30T00:00:34Z"/>
        <d v="1899-12-30T00:30:34Z"/>
        <d v="1899-12-30T00:45:33Z"/>
        <d v="1899-12-30T01:30:34Z"/>
        <d v="1899-12-30T02:15:34Z"/>
        <d v="1899-12-30T02:30:33Z"/>
        <d v="1899-12-30T03:45:33Z"/>
        <d v="1899-12-30T04:00:34Z"/>
        <d v="1899-12-30T04:45:33Z"/>
        <d v="1899-12-30T05:45:33Z"/>
        <d v="1899-12-30T06:45:33Z"/>
        <d v="1899-12-30T07:30:35Z"/>
        <d v="1899-12-30T08:30:35Z"/>
        <d v="1899-12-30T09:15:34Z"/>
        <d v="1899-12-30T09:30:35Z"/>
        <d v="1899-12-30T10:30:35Z"/>
        <d v="1899-12-30T10:45:34Z"/>
        <d v="1899-12-30T11:30:35Z"/>
        <d v="1899-12-30T12:00:35Z"/>
        <d v="1899-12-30T12:15:34Z"/>
        <d v="1899-12-30T13:30:35Z"/>
        <d v="1899-12-30T13:45:34Z"/>
        <d v="1899-12-30T14:30:34Z"/>
        <d v="1899-12-30T14:45:34Z"/>
        <d v="1899-12-30T15:15:34Z"/>
        <d v="1899-12-30T15:30:34Z"/>
        <d v="1899-12-30T16:30:34Z"/>
        <d v="1899-12-30T16:45:34Z"/>
        <d v="1899-12-30T17:15:34Z"/>
        <d v="1899-12-30T17:30:34Z"/>
        <d v="1899-12-30T18:30:34Z"/>
        <d v="1899-12-30T19:00:34Z"/>
        <d v="1899-12-30T20:00:34Z"/>
        <d v="1899-12-30T20:45:33Z"/>
        <d v="1899-12-30T21:00:34Z"/>
        <d v="1899-12-30T21:45:33Z"/>
        <d v="1899-12-30T22:00:34Z"/>
        <d v="1899-12-30T22:45:33Z"/>
        <d v="1899-12-30T23:45:33Z"/>
        <d v="1899-12-30T00:30:33Z"/>
        <d v="1899-12-30T01:15:33Z"/>
        <d v="1899-12-30T01:30:33Z"/>
        <d v="1899-12-30T01:45:33Z"/>
        <d v="1899-12-30T02:15:33Z"/>
        <d v="1899-12-30T03:00:33Z"/>
        <d v="1899-12-30T03:15:33Z"/>
        <d v="1899-12-30T04:00:33Z"/>
        <d v="1899-12-30T04:15:33Z"/>
        <d v="1899-12-30T05:00:33Z"/>
        <d v="1899-12-30T05:15:33Z"/>
        <d v="1899-12-30T05:30:33Z"/>
        <d v="1899-12-30T06:00:33Z"/>
        <d v="1899-12-30T06:34:17Z"/>
        <d v="1899-12-30T07:00:33Z"/>
        <d v="1899-12-30T07:15:34Z"/>
        <d v="1899-12-30T07:45:34Z"/>
        <d v="1899-12-30T08:15:34Z"/>
        <d v="1899-12-30T08:45:34Z"/>
        <d v="1899-12-30T09:45:34Z"/>
        <d v="1899-12-30T10:15:34Z"/>
        <d v="1899-12-30T10:30:34Z"/>
        <d v="1899-12-30T11:15:34Z"/>
        <d v="1899-12-30T11:30:34Z"/>
        <d v="1899-12-30T12:30:34Z"/>
        <d v="1899-12-30T12:45:34Z"/>
        <d v="1899-12-30T13:15:34Z"/>
        <d v="1899-12-30T13:30:34Z"/>
        <d v="1899-12-30T14:15:34Z"/>
        <d v="1899-12-30T15:00:34Z"/>
        <d v="1899-12-30T16:00:34Z"/>
        <d v="1899-12-30T16:30:33Z"/>
        <d v="1899-12-30T17:00:34Z"/>
        <d v="1899-12-30T17:15:33Z"/>
        <d v="1899-12-30T18:00:34Z"/>
        <d v="1899-12-30T18:15:33Z"/>
        <d v="1899-12-30T18:45:33Z"/>
        <d v="1899-12-30T19:30:33Z"/>
        <d v="1899-12-30T19:45:33Z"/>
        <d v="1899-12-30T21:00:33Z"/>
        <d v="1899-12-30T22:00:33Z"/>
        <d v="1899-12-30T22:15:33Z"/>
        <d v="1899-12-30T22:30:33Z"/>
        <d v="1899-12-30T23:15:33Z"/>
        <d v="1899-12-30T23:30:33Z"/>
        <d v="1899-12-30T00:00:33Z"/>
        <d v="1899-12-30T00:15:33Z"/>
        <d v="1899-12-30T01:00:33Z"/>
        <d v="1899-12-30T01:15:32Z"/>
        <d v="1899-12-30T02:00:35Z"/>
        <d v="1899-12-30T02:45:32Z"/>
        <d v="1899-12-30T03:30:33Z"/>
        <d v="1899-12-30T04:15:32Z"/>
        <d v="1899-12-30T04:30:33Z"/>
        <d v="1899-12-30T04:45:32Z"/>
        <d v="1899-12-30T05:30:32Z"/>
        <d v="1899-12-30T06:34:24Z"/>
        <d v="1899-12-30T06:45:32Z"/>
        <d v="1899-12-30T07:30:34Z"/>
        <d v="1899-12-30T08:00:34Z"/>
        <d v="1899-12-30T08:30:34Z"/>
        <d v="1899-12-30T09:30:34Z"/>
        <d v="1899-12-30T10:00:34Z"/>
        <d v="1899-12-30T10:15:33Z"/>
        <d v="1899-12-30T11:00:34Z"/>
        <d v="1899-12-30T12:00:34Z"/>
        <d v="1899-12-30T12:45:33Z"/>
        <d v="1899-12-30T13:00:34Z"/>
        <d v="1899-12-30T13:45:33Z"/>
        <d v="1899-12-30T14:00:34Z"/>
        <d v="1899-12-30T14:30:33Z"/>
        <d v="1899-12-30T14:45:33Z"/>
        <d v="1899-12-30T15:15:33Z"/>
        <d v="1899-12-30T16:15:33Z"/>
        <d v="1899-12-30T16:45:33Z"/>
        <d v="1899-12-30T18:00:33Z"/>
        <d v="1899-12-30T18:30:33Z"/>
        <d v="1899-12-30T19:15:33Z"/>
        <d v="1899-12-30T20:00:33Z"/>
        <d v="1899-12-30T20:15:33Z"/>
        <d v="1899-12-30T20:30:33Z"/>
        <d v="1899-12-30T21:15:33Z"/>
        <d v="1899-12-30T21:30:33Z"/>
        <d v="1899-12-30T21:45:32Z"/>
        <d v="1899-12-30T22:45:32Z"/>
        <d v="1899-12-30T23:00:33Z"/>
        <d v="1899-12-30T23:45:32Z"/>
        <d v="1899-12-30T00:30:32Z"/>
        <d v="1899-12-30T00:45:32Z"/>
        <d v="1899-12-30T01:45:32Z"/>
        <d v="1899-12-30T02:30:32Z"/>
        <d v="1899-12-30T03:15:32Z"/>
        <d v="1899-12-30T03:30:32Z"/>
        <d v="1899-12-30T04:00:32Z"/>
        <d v="1899-12-30T04:30:32Z"/>
        <d v="1899-12-30T05:15:32Z"/>
        <d v="1899-12-30T06:00:32Z"/>
        <d v="1899-12-30T06:15:32Z"/>
        <d v="1899-12-30T06:34:11Z"/>
        <d v="1899-12-30T07:00:32Z"/>
        <d v="1899-12-30T07:45:33Z"/>
        <d v="1899-12-30T08:45:33Z"/>
        <d v="1899-12-30T09:00:34Z"/>
        <d v="1899-12-30T09:15:33Z"/>
        <d v="1899-12-30T11:15:33Z"/>
        <d v="1899-12-30T11:30:33Z"/>
        <d v="1899-12-30T13:00:33Z"/>
        <d v="1899-12-30T13:30:33Z"/>
        <d v="1899-12-30T14:00:33Z"/>
        <d v="1899-12-30T14:15:33Z"/>
        <d v="1899-12-30T15:00:33Z"/>
        <d v="1899-12-30T15:45:32Z"/>
        <d v="1899-12-30T17:00:33Z"/>
        <d v="1899-12-30T17:30:33Z"/>
        <d v="1899-12-30T17:45:33Z"/>
        <d v="1899-12-30T18:30:32Z"/>
        <d v="1899-12-30T19:00:32Z"/>
        <d v="1899-12-30T19:15:32Z"/>
        <d v="1899-12-30T19:30:32Z"/>
        <d v="1899-12-30T19:45:32Z"/>
        <d v="1899-12-30T21:15:32Z"/>
        <d v="1899-12-30T23:00:32Z"/>
        <d v="1899-12-30T23:15:32Z"/>
        <d v="1899-12-30T00:00:32Z"/>
        <d v="1899-12-30T00:15:32Z"/>
        <d v="1899-12-30T01:30:32Z"/>
        <d v="1899-12-30T02:00:33Z"/>
        <d v="1899-12-30T02:15:32Z"/>
        <d v="1899-12-30T03:00:32Z"/>
        <d v="1899-12-30T03:45:32Z"/>
        <d v="1899-12-30T04:45:31Z"/>
        <d v="1899-12-30T05:00:32Z"/>
        <d v="1899-12-30T05:45:32Z"/>
        <d v="1899-12-30T06:15:31Z"/>
        <d v="1899-12-30T06:45:31Z"/>
        <d v="1899-12-30T07:15:33Z"/>
        <d v="1899-12-30T07:30:33Z"/>
        <d v="1899-12-30T08:15:33Z"/>
        <d v="1899-12-30T09:00:33Z"/>
        <d v="1899-12-30T09:30:33Z"/>
        <d v="1899-12-30T09:45:33Z"/>
        <d v="1899-12-30T10:00:33Z"/>
        <d v="1899-12-30T10:30:33Z"/>
        <d v="1899-12-30T10:45:33Z"/>
        <d v="1899-12-30T11:00:33Z"/>
        <d v="1899-12-30T11:45:33Z"/>
        <d v="1899-12-30T12:15:33Z"/>
        <d v="1899-12-30T12:30:33Z"/>
        <d v="1899-12-30T13:15:33Z"/>
        <d v="1899-12-30T13:45:32Z"/>
        <d v="1899-12-30T14:15:42Z"/>
        <d v="1899-12-30T14:45:41Z"/>
        <d v="1899-12-30T15:30:33Z"/>
        <d v="1899-12-30T16:45:32Z"/>
        <d v="1899-12-30T17:30:32Z"/>
        <d v="1899-12-30T18:15:32Z"/>
        <d v="1899-12-30T18:45:32Z"/>
        <d v="1899-12-30T19:00:33Z"/>
        <d v="1899-12-30T20:30:32Z"/>
        <d v="1899-12-30T20:45:32Z"/>
        <d v="1899-12-30T21:00:32Z"/>
        <d v="1899-12-30T22:15:32Z"/>
        <d v="1899-12-30T22:30:32Z"/>
        <d v="1899-12-30T23:30:32Z"/>
        <d v="1899-12-30T00:45:31Z"/>
        <d v="1899-12-30T01:00:32Z"/>
        <d v="1899-12-30T03:30:31Z"/>
        <d v="1899-12-30T04:00:31Z"/>
        <d v="1899-12-30T04:15:31Z"/>
        <d v="1899-12-30T05:15:31Z"/>
        <d v="1899-12-30T05:45:31Z"/>
        <d v="1899-12-30T06:34:30Z"/>
        <d v="1899-12-30T08:00:33Z"/>
        <d v="1899-12-30T09:15:32Z"/>
        <d v="1899-12-30T10:15:32Z"/>
        <d v="1899-12-30T10:45:32Z"/>
        <d v="1899-12-30T11:30:32Z"/>
        <d v="1899-12-30T12:00:33Z"/>
        <d v="1899-12-30T12:15:32Z"/>
        <d v="1899-12-30T12:45:32Z"/>
        <d v="1899-12-30T13:30:32Z"/>
        <d v="1899-12-30T14:30:32Z"/>
        <d v="1899-12-30T14:45:32Z"/>
        <d v="1899-12-30T15:00:32Z"/>
        <d v="1899-12-30T15:15:32Z"/>
        <d v="1899-12-30T15:30:32Z"/>
        <d v="1899-12-30T16:00:33Z"/>
        <d v="1899-12-30T16:15:32Z"/>
        <d v="1899-12-30T17:15:32Z"/>
        <d v="1899-12-30T17:45:32Z"/>
        <d v="1899-12-30T18:00:32Z"/>
        <d v="1899-12-30T20:00:32Z"/>
        <d v="1899-12-30T20:15:32Z"/>
        <d v="1899-12-30T21:30:32Z"/>
        <d v="1899-12-30T21:45:31Z"/>
        <d v="1899-12-30T22:00:32Z"/>
        <d v="1899-12-30T23:00:31Z"/>
        <d v="1899-12-30T23:30:31Z"/>
        <d v="1899-12-30T00:00:31Z"/>
        <d v="1899-12-30T00:15:31Z"/>
        <d v="1899-12-30T01:15:31Z"/>
        <d v="1899-12-30T01:45:31Z"/>
        <d v="1899-12-30T02:45:31Z"/>
        <d v="1899-12-30T03:15:31Z"/>
        <d v="1899-12-30T03:45:31Z"/>
        <d v="1899-12-30T04:30:31Z"/>
        <d v="1899-12-30T05:30:31Z"/>
        <d v="1899-12-30T06:00:31Z"/>
        <d v="1899-12-30T06:34:19Z"/>
        <d v="1899-12-30T07:00:31Z"/>
        <d v="1899-12-30T07:15:32Z"/>
        <d v="1899-12-30T08:00:32Z"/>
        <d v="1899-12-30T08:15:32Z"/>
        <d v="1899-12-30T08:45:32Z"/>
        <d v="1899-12-30T09:30:32Z"/>
        <d v="1899-12-30T10:00:32Z"/>
        <d v="1899-12-30T10:30:32Z"/>
        <d v="1899-12-30T11:00:32Z"/>
        <d v="1899-12-30T11:15:32Z"/>
        <d v="1899-12-30T11:45:32Z"/>
        <d v="1899-12-30T12:30:32Z"/>
        <d v="1899-12-30T13:00:32Z"/>
        <d v="1899-12-30T13:15:32Z"/>
        <d v="1899-12-30T14:00:32Z"/>
        <d v="1899-12-30T14:15:32Z"/>
        <d v="1899-12-30T16:00:31Z"/>
        <d v="1899-12-30T16:30:32Z"/>
        <d v="1899-12-30T18:15:31Z"/>
        <d v="1899-12-30T18:45:31Z"/>
        <d v="1899-12-30T19:15:31Z"/>
        <d v="1899-12-30T19:30:31Z"/>
        <d v="1899-12-30T19:45:31Z"/>
        <d v="1899-12-30T20:15:31Z"/>
        <d v="1899-12-30T20:30:31Z"/>
        <d v="1899-12-30T20:45:31Z"/>
        <d v="1899-12-30T21:00:31Z"/>
        <d v="1899-12-30T21:15:31Z"/>
        <d v="1899-12-30T21:30:31Z"/>
        <d v="1899-12-30T21:45:30Z"/>
        <d v="1899-12-30T22:00:31Z"/>
        <d v="1899-12-30T22:15:31Z"/>
        <d v="1899-12-30T22:30:31Z"/>
        <d v="1899-12-30T22:45:31Z"/>
        <d v="1899-12-30T23:15:31Z"/>
        <d v="1899-12-30T23:45:31Z"/>
        <d v="1899-12-30T02:00:41Z"/>
        <d v="1899-12-30T02:15:31Z"/>
        <d v="1899-12-30T02:30:31Z"/>
        <d v="1899-12-30T02:45:30Z"/>
        <d v="1899-12-30T03:00:31Z"/>
        <d v="1899-12-30T03:15:30Z"/>
        <d v="1899-12-30T03:45:30Z"/>
        <d v="1899-12-30T04:45:30Z"/>
        <d v="1899-12-30T05:00:31Z"/>
        <d v="1899-12-30T05:15:30Z"/>
        <d v="1899-12-30T05:45:30Z"/>
        <d v="1899-12-30T06:15:30Z"/>
        <d v="1899-12-30T07:00:30Z"/>
        <d v="1899-12-30T07:15:31Z"/>
        <d v="1899-12-30T07:30:32Z"/>
        <d v="1899-12-30T07:45:31Z"/>
        <d v="1899-12-30T08:30:33Z"/>
        <d v="1899-12-30T09:00:32Z"/>
        <d v="1899-12-30T09:45:32Z"/>
        <d v="1899-12-30T11:15:31Z"/>
        <d v="1899-12-30T11:45:31Z"/>
        <d v="1899-12-30T12:00:32Z"/>
        <d v="1899-12-30T12:15:31Z"/>
        <d v="1899-12-30T12:45:31Z"/>
        <d v="1899-12-30T15:15:31Z"/>
        <d v="1899-12-30T15:45:31Z"/>
        <d v="1899-12-30T16:00:32Z"/>
        <d v="1899-12-30T16:30:31Z"/>
        <d v="1899-12-30T17:00:32Z"/>
        <d v="1899-12-30T17:15:31Z"/>
        <d v="1899-12-30T17:45:31Z"/>
        <d v="1899-12-30T18:30:31Z"/>
        <d v="1899-12-30T20:00:31Z"/>
        <d v="1899-12-30T23:00:30Z"/>
        <d v="1899-12-30T23:30:30Z"/>
        <d v="1899-12-30T00:30:30Z"/>
        <d v="1899-12-30T01:00:31Z"/>
        <d v="1899-12-30T01:30:31Z"/>
        <d v="1899-12-30T01:45:30Z"/>
        <d v="1899-12-30T04:00:30Z"/>
        <d v="1899-12-30T04:15:30Z"/>
        <d v="1899-12-30T04:30:30Z"/>
        <d v="1899-12-30T05:00:30Z"/>
        <d v="1899-12-30T05:30:30Z"/>
        <d v="1899-12-30T06:00:30Z"/>
        <d v="1899-12-30T06:45:30Z"/>
        <d v="1899-12-30T07:30:31Z"/>
        <d v="1899-12-30T07:45:32Z"/>
        <d v="1899-12-30T08:15:31Z"/>
        <d v="1899-12-30T08:45:31Z"/>
        <d v="1899-12-30T09:15:31Z"/>
        <d v="1899-12-30T09:30:31Z"/>
        <d v="1899-12-30T09:45:31Z"/>
        <d v="1899-12-30T10:30:31Z"/>
        <d v="1899-12-30T11:00:31Z"/>
        <d v="1899-12-30T11:30:31Z"/>
        <d v="1899-12-30T13:00:31Z"/>
        <d v="1899-12-30T13:15:30Z"/>
        <d v="1899-12-30T13:30:31Z"/>
        <d v="1899-12-30T13:45:31Z"/>
        <d v="1899-12-30T14:00:31Z"/>
        <d v="1899-12-30T14:15:31Z"/>
        <d v="1899-12-30T14:45:31Z"/>
        <d v="1899-12-30T15:00:31Z"/>
        <d v="1899-12-30T16:15:31Z"/>
        <d v="1899-12-30T16:45:31Z"/>
        <d v="1899-12-30T17:30:31Z"/>
        <d v="1899-12-30T18:00:31Z"/>
        <d v="1899-12-30T19:00:31Z"/>
        <d v="1899-12-30T19:30:30Z"/>
        <d v="1899-12-30T20:15:30Z"/>
        <d v="1899-12-30T20:30:30Z"/>
        <d v="1899-12-30T21:00:30Z"/>
        <d v="1899-12-30T21:30:30Z"/>
        <d v="1899-12-30T22:00:30Z"/>
        <d v="1899-12-30T22:15:30Z"/>
        <d v="1899-12-30T22:30:30Z"/>
        <d v="1899-12-30T22:45:30Z"/>
        <d v="1899-12-30T00:00:30Z"/>
        <d v="1899-12-30T00:15:30Z"/>
        <d v="1899-12-30T00:45:30Z"/>
        <d v="1899-12-30T01:00:30Z"/>
        <d v="1899-12-30T01:15:30Z"/>
        <d v="1899-12-30T01:30:30Z"/>
        <d v="1899-12-30T02:15:30Z"/>
        <d v="1899-12-30T02:45:29Z"/>
        <d v="1899-12-30T03:00:30Z"/>
        <d v="1899-12-30T03:15:29Z"/>
        <d v="1899-12-30T03:30:30Z"/>
        <d v="1899-12-30T03:45:29Z"/>
        <d v="1899-12-30T05:30:29Z"/>
        <d v="1899-12-30T06:15:29Z"/>
        <d v="1899-12-30T06:34:16Z"/>
        <d v="1899-12-30T07:00:29Z"/>
        <d v="1899-12-30T08:30:32Z"/>
        <d v="1899-12-30T09:00:31Z"/>
        <d v="1899-12-30T10:00:31Z"/>
        <d v="1899-12-30T10:15:31Z"/>
        <d v="1899-12-30T10:45:31Z"/>
        <d v="1899-12-30T11:30:30Z"/>
        <d v="1899-12-30T12:30:31Z"/>
        <d v="1899-12-30T12:45:30Z"/>
        <d v="1899-12-30T13:45:30Z"/>
        <d v="1899-12-30T14:15:30Z"/>
        <d v="1899-12-30T14:30:31Z"/>
        <d v="1899-12-30T14:45:30Z"/>
        <d v="1899-12-30T15:15:30Z"/>
        <d v="1899-12-30T15:30:30Z"/>
        <d v="1899-12-30T15:45:30Z"/>
        <d v="1899-12-30T16:00:30Z"/>
        <d v="1899-12-30T16:15:30Z"/>
        <d v="1899-12-30T16:45:30Z"/>
        <d v="1899-12-30T17:00:30Z"/>
        <d v="1899-12-30T17:15:30Z"/>
        <d v="1899-12-30T17:30:30Z"/>
        <d v="1899-12-30T18:00:30Z"/>
        <d v="1899-12-30T18:15:30Z"/>
        <d v="1899-12-30T18:30:30Z"/>
        <d v="1899-12-30T18:45:30Z"/>
        <d v="1899-12-30T19:00:30Z"/>
        <d v="1899-12-30T19:15:30Z"/>
        <d v="1899-12-30T19:45:30Z"/>
        <d v="1899-12-30T20:00:30Z"/>
        <d v="1899-12-30T20:45:30Z"/>
        <d v="1899-12-30T21:15:30Z"/>
        <d v="1899-12-30T23:15:30Z"/>
        <d v="1899-12-30T23:45:30Z"/>
        <d v="1899-12-30T00:30:29Z"/>
        <d v="1899-12-30T02:30:29Z"/>
        <d v="1899-12-30T04:00:29Z"/>
        <d v="1899-12-30T04:30:29Z"/>
        <d v="1899-12-30T04:45:29Z"/>
        <d v="1899-12-30T05:00:29Z"/>
        <d v="1899-12-30T05:15:29Z"/>
        <d v="1899-12-30T06:00:29Z"/>
        <d v="1899-12-30T06:45:29Z"/>
        <d v="1899-12-30T08:15:30Z"/>
        <d v="1899-12-30T10:15:30Z"/>
        <d v="1899-12-30T10:45:30Z"/>
        <d v="1899-12-30T12:00:31Z"/>
        <d v="1899-12-30T14:00:30Z"/>
        <d v="1899-12-30T18:02:18Z"/>
        <d v="1899-12-30T19:03:08Z"/>
        <d v="1899-12-30T19:45:48Z"/>
        <d v="1899-12-30T20:04:01Z"/>
        <d v="1899-12-30T21:04:10Z"/>
        <d v="1899-12-30T21:49:04Z"/>
        <d v="1899-12-30T10:50:33Z"/>
        <d v="1899-12-30T11:03:36Z"/>
        <d v="1899-12-30T11:18:32Z"/>
        <d v="1899-12-30T13:03:11Z"/>
        <d v="1899-12-30T18:45:29Z"/>
        <d v="1899-12-30T13:01:07Z"/>
        <d v="1899-12-30T13:54:27Z"/>
        <d v="1899-12-30T14:48:39Z"/>
        <d v="1899-12-30T19:31:06Z"/>
        <m/>
      </sharedItems>
    </cacheField>
    <cacheField name="hour" numFmtId="0">
      <sharedItems containsString="0" containsBlank="1" containsNumber="1" containsInteger="1"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0.0"/>
        <n v="1.0"/>
        <m/>
      </sharedItems>
    </cacheField>
    <cacheField name="minutes" numFmtId="0">
      <sharedItems containsString="0" containsBlank="1" containsNumber="1" containsInteger="1">
        <n v="0.0"/>
        <n v="15.0"/>
        <n v="30.0"/>
        <n v="45.0"/>
        <n v="34.0"/>
        <m/>
      </sharedItems>
    </cacheField>
    <cacheField name="seconds" numFmtId="0">
      <sharedItems containsString="0" containsBlank="1" containsNumber="1" containsInteger="1">
        <n v="40.0"/>
        <n v="39.0"/>
        <n v="21.0"/>
        <n v="41.0"/>
        <n v="42.0"/>
        <n v="38.0"/>
        <n v="26.0"/>
        <n v="20.0"/>
        <n v="37.0"/>
        <n v="23.0"/>
        <n v="36.0"/>
        <n v="35.0"/>
        <n v="29.0"/>
        <n v="28.0"/>
        <n v="25.0"/>
        <n v="13.0"/>
        <n v="34.0"/>
        <n v="22.0"/>
        <n v="49.0"/>
        <n v="33.0"/>
        <n v="31.0"/>
        <n v="17.0"/>
        <n v="32.0"/>
        <n v="24.0"/>
        <n v="11.0"/>
        <n v="30.0"/>
        <n v="19.0"/>
        <n v="16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August" cacheId="0" dataCaption="" rowGrandTotals="0" compact="0" compactData="0">
  <location ref="A1:C25" firstHeaderRow="0" firstDataRow="2" firstDataCol="0"/>
  <pivotFields>
    <pivotField name="queries/correc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t="default"/>
      </items>
    </pivotField>
    <pivotField name="queries/erro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us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t="default"/>
      </items>
    </pivotField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t="default"/>
      </items>
    </pivotField>
    <pivotField name="hour" axis="axisRow" compact="0" outline="0" multipleItemSelectionAllowed="1" showAll="0" sortType="ascending">
      <items>
        <item h="1" x="2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t="default"/>
      </items>
    </pivotField>
    <pivotField name="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econ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>
    <field x="6"/>
  </rowFields>
  <colFields>
    <field x="-2"/>
  </colFields>
  <dataFields>
    <dataField name="SUM of queries/correct" fld="0" baseField="0"/>
    <dataField name="SUM of queries/error" fld="1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September" cacheId="1" dataCaption="" rowGrandTotals="0" compact="0" compactData="0">
  <location ref="A1:C25" firstHeaderRow="0" firstDataRow="2" firstDataCol="0"/>
  <pivotFields>
    <pivotField name="queries/correc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t="default"/>
      </items>
    </pivotField>
    <pivotField name="queries/erro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us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t="default"/>
      </items>
    </pivotField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ime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t="default"/>
      </items>
    </pivotField>
    <pivotField name="hour" axis="axisRow" compact="0" outline="0" multipleItemSelectionAllowed="1" showAll="0" sortType="ascending">
      <items>
        <item h="1" x="24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inute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econ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>
    <field x="6"/>
  </rowFields>
  <colFields>
    <field x="-2"/>
  </colFields>
  <dataFields>
    <dataField name="SUM of queries/correct" fld="0" baseField="0"/>
    <dataField name="SUM of queries/error" fld="1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">
        <v>645.0</v>
      </c>
      <c r="B2" s="2">
        <v>14.0</v>
      </c>
      <c r="C2" s="2">
        <v>659.0</v>
      </c>
      <c r="D2" s="4">
        <v>43313.82165509259</v>
      </c>
      <c r="E2" s="6">
        <f t="shared" ref="E2:E2834" si="1">IFERROR(__xludf.DUMMYFUNCTION("SPLIT(D2, "" "")"),43313.0)</f>
        <v>43313</v>
      </c>
      <c r="F2" s="7">
        <f>IFERROR(__xludf.DUMMYFUNCTION("""COMPUTED_VALUE"""),0.8216550925925926)</f>
        <v>0.8216550926</v>
      </c>
      <c r="G2">
        <f t="shared" ref="G2:G2834" si="2">IFERROR(__xludf.DUMMYFUNCTION("SPLIT(F2, "":"")"),19.0)</f>
        <v>19</v>
      </c>
      <c r="H2">
        <f>IFERROR(__xludf.DUMMYFUNCTION("""COMPUTED_VALUE"""),43.0)</f>
        <v>43</v>
      </c>
      <c r="I2">
        <f>IFERROR(__xludf.DUMMYFUNCTION("""COMPUTED_VALUE"""),11.0)</f>
        <v>11</v>
      </c>
    </row>
    <row r="3">
      <c r="A3" s="2">
        <v>650.0</v>
      </c>
      <c r="B3" s="2">
        <v>16.0</v>
      </c>
      <c r="C3" s="2">
        <v>666.0</v>
      </c>
      <c r="D3" s="4">
        <v>43313.82319444444</v>
      </c>
      <c r="E3" s="6">
        <f t="shared" si="1"/>
        <v>43313</v>
      </c>
      <c r="F3" s="7">
        <f>IFERROR(__xludf.DUMMYFUNCTION("""COMPUTED_VALUE"""),0.8231944444444445)</f>
        <v>0.8231944444</v>
      </c>
      <c r="G3">
        <f t="shared" si="2"/>
        <v>19</v>
      </c>
      <c r="H3">
        <f>IFERROR(__xludf.DUMMYFUNCTION("""COMPUTED_VALUE"""),45.0)</f>
        <v>45</v>
      </c>
      <c r="I3">
        <f>IFERROR(__xludf.DUMMYFUNCTION("""COMPUTED_VALUE"""),24.0)</f>
        <v>24</v>
      </c>
    </row>
    <row r="4">
      <c r="A4" s="2">
        <v>637.0</v>
      </c>
      <c r="B4" s="2">
        <v>11.0</v>
      </c>
      <c r="C4" s="2">
        <v>648.0</v>
      </c>
      <c r="D4" s="4">
        <v>43313.83363425926</v>
      </c>
      <c r="E4" s="6">
        <f t="shared" si="1"/>
        <v>43313</v>
      </c>
      <c r="F4" s="7">
        <f>IFERROR(__xludf.DUMMYFUNCTION("""COMPUTED_VALUE"""),0.8336342592592593)</f>
        <v>0.8336342593</v>
      </c>
      <c r="G4">
        <f t="shared" si="2"/>
        <v>20</v>
      </c>
      <c r="H4">
        <f>IFERROR(__xludf.DUMMYFUNCTION("""COMPUTED_VALUE"""),0.0)</f>
        <v>0</v>
      </c>
      <c r="I4">
        <f>IFERROR(__xludf.DUMMYFUNCTION("""COMPUTED_VALUE"""),26.0)</f>
        <v>26</v>
      </c>
    </row>
    <row r="5">
      <c r="A5" s="2">
        <v>832.0</v>
      </c>
      <c r="B5" s="2">
        <v>13.0</v>
      </c>
      <c r="C5" s="2">
        <v>845.0</v>
      </c>
      <c r="D5" s="4">
        <v>43313.84402777778</v>
      </c>
      <c r="E5" s="6">
        <f t="shared" si="1"/>
        <v>43313</v>
      </c>
      <c r="F5" s="7">
        <f>IFERROR(__xludf.DUMMYFUNCTION("""COMPUTED_VALUE"""),0.8440277777777778)</f>
        <v>0.8440277778</v>
      </c>
      <c r="G5">
        <f t="shared" si="2"/>
        <v>20</v>
      </c>
      <c r="H5">
        <f>IFERROR(__xludf.DUMMYFUNCTION("""COMPUTED_VALUE"""),15.0)</f>
        <v>15</v>
      </c>
      <c r="I5">
        <f>IFERROR(__xludf.DUMMYFUNCTION("""COMPUTED_VALUE"""),24.0)</f>
        <v>24</v>
      </c>
    </row>
    <row r="6">
      <c r="A6" s="2">
        <v>876.0</v>
      </c>
      <c r="B6" s="2">
        <v>13.0</v>
      </c>
      <c r="C6" s="2">
        <v>889.0</v>
      </c>
      <c r="D6" s="4">
        <v>43313.85444444444</v>
      </c>
      <c r="E6" s="6">
        <f t="shared" si="1"/>
        <v>43313</v>
      </c>
      <c r="F6" s="7">
        <f>IFERROR(__xludf.DUMMYFUNCTION("""COMPUTED_VALUE"""),0.8544444444444445)</f>
        <v>0.8544444444</v>
      </c>
      <c r="G6">
        <f t="shared" si="2"/>
        <v>20</v>
      </c>
      <c r="H6">
        <f>IFERROR(__xludf.DUMMYFUNCTION("""COMPUTED_VALUE"""),30.0)</f>
        <v>30</v>
      </c>
      <c r="I6">
        <f>IFERROR(__xludf.DUMMYFUNCTION("""COMPUTED_VALUE"""),24.0)</f>
        <v>24</v>
      </c>
    </row>
    <row r="7">
      <c r="A7" s="2">
        <v>805.0</v>
      </c>
      <c r="B7" s="2">
        <v>12.0</v>
      </c>
      <c r="C7" s="2">
        <v>817.0</v>
      </c>
      <c r="D7" s="4">
        <v>43313.86486111111</v>
      </c>
      <c r="E7" s="6">
        <f t="shared" si="1"/>
        <v>43313</v>
      </c>
      <c r="F7" s="7">
        <f>IFERROR(__xludf.DUMMYFUNCTION("""COMPUTED_VALUE"""),0.8648611111111111)</f>
        <v>0.8648611111</v>
      </c>
      <c r="G7">
        <f t="shared" si="2"/>
        <v>20</v>
      </c>
      <c r="H7">
        <f>IFERROR(__xludf.DUMMYFUNCTION("""COMPUTED_VALUE"""),45.0)</f>
        <v>45</v>
      </c>
      <c r="I7">
        <f>IFERROR(__xludf.DUMMYFUNCTION("""COMPUTED_VALUE"""),24.0)</f>
        <v>24</v>
      </c>
    </row>
    <row r="8">
      <c r="A8" s="2">
        <v>729.0</v>
      </c>
      <c r="B8" s="2">
        <v>8.0</v>
      </c>
      <c r="C8" s="2">
        <v>737.0</v>
      </c>
      <c r="D8" s="4">
        <v>43313.87530092592</v>
      </c>
      <c r="E8" s="6">
        <f t="shared" si="1"/>
        <v>43313</v>
      </c>
      <c r="F8" s="7">
        <f>IFERROR(__xludf.DUMMYFUNCTION("""COMPUTED_VALUE"""),0.8753009259259259)</f>
        <v>0.8753009259</v>
      </c>
      <c r="G8">
        <f t="shared" si="2"/>
        <v>21</v>
      </c>
      <c r="H8">
        <f>IFERROR(__xludf.DUMMYFUNCTION("""COMPUTED_VALUE"""),0.0)</f>
        <v>0</v>
      </c>
      <c r="I8">
        <f>IFERROR(__xludf.DUMMYFUNCTION("""COMPUTED_VALUE"""),26.0)</f>
        <v>26</v>
      </c>
    </row>
    <row r="9">
      <c r="A9" s="2">
        <v>766.0</v>
      </c>
      <c r="B9" s="2">
        <v>7.0</v>
      </c>
      <c r="C9" s="2">
        <v>773.0</v>
      </c>
      <c r="D9" s="4">
        <v>43313.88569444444</v>
      </c>
      <c r="E9" s="6">
        <f t="shared" si="1"/>
        <v>43313</v>
      </c>
      <c r="F9" s="7">
        <f>IFERROR(__xludf.DUMMYFUNCTION("""COMPUTED_VALUE"""),0.8856944444444445)</f>
        <v>0.8856944444</v>
      </c>
      <c r="G9">
        <f t="shared" si="2"/>
        <v>21</v>
      </c>
      <c r="H9">
        <f>IFERROR(__xludf.DUMMYFUNCTION("""COMPUTED_VALUE"""),15.0)</f>
        <v>15</v>
      </c>
      <c r="I9">
        <f>IFERROR(__xludf.DUMMYFUNCTION("""COMPUTED_VALUE"""),24.0)</f>
        <v>24</v>
      </c>
    </row>
    <row r="10">
      <c r="A10" s="2">
        <v>758.0</v>
      </c>
      <c r="B10" s="2">
        <v>4.0</v>
      </c>
      <c r="C10" s="2">
        <v>762.0</v>
      </c>
      <c r="D10" s="4">
        <v>43313.89611111111</v>
      </c>
      <c r="E10" s="6">
        <f t="shared" si="1"/>
        <v>43313</v>
      </c>
      <c r="F10" s="7">
        <f>IFERROR(__xludf.DUMMYFUNCTION("""COMPUTED_VALUE"""),0.8961111111111111)</f>
        <v>0.8961111111</v>
      </c>
      <c r="G10">
        <f t="shared" si="2"/>
        <v>21</v>
      </c>
      <c r="H10">
        <f>IFERROR(__xludf.DUMMYFUNCTION("""COMPUTED_VALUE"""),30.0)</f>
        <v>30</v>
      </c>
      <c r="I10">
        <f>IFERROR(__xludf.DUMMYFUNCTION("""COMPUTED_VALUE"""),24.0)</f>
        <v>24</v>
      </c>
    </row>
    <row r="11">
      <c r="A11" s="2">
        <v>755.0</v>
      </c>
      <c r="B11" s="2">
        <v>1.0</v>
      </c>
      <c r="C11" s="2">
        <v>747.0</v>
      </c>
      <c r="D11" s="4">
        <v>43313.9065162037</v>
      </c>
      <c r="E11" s="6">
        <f t="shared" si="1"/>
        <v>43313</v>
      </c>
      <c r="F11" s="7">
        <f>IFERROR(__xludf.DUMMYFUNCTION("""COMPUTED_VALUE"""),0.9065162037037037)</f>
        <v>0.9065162037</v>
      </c>
      <c r="G11">
        <f t="shared" si="2"/>
        <v>21</v>
      </c>
      <c r="H11">
        <f>IFERROR(__xludf.DUMMYFUNCTION("""COMPUTED_VALUE"""),45.0)</f>
        <v>45</v>
      </c>
      <c r="I11">
        <f>IFERROR(__xludf.DUMMYFUNCTION("""COMPUTED_VALUE"""),23.0)</f>
        <v>23</v>
      </c>
    </row>
    <row r="12">
      <c r="A12" s="2">
        <v>643.0</v>
      </c>
      <c r="B12" s="2">
        <v>8.0</v>
      </c>
      <c r="C12" s="2">
        <v>651.0</v>
      </c>
      <c r="D12" s="4">
        <v>43313.916967592595</v>
      </c>
      <c r="E12" s="6">
        <f t="shared" si="1"/>
        <v>43313</v>
      </c>
      <c r="F12" s="7">
        <f>IFERROR(__xludf.DUMMYFUNCTION("""COMPUTED_VALUE"""),0.9169675925925926)</f>
        <v>0.9169675926</v>
      </c>
      <c r="G12">
        <f t="shared" si="2"/>
        <v>22</v>
      </c>
      <c r="H12">
        <f>IFERROR(__xludf.DUMMYFUNCTION("""COMPUTED_VALUE"""),0.0)</f>
        <v>0</v>
      </c>
      <c r="I12">
        <f>IFERROR(__xludf.DUMMYFUNCTION("""COMPUTED_VALUE"""),26.0)</f>
        <v>26</v>
      </c>
    </row>
    <row r="13">
      <c r="A13" s="2">
        <v>722.0</v>
      </c>
      <c r="B13" s="2">
        <v>6.0</v>
      </c>
      <c r="C13" s="2">
        <v>723.0</v>
      </c>
      <c r="D13" s="4">
        <v>43313.92736111111</v>
      </c>
      <c r="E13" s="6">
        <f t="shared" si="1"/>
        <v>43313</v>
      </c>
      <c r="F13" s="7">
        <f>IFERROR(__xludf.DUMMYFUNCTION("""COMPUTED_VALUE"""),0.9273611111111111)</f>
        <v>0.9273611111</v>
      </c>
      <c r="G13">
        <f t="shared" si="2"/>
        <v>22</v>
      </c>
      <c r="H13">
        <f>IFERROR(__xludf.DUMMYFUNCTION("""COMPUTED_VALUE"""),15.0)</f>
        <v>15</v>
      </c>
      <c r="I13">
        <f>IFERROR(__xludf.DUMMYFUNCTION("""COMPUTED_VALUE"""),24.0)</f>
        <v>24</v>
      </c>
    </row>
    <row r="14">
      <c r="A14" s="2">
        <v>698.0</v>
      </c>
      <c r="B14" s="2">
        <v>8.0</v>
      </c>
      <c r="C14" s="2">
        <v>706.0</v>
      </c>
      <c r="D14" s="4">
        <v>43313.9377662037</v>
      </c>
      <c r="E14" s="6">
        <f t="shared" si="1"/>
        <v>43313</v>
      </c>
      <c r="F14" s="7">
        <f>IFERROR(__xludf.DUMMYFUNCTION("""COMPUTED_VALUE"""),0.9377662037037037)</f>
        <v>0.9377662037</v>
      </c>
      <c r="G14">
        <f t="shared" si="2"/>
        <v>22</v>
      </c>
      <c r="H14">
        <f>IFERROR(__xludf.DUMMYFUNCTION("""COMPUTED_VALUE"""),30.0)</f>
        <v>30</v>
      </c>
      <c r="I14">
        <f>IFERROR(__xludf.DUMMYFUNCTION("""COMPUTED_VALUE"""),23.0)</f>
        <v>23</v>
      </c>
    </row>
    <row r="15">
      <c r="A15" s="2">
        <v>635.0</v>
      </c>
      <c r="B15" s="2">
        <v>6.0</v>
      </c>
      <c r="C15" s="2">
        <v>636.0</v>
      </c>
      <c r="D15" s="4">
        <v>43313.94819444444</v>
      </c>
      <c r="E15" s="6">
        <f t="shared" si="1"/>
        <v>43313</v>
      </c>
      <c r="F15" s="7">
        <f>IFERROR(__xludf.DUMMYFUNCTION("""COMPUTED_VALUE"""),0.9481944444444445)</f>
        <v>0.9481944444</v>
      </c>
      <c r="G15">
        <f t="shared" si="2"/>
        <v>22</v>
      </c>
      <c r="H15">
        <f>IFERROR(__xludf.DUMMYFUNCTION("""COMPUTED_VALUE"""),45.0)</f>
        <v>45</v>
      </c>
      <c r="I15">
        <f>IFERROR(__xludf.DUMMYFUNCTION("""COMPUTED_VALUE"""),24.0)</f>
        <v>24</v>
      </c>
    </row>
    <row r="16">
      <c r="A16" s="2">
        <v>593.0</v>
      </c>
      <c r="B16" s="2">
        <v>7.0</v>
      </c>
      <c r="C16" s="2">
        <v>600.0</v>
      </c>
      <c r="D16" s="4">
        <v>43313.95861111111</v>
      </c>
      <c r="E16" s="6">
        <f t="shared" si="1"/>
        <v>43313</v>
      </c>
      <c r="F16" s="7">
        <f>IFERROR(__xludf.DUMMYFUNCTION("""COMPUTED_VALUE"""),0.9586111111111111)</f>
        <v>0.9586111111</v>
      </c>
      <c r="G16">
        <f t="shared" si="2"/>
        <v>23</v>
      </c>
      <c r="H16">
        <f>IFERROR(__xludf.DUMMYFUNCTION("""COMPUTED_VALUE"""),0.0)</f>
        <v>0</v>
      </c>
      <c r="I16">
        <f>IFERROR(__xludf.DUMMYFUNCTION("""COMPUTED_VALUE"""),24.0)</f>
        <v>24</v>
      </c>
    </row>
    <row r="17">
      <c r="A17" s="2">
        <v>645.0</v>
      </c>
      <c r="B17" s="2">
        <v>5.0</v>
      </c>
      <c r="C17" s="2">
        <v>650.0</v>
      </c>
      <c r="D17" s="4">
        <v>43313.96902777778</v>
      </c>
      <c r="E17" s="6">
        <f t="shared" si="1"/>
        <v>43313</v>
      </c>
      <c r="F17" s="7">
        <f>IFERROR(__xludf.DUMMYFUNCTION("""COMPUTED_VALUE"""),0.9690277777777778)</f>
        <v>0.9690277778</v>
      </c>
      <c r="G17">
        <f t="shared" si="2"/>
        <v>23</v>
      </c>
      <c r="H17">
        <f>IFERROR(__xludf.DUMMYFUNCTION("""COMPUTED_VALUE"""),15.0)</f>
        <v>15</v>
      </c>
      <c r="I17">
        <f>IFERROR(__xludf.DUMMYFUNCTION("""COMPUTED_VALUE"""),24.0)</f>
        <v>24</v>
      </c>
    </row>
    <row r="18">
      <c r="A18" s="2">
        <v>548.0</v>
      </c>
      <c r="B18" s="2">
        <v>3.0</v>
      </c>
      <c r="C18" s="2">
        <v>551.0</v>
      </c>
      <c r="D18" s="4">
        <v>43313.97943287037</v>
      </c>
      <c r="E18" s="6">
        <f t="shared" si="1"/>
        <v>43313</v>
      </c>
      <c r="F18" s="7">
        <f>IFERROR(__xludf.DUMMYFUNCTION("""COMPUTED_VALUE"""),0.9794328703703704)</f>
        <v>0.9794328704</v>
      </c>
      <c r="G18">
        <f t="shared" si="2"/>
        <v>23</v>
      </c>
      <c r="H18">
        <f>IFERROR(__xludf.DUMMYFUNCTION("""COMPUTED_VALUE"""),30.0)</f>
        <v>30</v>
      </c>
      <c r="I18">
        <f>IFERROR(__xludf.DUMMYFUNCTION("""COMPUTED_VALUE"""),23.0)</f>
        <v>23</v>
      </c>
    </row>
    <row r="19">
      <c r="A19" s="2">
        <v>504.0</v>
      </c>
      <c r="B19" s="2">
        <v>5.0</v>
      </c>
      <c r="C19" s="2">
        <v>509.0</v>
      </c>
      <c r="D19" s="4">
        <v>43313.98986111111</v>
      </c>
      <c r="E19" s="6">
        <f t="shared" si="1"/>
        <v>43313</v>
      </c>
      <c r="F19" s="7">
        <f>IFERROR(__xludf.DUMMYFUNCTION("""COMPUTED_VALUE"""),0.9898611111111111)</f>
        <v>0.9898611111</v>
      </c>
      <c r="G19">
        <f t="shared" si="2"/>
        <v>23</v>
      </c>
      <c r="H19">
        <f>IFERROR(__xludf.DUMMYFUNCTION("""COMPUTED_VALUE"""),45.0)</f>
        <v>45</v>
      </c>
      <c r="I19">
        <f>IFERROR(__xludf.DUMMYFUNCTION("""COMPUTED_VALUE"""),24.0)</f>
        <v>24</v>
      </c>
    </row>
    <row r="20">
      <c r="A20" s="2">
        <v>398.0</v>
      </c>
      <c r="B20" s="2">
        <v>3.0</v>
      </c>
      <c r="C20" s="2">
        <v>401.0</v>
      </c>
      <c r="D20" s="4">
        <v>43314.00027777778</v>
      </c>
      <c r="E20" s="6">
        <f t="shared" si="1"/>
        <v>43314</v>
      </c>
      <c r="F20" s="7">
        <f>IFERROR(__xludf.DUMMYFUNCTION("""COMPUTED_VALUE"""),2.777777777777778E-4)</f>
        <v>0.0002777777778</v>
      </c>
      <c r="G20">
        <f t="shared" si="2"/>
        <v>0</v>
      </c>
      <c r="H20">
        <f>IFERROR(__xludf.DUMMYFUNCTION("""COMPUTED_VALUE"""),0.0)</f>
        <v>0</v>
      </c>
      <c r="I20">
        <f>IFERROR(__xludf.DUMMYFUNCTION("""COMPUTED_VALUE"""),24.0)</f>
        <v>24</v>
      </c>
    </row>
    <row r="21">
      <c r="A21" s="2">
        <v>449.0</v>
      </c>
      <c r="B21" s="2">
        <v>2.0</v>
      </c>
      <c r="C21" s="2">
        <v>451.0</v>
      </c>
      <c r="D21" s="4">
        <v>43314.01069444444</v>
      </c>
      <c r="E21" s="6">
        <f t="shared" si="1"/>
        <v>43314</v>
      </c>
      <c r="F21" s="7">
        <f>IFERROR(__xludf.DUMMYFUNCTION("""COMPUTED_VALUE"""),0.010694444444444444)</f>
        <v>0.01069444444</v>
      </c>
      <c r="G21">
        <f t="shared" si="2"/>
        <v>0</v>
      </c>
      <c r="H21">
        <f>IFERROR(__xludf.DUMMYFUNCTION("""COMPUTED_VALUE"""),15.0)</f>
        <v>15</v>
      </c>
      <c r="I21">
        <f>IFERROR(__xludf.DUMMYFUNCTION("""COMPUTED_VALUE"""),24.0)</f>
        <v>24</v>
      </c>
    </row>
    <row r="22">
      <c r="A22" s="2">
        <v>396.0</v>
      </c>
      <c r="B22" s="2">
        <v>4.0</v>
      </c>
      <c r="C22" s="2">
        <v>400.0</v>
      </c>
      <c r="D22" s="4">
        <v>43314.021099537036</v>
      </c>
      <c r="E22" s="6">
        <f t="shared" si="1"/>
        <v>43314</v>
      </c>
      <c r="F22" s="7">
        <f>IFERROR(__xludf.DUMMYFUNCTION("""COMPUTED_VALUE"""),0.021099537037037038)</f>
        <v>0.02109953704</v>
      </c>
      <c r="G22">
        <f t="shared" si="2"/>
        <v>0</v>
      </c>
      <c r="H22">
        <f>IFERROR(__xludf.DUMMYFUNCTION("""COMPUTED_VALUE"""),30.0)</f>
        <v>30</v>
      </c>
      <c r="I22">
        <f>IFERROR(__xludf.DUMMYFUNCTION("""COMPUTED_VALUE"""),23.0)</f>
        <v>23</v>
      </c>
    </row>
    <row r="23">
      <c r="A23" s="2">
        <v>330.0</v>
      </c>
      <c r="B23" s="2">
        <v>3.0</v>
      </c>
      <c r="C23" s="2">
        <v>333.0</v>
      </c>
      <c r="D23" s="4">
        <v>43314.0315162037</v>
      </c>
      <c r="E23" s="6">
        <f t="shared" si="1"/>
        <v>43314</v>
      </c>
      <c r="F23" s="7">
        <f>IFERROR(__xludf.DUMMYFUNCTION("""COMPUTED_VALUE"""),0.031516203703703706)</f>
        <v>0.0315162037</v>
      </c>
      <c r="G23">
        <f t="shared" si="2"/>
        <v>0</v>
      </c>
      <c r="H23">
        <f>IFERROR(__xludf.DUMMYFUNCTION("""COMPUTED_VALUE"""),45.0)</f>
        <v>45</v>
      </c>
      <c r="I23">
        <f>IFERROR(__xludf.DUMMYFUNCTION("""COMPUTED_VALUE"""),23.0)</f>
        <v>23</v>
      </c>
    </row>
    <row r="24">
      <c r="A24" s="2">
        <v>279.0</v>
      </c>
      <c r="B24" s="2">
        <v>4.0</v>
      </c>
      <c r="C24" s="2">
        <v>283.0</v>
      </c>
      <c r="D24" s="4">
        <v>43314.04194444444</v>
      </c>
      <c r="E24" s="6">
        <f t="shared" si="1"/>
        <v>43314</v>
      </c>
      <c r="F24" s="7">
        <f>IFERROR(__xludf.DUMMYFUNCTION("""COMPUTED_VALUE"""),0.041944444444444444)</f>
        <v>0.04194444444</v>
      </c>
      <c r="G24">
        <f t="shared" si="2"/>
        <v>1</v>
      </c>
      <c r="H24">
        <f>IFERROR(__xludf.DUMMYFUNCTION("""COMPUTED_VALUE"""),0.0)</f>
        <v>0</v>
      </c>
      <c r="I24">
        <f>IFERROR(__xludf.DUMMYFUNCTION("""COMPUTED_VALUE"""),24.0)</f>
        <v>24</v>
      </c>
    </row>
    <row r="25">
      <c r="A25" s="2">
        <v>342.0</v>
      </c>
      <c r="B25" s="2">
        <v>4.0</v>
      </c>
      <c r="C25" s="2">
        <v>346.0</v>
      </c>
      <c r="D25" s="4">
        <v>43314.052349537036</v>
      </c>
      <c r="E25" s="6">
        <f t="shared" si="1"/>
        <v>43314</v>
      </c>
      <c r="F25" s="7">
        <f>IFERROR(__xludf.DUMMYFUNCTION("""COMPUTED_VALUE"""),0.052349537037037035)</f>
        <v>0.05234953704</v>
      </c>
      <c r="G25">
        <f t="shared" si="2"/>
        <v>1</v>
      </c>
      <c r="H25">
        <f>IFERROR(__xludf.DUMMYFUNCTION("""COMPUTED_VALUE"""),15.0)</f>
        <v>15</v>
      </c>
      <c r="I25">
        <f>IFERROR(__xludf.DUMMYFUNCTION("""COMPUTED_VALUE"""),23.0)</f>
        <v>23</v>
      </c>
    </row>
    <row r="26">
      <c r="A26" s="2">
        <v>309.0</v>
      </c>
      <c r="B26" s="2">
        <v>5.0</v>
      </c>
      <c r="C26" s="2">
        <v>314.0</v>
      </c>
      <c r="D26" s="4">
        <v>43314.06277777778</v>
      </c>
      <c r="E26" s="6">
        <f t="shared" si="1"/>
        <v>43314</v>
      </c>
      <c r="F26" s="7">
        <f>IFERROR(__xludf.DUMMYFUNCTION("""COMPUTED_VALUE"""),0.06277777777777778)</f>
        <v>0.06277777778</v>
      </c>
      <c r="G26">
        <f t="shared" si="2"/>
        <v>1</v>
      </c>
      <c r="H26">
        <f>IFERROR(__xludf.DUMMYFUNCTION("""COMPUTED_VALUE"""),30.0)</f>
        <v>30</v>
      </c>
      <c r="I26">
        <f>IFERROR(__xludf.DUMMYFUNCTION("""COMPUTED_VALUE"""),24.0)</f>
        <v>24</v>
      </c>
    </row>
    <row r="27">
      <c r="A27" s="2">
        <v>344.0</v>
      </c>
      <c r="B27" s="2">
        <v>3.0</v>
      </c>
      <c r="C27" s="2">
        <v>347.0</v>
      </c>
      <c r="D27" s="4">
        <v>43314.07318287037</v>
      </c>
      <c r="E27" s="6">
        <f t="shared" si="1"/>
        <v>43314</v>
      </c>
      <c r="F27" s="7">
        <f>IFERROR(__xludf.DUMMYFUNCTION("""COMPUTED_VALUE"""),0.07318287037037037)</f>
        <v>0.07318287037</v>
      </c>
      <c r="G27">
        <f t="shared" si="2"/>
        <v>1</v>
      </c>
      <c r="H27">
        <f>IFERROR(__xludf.DUMMYFUNCTION("""COMPUTED_VALUE"""),45.0)</f>
        <v>45</v>
      </c>
      <c r="I27">
        <f>IFERROR(__xludf.DUMMYFUNCTION("""COMPUTED_VALUE"""),23.0)</f>
        <v>23</v>
      </c>
    </row>
    <row r="28">
      <c r="A28" s="2">
        <v>306.0</v>
      </c>
      <c r="B28" s="2">
        <v>4.0</v>
      </c>
      <c r="C28" s="2">
        <v>310.0</v>
      </c>
      <c r="D28" s="4">
        <v>43314.08361111111</v>
      </c>
      <c r="E28" s="6">
        <f t="shared" si="1"/>
        <v>43314</v>
      </c>
      <c r="F28" s="7">
        <f>IFERROR(__xludf.DUMMYFUNCTION("""COMPUTED_VALUE"""),0.08361111111111111)</f>
        <v>0.08361111111</v>
      </c>
      <c r="G28">
        <f t="shared" si="2"/>
        <v>2</v>
      </c>
      <c r="H28">
        <f>IFERROR(__xludf.DUMMYFUNCTION("""COMPUTED_VALUE"""),0.0)</f>
        <v>0</v>
      </c>
      <c r="I28">
        <f>IFERROR(__xludf.DUMMYFUNCTION("""COMPUTED_VALUE"""),24.0)</f>
        <v>24</v>
      </c>
    </row>
    <row r="29">
      <c r="A29" s="2">
        <v>381.0</v>
      </c>
      <c r="B29" s="2">
        <v>2.0</v>
      </c>
      <c r="C29" s="2">
        <v>383.0</v>
      </c>
      <c r="D29" s="4">
        <v>43314.09402777778</v>
      </c>
      <c r="E29" s="6">
        <f t="shared" si="1"/>
        <v>43314</v>
      </c>
      <c r="F29" s="7">
        <f>IFERROR(__xludf.DUMMYFUNCTION("""COMPUTED_VALUE"""),0.09402777777777778)</f>
        <v>0.09402777778</v>
      </c>
      <c r="G29">
        <f t="shared" si="2"/>
        <v>2</v>
      </c>
      <c r="H29">
        <f>IFERROR(__xludf.DUMMYFUNCTION("""COMPUTED_VALUE"""),15.0)</f>
        <v>15</v>
      </c>
      <c r="I29">
        <f>IFERROR(__xludf.DUMMYFUNCTION("""COMPUTED_VALUE"""),24.0)</f>
        <v>24</v>
      </c>
    </row>
    <row r="30">
      <c r="A30" s="2">
        <v>328.0</v>
      </c>
      <c r="B30" s="2">
        <v>2.0</v>
      </c>
      <c r="C30" s="2">
        <v>330.0</v>
      </c>
      <c r="D30" s="4">
        <v>43314.10443287037</v>
      </c>
      <c r="E30" s="6">
        <f t="shared" si="1"/>
        <v>43314</v>
      </c>
      <c r="F30" s="7">
        <f>IFERROR(__xludf.DUMMYFUNCTION("""COMPUTED_VALUE"""),0.10443287037037037)</f>
        <v>0.1044328704</v>
      </c>
      <c r="G30">
        <f t="shared" si="2"/>
        <v>2</v>
      </c>
      <c r="H30">
        <f>IFERROR(__xludf.DUMMYFUNCTION("""COMPUTED_VALUE"""),30.0)</f>
        <v>30</v>
      </c>
      <c r="I30">
        <f>IFERROR(__xludf.DUMMYFUNCTION("""COMPUTED_VALUE"""),23.0)</f>
        <v>23</v>
      </c>
    </row>
    <row r="31">
      <c r="A31" s="2">
        <v>288.0</v>
      </c>
      <c r="B31" s="2">
        <v>3.0</v>
      </c>
      <c r="C31" s="2">
        <v>291.0</v>
      </c>
      <c r="D31" s="4">
        <v>43314.114849537036</v>
      </c>
      <c r="E31" s="6">
        <f t="shared" si="1"/>
        <v>43314</v>
      </c>
      <c r="F31" s="7">
        <f>IFERROR(__xludf.DUMMYFUNCTION("""COMPUTED_VALUE"""),0.11484953703703704)</f>
        <v>0.114849537</v>
      </c>
      <c r="G31">
        <f t="shared" si="2"/>
        <v>2</v>
      </c>
      <c r="H31">
        <f>IFERROR(__xludf.DUMMYFUNCTION("""COMPUTED_VALUE"""),45.0)</f>
        <v>45</v>
      </c>
      <c r="I31">
        <f>IFERROR(__xludf.DUMMYFUNCTION("""COMPUTED_VALUE"""),23.0)</f>
        <v>23</v>
      </c>
    </row>
    <row r="32">
      <c r="A32" s="2">
        <v>265.0</v>
      </c>
      <c r="B32" s="2">
        <v>2.0</v>
      </c>
      <c r="C32" s="2">
        <v>267.0</v>
      </c>
      <c r="D32" s="4">
        <v>43314.1252662037</v>
      </c>
      <c r="E32" s="6">
        <f t="shared" si="1"/>
        <v>43314</v>
      </c>
      <c r="F32" s="7">
        <f>IFERROR(__xludf.DUMMYFUNCTION("""COMPUTED_VALUE"""),0.1252662037037037)</f>
        <v>0.1252662037</v>
      </c>
      <c r="G32">
        <f t="shared" si="2"/>
        <v>3</v>
      </c>
      <c r="H32">
        <f>IFERROR(__xludf.DUMMYFUNCTION("""COMPUTED_VALUE"""),0.0)</f>
        <v>0</v>
      </c>
      <c r="I32">
        <f>IFERROR(__xludf.DUMMYFUNCTION("""COMPUTED_VALUE"""),23.0)</f>
        <v>23</v>
      </c>
    </row>
    <row r="33">
      <c r="A33" s="2">
        <v>232.0</v>
      </c>
      <c r="B33" s="2">
        <v>2.0</v>
      </c>
      <c r="C33" s="2">
        <v>234.0</v>
      </c>
      <c r="D33" s="4">
        <v>43314.13568287037</v>
      </c>
      <c r="E33" s="6">
        <f t="shared" si="1"/>
        <v>43314</v>
      </c>
      <c r="F33" s="7">
        <f>IFERROR(__xludf.DUMMYFUNCTION("""COMPUTED_VALUE"""),0.13568287037037038)</f>
        <v>0.1356828704</v>
      </c>
      <c r="G33">
        <f t="shared" si="2"/>
        <v>3</v>
      </c>
      <c r="H33">
        <f>IFERROR(__xludf.DUMMYFUNCTION("""COMPUTED_VALUE"""),15.0)</f>
        <v>15</v>
      </c>
      <c r="I33">
        <f>IFERROR(__xludf.DUMMYFUNCTION("""COMPUTED_VALUE"""),23.0)</f>
        <v>23</v>
      </c>
    </row>
    <row r="34">
      <c r="A34" s="2">
        <v>204.0</v>
      </c>
      <c r="B34" s="2">
        <v>2.0</v>
      </c>
      <c r="C34" s="2">
        <v>206.0</v>
      </c>
      <c r="D34" s="4">
        <v>43314.14611111111</v>
      </c>
      <c r="E34" s="6">
        <f t="shared" si="1"/>
        <v>43314</v>
      </c>
      <c r="F34" s="7">
        <f>IFERROR(__xludf.DUMMYFUNCTION("""COMPUTED_VALUE"""),0.1461111111111111)</f>
        <v>0.1461111111</v>
      </c>
      <c r="G34">
        <f t="shared" si="2"/>
        <v>3</v>
      </c>
      <c r="H34">
        <f>IFERROR(__xludf.DUMMYFUNCTION("""COMPUTED_VALUE"""),30.0)</f>
        <v>30</v>
      </c>
      <c r="I34">
        <f>IFERROR(__xludf.DUMMYFUNCTION("""COMPUTED_VALUE"""),24.0)</f>
        <v>24</v>
      </c>
    </row>
    <row r="35">
      <c r="A35" s="2">
        <v>202.0</v>
      </c>
      <c r="B35" s="2">
        <v>2.0</v>
      </c>
      <c r="C35" s="2">
        <v>204.0</v>
      </c>
      <c r="D35" s="4">
        <v>43314.1565162037</v>
      </c>
      <c r="E35" s="6">
        <f t="shared" si="1"/>
        <v>43314</v>
      </c>
      <c r="F35" s="7">
        <f>IFERROR(__xludf.DUMMYFUNCTION("""COMPUTED_VALUE"""),0.1565162037037037)</f>
        <v>0.1565162037</v>
      </c>
      <c r="G35">
        <f t="shared" si="2"/>
        <v>3</v>
      </c>
      <c r="H35">
        <f>IFERROR(__xludf.DUMMYFUNCTION("""COMPUTED_VALUE"""),45.0)</f>
        <v>45</v>
      </c>
      <c r="I35">
        <f>IFERROR(__xludf.DUMMYFUNCTION("""COMPUTED_VALUE"""),23.0)</f>
        <v>23</v>
      </c>
    </row>
    <row r="36">
      <c r="A36" s="2">
        <v>202.0</v>
      </c>
      <c r="B36" s="2">
        <v>1.0</v>
      </c>
      <c r="C36" s="2">
        <v>197.0</v>
      </c>
      <c r="D36" s="4">
        <v>43314.166979166665</v>
      </c>
      <c r="E36" s="6">
        <f t="shared" si="1"/>
        <v>43314</v>
      </c>
      <c r="F36" s="7">
        <f>IFERROR(__xludf.DUMMYFUNCTION("""COMPUTED_VALUE"""),0.16697916666666668)</f>
        <v>0.1669791667</v>
      </c>
      <c r="G36">
        <f t="shared" si="2"/>
        <v>4</v>
      </c>
      <c r="H36">
        <f>IFERROR(__xludf.DUMMYFUNCTION("""COMPUTED_VALUE"""),0.0)</f>
        <v>0</v>
      </c>
      <c r="I36">
        <f>IFERROR(__xludf.DUMMYFUNCTION("""COMPUTED_VALUE"""),27.0)</f>
        <v>27</v>
      </c>
    </row>
    <row r="37">
      <c r="A37" s="2">
        <v>68.0</v>
      </c>
      <c r="B37" s="2">
        <v>0.0</v>
      </c>
      <c r="C37" s="2">
        <v>68.0</v>
      </c>
      <c r="D37" s="4">
        <v>43314.177349537036</v>
      </c>
      <c r="E37" s="6">
        <f t="shared" si="1"/>
        <v>43314</v>
      </c>
      <c r="F37" s="7">
        <f>IFERROR(__xludf.DUMMYFUNCTION("""COMPUTED_VALUE"""),0.17734953703703704)</f>
        <v>0.177349537</v>
      </c>
      <c r="G37">
        <f t="shared" si="2"/>
        <v>4</v>
      </c>
      <c r="H37">
        <f>IFERROR(__xludf.DUMMYFUNCTION("""COMPUTED_VALUE"""),15.0)</f>
        <v>15</v>
      </c>
      <c r="I37">
        <f>IFERROR(__xludf.DUMMYFUNCTION("""COMPUTED_VALUE"""),23.0)</f>
        <v>23</v>
      </c>
    </row>
    <row r="38">
      <c r="A38" s="2">
        <v>43.0</v>
      </c>
      <c r="B38" s="2">
        <v>0.0</v>
      </c>
      <c r="C38" s="2">
        <v>42.0</v>
      </c>
      <c r="D38" s="4">
        <v>43314.18777777778</v>
      </c>
      <c r="E38" s="6">
        <f t="shared" si="1"/>
        <v>43314</v>
      </c>
      <c r="F38" s="7">
        <f>IFERROR(__xludf.DUMMYFUNCTION("""COMPUTED_VALUE"""),0.18777777777777777)</f>
        <v>0.1877777778</v>
      </c>
      <c r="G38">
        <f t="shared" si="2"/>
        <v>4</v>
      </c>
      <c r="H38">
        <f>IFERROR(__xludf.DUMMYFUNCTION("""COMPUTED_VALUE"""),30.0)</f>
        <v>30</v>
      </c>
      <c r="I38">
        <f>IFERROR(__xludf.DUMMYFUNCTION("""COMPUTED_VALUE"""),24.0)</f>
        <v>24</v>
      </c>
    </row>
    <row r="39">
      <c r="A39" s="2">
        <v>34.0</v>
      </c>
      <c r="B39" s="2">
        <v>0.0</v>
      </c>
      <c r="C39" s="2">
        <v>34.0</v>
      </c>
      <c r="D39" s="4">
        <v>43314.19818287037</v>
      </c>
      <c r="E39" s="6">
        <f t="shared" si="1"/>
        <v>43314</v>
      </c>
      <c r="F39" s="7">
        <f>IFERROR(__xludf.DUMMYFUNCTION("""COMPUTED_VALUE"""),0.19818287037037038)</f>
        <v>0.1981828704</v>
      </c>
      <c r="G39">
        <f t="shared" si="2"/>
        <v>4</v>
      </c>
      <c r="H39">
        <f>IFERROR(__xludf.DUMMYFUNCTION("""COMPUTED_VALUE"""),45.0)</f>
        <v>45</v>
      </c>
      <c r="I39">
        <f>IFERROR(__xludf.DUMMYFUNCTION("""COMPUTED_VALUE"""),23.0)</f>
        <v>23</v>
      </c>
    </row>
    <row r="40">
      <c r="A40" s="2">
        <v>32.0</v>
      </c>
      <c r="B40" s="2">
        <v>0.0</v>
      </c>
      <c r="C40" s="2">
        <v>32.0</v>
      </c>
      <c r="D40" s="4">
        <v>43314.20863425926</v>
      </c>
      <c r="E40" s="6">
        <f t="shared" si="1"/>
        <v>43314</v>
      </c>
      <c r="F40" s="7">
        <f>IFERROR(__xludf.DUMMYFUNCTION("""COMPUTED_VALUE"""),0.20863425925925927)</f>
        <v>0.2086342593</v>
      </c>
      <c r="G40">
        <f t="shared" si="2"/>
        <v>5</v>
      </c>
      <c r="H40">
        <f>IFERROR(__xludf.DUMMYFUNCTION("""COMPUTED_VALUE"""),0.0)</f>
        <v>0</v>
      </c>
      <c r="I40">
        <f>IFERROR(__xludf.DUMMYFUNCTION("""COMPUTED_VALUE"""),26.0)</f>
        <v>26</v>
      </c>
    </row>
    <row r="41">
      <c r="A41" s="2">
        <v>29.0</v>
      </c>
      <c r="B41" s="2">
        <v>0.0</v>
      </c>
      <c r="C41" s="2">
        <v>29.0</v>
      </c>
      <c r="D41" s="4">
        <v>43314.2190162037</v>
      </c>
      <c r="E41" s="6">
        <f t="shared" si="1"/>
        <v>43314</v>
      </c>
      <c r="F41" s="7">
        <f>IFERROR(__xludf.DUMMYFUNCTION("""COMPUTED_VALUE"""),0.2190162037037037)</f>
        <v>0.2190162037</v>
      </c>
      <c r="G41">
        <f t="shared" si="2"/>
        <v>5</v>
      </c>
      <c r="H41">
        <f>IFERROR(__xludf.DUMMYFUNCTION("""COMPUTED_VALUE"""),15.0)</f>
        <v>15</v>
      </c>
      <c r="I41">
        <f>IFERROR(__xludf.DUMMYFUNCTION("""COMPUTED_VALUE"""),23.0)</f>
        <v>23</v>
      </c>
    </row>
    <row r="42">
      <c r="A42" s="2">
        <v>38.0</v>
      </c>
      <c r="B42" s="2">
        <v>0.0</v>
      </c>
      <c r="C42" s="2">
        <v>29.0</v>
      </c>
      <c r="D42" s="4">
        <v>43314.22943287037</v>
      </c>
      <c r="E42" s="6">
        <f t="shared" si="1"/>
        <v>43314</v>
      </c>
      <c r="F42" s="7">
        <f>IFERROR(__xludf.DUMMYFUNCTION("""COMPUTED_VALUE"""),0.22943287037037038)</f>
        <v>0.2294328704</v>
      </c>
      <c r="G42">
        <f t="shared" si="2"/>
        <v>5</v>
      </c>
      <c r="H42">
        <f>IFERROR(__xludf.DUMMYFUNCTION("""COMPUTED_VALUE"""),30.0)</f>
        <v>30</v>
      </c>
      <c r="I42">
        <f>IFERROR(__xludf.DUMMYFUNCTION("""COMPUTED_VALUE"""),23.0)</f>
        <v>23</v>
      </c>
    </row>
    <row r="43">
      <c r="A43" s="2">
        <v>26.0</v>
      </c>
      <c r="B43" s="2">
        <v>0.0</v>
      </c>
      <c r="C43" s="2">
        <v>26.0</v>
      </c>
      <c r="D43" s="4">
        <v>43314.239849537036</v>
      </c>
      <c r="E43" s="6">
        <f t="shared" si="1"/>
        <v>43314</v>
      </c>
      <c r="F43" s="7">
        <f>IFERROR(__xludf.DUMMYFUNCTION("""COMPUTED_VALUE"""),0.23984953703703704)</f>
        <v>0.239849537</v>
      </c>
      <c r="G43">
        <f t="shared" si="2"/>
        <v>5</v>
      </c>
      <c r="H43">
        <f>IFERROR(__xludf.DUMMYFUNCTION("""COMPUTED_VALUE"""),45.0)</f>
        <v>45</v>
      </c>
      <c r="I43">
        <f>IFERROR(__xludf.DUMMYFUNCTION("""COMPUTED_VALUE"""),23.0)</f>
        <v>23</v>
      </c>
    </row>
    <row r="44">
      <c r="A44" s="2">
        <v>26.0</v>
      </c>
      <c r="B44" s="2">
        <v>0.0</v>
      </c>
      <c r="C44" s="2">
        <v>26.0</v>
      </c>
      <c r="D44" s="4">
        <v>43314.250289351854</v>
      </c>
      <c r="E44" s="6">
        <f t="shared" si="1"/>
        <v>43314</v>
      </c>
      <c r="F44" s="7">
        <f>IFERROR(__xludf.DUMMYFUNCTION("""COMPUTED_VALUE"""),0.25028935185185186)</f>
        <v>0.2502893519</v>
      </c>
      <c r="G44">
        <f t="shared" si="2"/>
        <v>6</v>
      </c>
      <c r="H44">
        <f>IFERROR(__xludf.DUMMYFUNCTION("""COMPUTED_VALUE"""),0.0)</f>
        <v>0</v>
      </c>
      <c r="I44">
        <f>IFERROR(__xludf.DUMMYFUNCTION("""COMPUTED_VALUE"""),25.0)</f>
        <v>25</v>
      </c>
    </row>
    <row r="45">
      <c r="A45" s="2">
        <v>24.0</v>
      </c>
      <c r="B45" s="2">
        <v>0.0</v>
      </c>
      <c r="C45" s="2">
        <v>24.0</v>
      </c>
      <c r="D45" s="4">
        <v>43314.26068287037</v>
      </c>
      <c r="E45" s="6">
        <f t="shared" si="1"/>
        <v>43314</v>
      </c>
      <c r="F45" s="7">
        <f>IFERROR(__xludf.DUMMYFUNCTION("""COMPUTED_VALUE"""),0.26068287037037036)</f>
        <v>0.2606828704</v>
      </c>
      <c r="G45">
        <f t="shared" si="2"/>
        <v>6</v>
      </c>
      <c r="H45">
        <f>IFERROR(__xludf.DUMMYFUNCTION("""COMPUTED_VALUE"""),15.0)</f>
        <v>15</v>
      </c>
      <c r="I45">
        <f>IFERROR(__xludf.DUMMYFUNCTION("""COMPUTED_VALUE"""),23.0)</f>
        <v>23</v>
      </c>
    </row>
    <row r="46">
      <c r="A46" s="2">
        <v>22.0</v>
      </c>
      <c r="B46" s="2">
        <v>0.0</v>
      </c>
      <c r="C46" s="2">
        <v>22.0</v>
      </c>
      <c r="D46" s="4">
        <v>43314.27375</v>
      </c>
      <c r="E46" s="6">
        <f t="shared" si="1"/>
        <v>43314</v>
      </c>
      <c r="F46" s="7">
        <f>IFERROR(__xludf.DUMMYFUNCTION("""COMPUTED_VALUE"""),0.27375)</f>
        <v>0.27375</v>
      </c>
      <c r="G46">
        <f t="shared" si="2"/>
        <v>6</v>
      </c>
      <c r="H46">
        <f>IFERROR(__xludf.DUMMYFUNCTION("""COMPUTED_VALUE"""),34.0)</f>
        <v>34</v>
      </c>
      <c r="I46">
        <f>IFERROR(__xludf.DUMMYFUNCTION("""COMPUTED_VALUE"""),12.0)</f>
        <v>12</v>
      </c>
    </row>
    <row r="47">
      <c r="A47" s="2">
        <v>21.0</v>
      </c>
      <c r="B47" s="2">
        <v>0.0</v>
      </c>
      <c r="C47" s="2">
        <v>21.0</v>
      </c>
      <c r="D47" s="4">
        <v>43314.2815162037</v>
      </c>
      <c r="E47" s="6">
        <f t="shared" si="1"/>
        <v>43314</v>
      </c>
      <c r="F47" s="7">
        <f>IFERROR(__xludf.DUMMYFUNCTION("""COMPUTED_VALUE"""),0.2815162037037037)</f>
        <v>0.2815162037</v>
      </c>
      <c r="G47">
        <f t="shared" si="2"/>
        <v>6</v>
      </c>
      <c r="H47">
        <f>IFERROR(__xludf.DUMMYFUNCTION("""COMPUTED_VALUE"""),45.0)</f>
        <v>45</v>
      </c>
      <c r="I47">
        <f>IFERROR(__xludf.DUMMYFUNCTION("""COMPUTED_VALUE"""),23.0)</f>
        <v>23</v>
      </c>
    </row>
    <row r="48">
      <c r="A48" s="2">
        <v>30.0</v>
      </c>
      <c r="B48" s="2">
        <v>0.0</v>
      </c>
      <c r="C48" s="2">
        <v>30.0</v>
      </c>
      <c r="D48" s="4">
        <v>43314.29195601852</v>
      </c>
      <c r="E48" s="6">
        <f t="shared" si="1"/>
        <v>43314</v>
      </c>
      <c r="F48" s="7">
        <f>IFERROR(__xludf.DUMMYFUNCTION("""COMPUTED_VALUE"""),0.29195601851851855)</f>
        <v>0.2919560185</v>
      </c>
      <c r="G48">
        <f t="shared" si="2"/>
        <v>7</v>
      </c>
      <c r="H48">
        <f>IFERROR(__xludf.DUMMYFUNCTION("""COMPUTED_VALUE"""),0.0)</f>
        <v>0</v>
      </c>
      <c r="I48">
        <f>IFERROR(__xludf.DUMMYFUNCTION("""COMPUTED_VALUE"""),25.0)</f>
        <v>25</v>
      </c>
    </row>
    <row r="49">
      <c r="A49" s="2">
        <v>63.0</v>
      </c>
      <c r="B49" s="2">
        <v>0.0</v>
      </c>
      <c r="C49" s="2">
        <v>54.0</v>
      </c>
      <c r="D49" s="4">
        <v>43314.30236111111</v>
      </c>
      <c r="E49" s="6">
        <f t="shared" si="1"/>
        <v>43314</v>
      </c>
      <c r="F49" s="7">
        <f>IFERROR(__xludf.DUMMYFUNCTION("""COMPUTED_VALUE"""),0.30236111111111114)</f>
        <v>0.3023611111</v>
      </c>
      <c r="G49">
        <f t="shared" si="2"/>
        <v>7</v>
      </c>
      <c r="H49">
        <f>IFERROR(__xludf.DUMMYFUNCTION("""COMPUTED_VALUE"""),15.0)</f>
        <v>15</v>
      </c>
      <c r="I49">
        <f>IFERROR(__xludf.DUMMYFUNCTION("""COMPUTED_VALUE"""),24.0)</f>
        <v>24</v>
      </c>
    </row>
    <row r="50">
      <c r="A50" s="2">
        <v>52.0</v>
      </c>
      <c r="B50" s="2">
        <v>0.0</v>
      </c>
      <c r="C50" s="2">
        <v>52.0</v>
      </c>
      <c r="D50" s="4">
        <v>43314.31277777778</v>
      </c>
      <c r="E50" s="6">
        <f t="shared" si="1"/>
        <v>43314</v>
      </c>
      <c r="F50" s="7">
        <f>IFERROR(__xludf.DUMMYFUNCTION("""COMPUTED_VALUE"""),0.31277777777777777)</f>
        <v>0.3127777778</v>
      </c>
      <c r="G50">
        <f t="shared" si="2"/>
        <v>7</v>
      </c>
      <c r="H50">
        <f>IFERROR(__xludf.DUMMYFUNCTION("""COMPUTED_VALUE"""),30.0)</f>
        <v>30</v>
      </c>
      <c r="I50">
        <f>IFERROR(__xludf.DUMMYFUNCTION("""COMPUTED_VALUE"""),24.0)</f>
        <v>24</v>
      </c>
    </row>
    <row r="51">
      <c r="A51" s="2">
        <v>73.0</v>
      </c>
      <c r="B51" s="2">
        <v>0.0</v>
      </c>
      <c r="C51" s="2">
        <v>73.0</v>
      </c>
      <c r="D51" s="4">
        <v>43314.32319444444</v>
      </c>
      <c r="E51" s="6">
        <f t="shared" si="1"/>
        <v>43314</v>
      </c>
      <c r="F51" s="7">
        <f>IFERROR(__xludf.DUMMYFUNCTION("""COMPUTED_VALUE"""),0.32319444444444445)</f>
        <v>0.3231944444</v>
      </c>
      <c r="G51">
        <f t="shared" si="2"/>
        <v>7</v>
      </c>
      <c r="H51">
        <f>IFERROR(__xludf.DUMMYFUNCTION("""COMPUTED_VALUE"""),45.0)</f>
        <v>45</v>
      </c>
      <c r="I51">
        <f>IFERROR(__xludf.DUMMYFUNCTION("""COMPUTED_VALUE"""),24.0)</f>
        <v>24</v>
      </c>
    </row>
    <row r="52">
      <c r="A52" s="2">
        <v>69.0</v>
      </c>
      <c r="B52" s="2">
        <v>0.0</v>
      </c>
      <c r="C52" s="2">
        <v>69.0</v>
      </c>
      <c r="D52" s="4">
        <v>43314.33362268518</v>
      </c>
      <c r="E52" s="6">
        <f t="shared" si="1"/>
        <v>43314</v>
      </c>
      <c r="F52" s="7">
        <f>IFERROR(__xludf.DUMMYFUNCTION("""COMPUTED_VALUE"""),0.3336226851851852)</f>
        <v>0.3336226852</v>
      </c>
      <c r="G52">
        <f t="shared" si="2"/>
        <v>8</v>
      </c>
      <c r="H52">
        <f>IFERROR(__xludf.DUMMYFUNCTION("""COMPUTED_VALUE"""),0.0)</f>
        <v>0</v>
      </c>
      <c r="I52">
        <f>IFERROR(__xludf.DUMMYFUNCTION("""COMPUTED_VALUE"""),25.0)</f>
        <v>25</v>
      </c>
    </row>
    <row r="53">
      <c r="A53" s="2">
        <v>76.0</v>
      </c>
      <c r="B53" s="2">
        <v>1.0</v>
      </c>
      <c r="C53" s="2">
        <v>77.0</v>
      </c>
      <c r="D53" s="4">
        <v>43314.34402777778</v>
      </c>
      <c r="E53" s="6">
        <f t="shared" si="1"/>
        <v>43314</v>
      </c>
      <c r="F53" s="7">
        <f>IFERROR(__xludf.DUMMYFUNCTION("""COMPUTED_VALUE"""),0.34402777777777777)</f>
        <v>0.3440277778</v>
      </c>
      <c r="G53">
        <f t="shared" si="2"/>
        <v>8</v>
      </c>
      <c r="H53">
        <f>IFERROR(__xludf.DUMMYFUNCTION("""COMPUTED_VALUE"""),15.0)</f>
        <v>15</v>
      </c>
      <c r="I53">
        <f>IFERROR(__xludf.DUMMYFUNCTION("""COMPUTED_VALUE"""),24.0)</f>
        <v>24</v>
      </c>
    </row>
    <row r="54">
      <c r="A54" s="2">
        <v>128.0</v>
      </c>
      <c r="B54" s="2">
        <v>1.0</v>
      </c>
      <c r="C54" s="2">
        <v>127.0</v>
      </c>
      <c r="D54" s="4">
        <v>43314.35444444444</v>
      </c>
      <c r="E54" s="6">
        <f t="shared" si="1"/>
        <v>43314</v>
      </c>
      <c r="F54" s="7">
        <f>IFERROR(__xludf.DUMMYFUNCTION("""COMPUTED_VALUE"""),0.35444444444444445)</f>
        <v>0.3544444444</v>
      </c>
      <c r="G54">
        <f t="shared" si="2"/>
        <v>8</v>
      </c>
      <c r="H54">
        <f>IFERROR(__xludf.DUMMYFUNCTION("""COMPUTED_VALUE"""),30.0)</f>
        <v>30</v>
      </c>
      <c r="I54">
        <f>IFERROR(__xludf.DUMMYFUNCTION("""COMPUTED_VALUE"""),24.0)</f>
        <v>24</v>
      </c>
    </row>
    <row r="55">
      <c r="A55" s="2">
        <v>218.0</v>
      </c>
      <c r="B55" s="2">
        <v>1.0</v>
      </c>
      <c r="C55" s="2">
        <v>219.0</v>
      </c>
      <c r="D55" s="4">
        <v>43314.36487268518</v>
      </c>
      <c r="E55" s="6">
        <f t="shared" si="1"/>
        <v>43314</v>
      </c>
      <c r="F55" s="7">
        <f>IFERROR(__xludf.DUMMYFUNCTION("""COMPUTED_VALUE"""),0.3648726851851852)</f>
        <v>0.3648726852</v>
      </c>
      <c r="G55">
        <f t="shared" si="2"/>
        <v>8</v>
      </c>
      <c r="H55">
        <f>IFERROR(__xludf.DUMMYFUNCTION("""COMPUTED_VALUE"""),45.0)</f>
        <v>45</v>
      </c>
      <c r="I55">
        <f>IFERROR(__xludf.DUMMYFUNCTION("""COMPUTED_VALUE"""),25.0)</f>
        <v>25</v>
      </c>
    </row>
    <row r="56">
      <c r="A56" s="2">
        <v>181.0</v>
      </c>
      <c r="B56" s="2">
        <v>0.0</v>
      </c>
      <c r="C56" s="2">
        <v>181.0</v>
      </c>
      <c r="D56" s="4">
        <v>43314.375289351854</v>
      </c>
      <c r="E56" s="6">
        <f t="shared" si="1"/>
        <v>43314</v>
      </c>
      <c r="F56" s="7">
        <f>IFERROR(__xludf.DUMMYFUNCTION("""COMPUTED_VALUE"""),0.37528935185185186)</f>
        <v>0.3752893519</v>
      </c>
      <c r="G56">
        <f t="shared" si="2"/>
        <v>9</v>
      </c>
      <c r="H56">
        <f>IFERROR(__xludf.DUMMYFUNCTION("""COMPUTED_VALUE"""),0.0)</f>
        <v>0</v>
      </c>
      <c r="I56">
        <f>IFERROR(__xludf.DUMMYFUNCTION("""COMPUTED_VALUE"""),25.0)</f>
        <v>25</v>
      </c>
    </row>
    <row r="57">
      <c r="A57" s="2">
        <v>264.0</v>
      </c>
      <c r="B57" s="2">
        <v>1.0</v>
      </c>
      <c r="C57" s="2">
        <v>265.0</v>
      </c>
      <c r="D57" s="4">
        <v>43314.38569444444</v>
      </c>
      <c r="E57" s="6">
        <f t="shared" si="1"/>
        <v>43314</v>
      </c>
      <c r="F57" s="7">
        <f>IFERROR(__xludf.DUMMYFUNCTION("""COMPUTED_VALUE"""),0.38569444444444445)</f>
        <v>0.3856944444</v>
      </c>
      <c r="G57">
        <f t="shared" si="2"/>
        <v>9</v>
      </c>
      <c r="H57">
        <f>IFERROR(__xludf.DUMMYFUNCTION("""COMPUTED_VALUE"""),15.0)</f>
        <v>15</v>
      </c>
      <c r="I57">
        <f>IFERROR(__xludf.DUMMYFUNCTION("""COMPUTED_VALUE"""),24.0)</f>
        <v>24</v>
      </c>
    </row>
    <row r="58">
      <c r="A58" s="2">
        <v>404.0</v>
      </c>
      <c r="B58" s="2">
        <v>4.0</v>
      </c>
      <c r="C58" s="2">
        <v>408.0</v>
      </c>
      <c r="D58" s="4">
        <v>43314.39612268518</v>
      </c>
      <c r="E58" s="6">
        <f t="shared" si="1"/>
        <v>43314</v>
      </c>
      <c r="F58" s="7">
        <f>IFERROR(__xludf.DUMMYFUNCTION("""COMPUTED_VALUE"""),0.3961226851851852)</f>
        <v>0.3961226852</v>
      </c>
      <c r="G58">
        <f t="shared" si="2"/>
        <v>9</v>
      </c>
      <c r="H58">
        <f>IFERROR(__xludf.DUMMYFUNCTION("""COMPUTED_VALUE"""),30.0)</f>
        <v>30</v>
      </c>
      <c r="I58">
        <f>IFERROR(__xludf.DUMMYFUNCTION("""COMPUTED_VALUE"""),25.0)</f>
        <v>25</v>
      </c>
    </row>
    <row r="59">
      <c r="A59" s="2">
        <v>711.0</v>
      </c>
      <c r="B59" s="2">
        <v>6.0</v>
      </c>
      <c r="C59" s="2">
        <v>710.0</v>
      </c>
      <c r="D59" s="4">
        <v>43314.40652777778</v>
      </c>
      <c r="E59" s="6">
        <f t="shared" si="1"/>
        <v>43314</v>
      </c>
      <c r="F59" s="7">
        <f>IFERROR(__xludf.DUMMYFUNCTION("""COMPUTED_VALUE"""),0.40652777777777777)</f>
        <v>0.4065277778</v>
      </c>
      <c r="G59">
        <f t="shared" si="2"/>
        <v>9</v>
      </c>
      <c r="H59">
        <f>IFERROR(__xludf.DUMMYFUNCTION("""COMPUTED_VALUE"""),45.0)</f>
        <v>45</v>
      </c>
      <c r="I59">
        <f>IFERROR(__xludf.DUMMYFUNCTION("""COMPUTED_VALUE"""),24.0)</f>
        <v>24</v>
      </c>
    </row>
    <row r="60">
      <c r="A60" s="2">
        <v>654.0</v>
      </c>
      <c r="B60" s="2">
        <v>9.0</v>
      </c>
      <c r="C60" s="2">
        <v>663.0</v>
      </c>
      <c r="D60" s="4">
        <v>43314.41694444444</v>
      </c>
      <c r="E60" s="6">
        <f t="shared" si="1"/>
        <v>43314</v>
      </c>
      <c r="F60" s="7">
        <f>IFERROR(__xludf.DUMMYFUNCTION("""COMPUTED_VALUE"""),0.41694444444444445)</f>
        <v>0.4169444444</v>
      </c>
      <c r="G60">
        <f t="shared" si="2"/>
        <v>10</v>
      </c>
      <c r="H60">
        <f>IFERROR(__xludf.DUMMYFUNCTION("""COMPUTED_VALUE"""),0.0)</f>
        <v>0</v>
      </c>
      <c r="I60">
        <f>IFERROR(__xludf.DUMMYFUNCTION("""COMPUTED_VALUE"""),24.0)</f>
        <v>24</v>
      </c>
    </row>
    <row r="61">
      <c r="A61" s="2">
        <v>635.0</v>
      </c>
      <c r="B61" s="2">
        <v>9.0</v>
      </c>
      <c r="C61" s="2">
        <v>644.0</v>
      </c>
      <c r="D61" s="4">
        <v>43314.42736111111</v>
      </c>
      <c r="E61" s="6">
        <f t="shared" si="1"/>
        <v>43314</v>
      </c>
      <c r="F61" s="7">
        <f>IFERROR(__xludf.DUMMYFUNCTION("""COMPUTED_VALUE"""),0.42736111111111114)</f>
        <v>0.4273611111</v>
      </c>
      <c r="G61">
        <f t="shared" si="2"/>
        <v>10</v>
      </c>
      <c r="H61">
        <f>IFERROR(__xludf.DUMMYFUNCTION("""COMPUTED_VALUE"""),15.0)</f>
        <v>15</v>
      </c>
      <c r="I61">
        <f>IFERROR(__xludf.DUMMYFUNCTION("""COMPUTED_VALUE"""),24.0)</f>
        <v>24</v>
      </c>
    </row>
    <row r="62">
      <c r="A62" s="2">
        <v>640.0</v>
      </c>
      <c r="B62" s="2">
        <v>9.0</v>
      </c>
      <c r="C62" s="2">
        <v>649.0</v>
      </c>
      <c r="D62" s="4">
        <v>43314.43777777778</v>
      </c>
      <c r="E62" s="6">
        <f t="shared" si="1"/>
        <v>43314</v>
      </c>
      <c r="F62" s="7">
        <f>IFERROR(__xludf.DUMMYFUNCTION("""COMPUTED_VALUE"""),0.43777777777777777)</f>
        <v>0.4377777778</v>
      </c>
      <c r="G62">
        <f t="shared" si="2"/>
        <v>10</v>
      </c>
      <c r="H62">
        <f>IFERROR(__xludf.DUMMYFUNCTION("""COMPUTED_VALUE"""),30.0)</f>
        <v>30</v>
      </c>
      <c r="I62">
        <f>IFERROR(__xludf.DUMMYFUNCTION("""COMPUTED_VALUE"""),24.0)</f>
        <v>24</v>
      </c>
    </row>
    <row r="63">
      <c r="A63" s="2">
        <v>783.0</v>
      </c>
      <c r="B63" s="2">
        <v>19.0</v>
      </c>
      <c r="C63" s="2">
        <v>802.0</v>
      </c>
      <c r="D63" s="4">
        <v>43314.44819444444</v>
      </c>
      <c r="E63" s="6">
        <f t="shared" si="1"/>
        <v>43314</v>
      </c>
      <c r="F63" s="7">
        <f>IFERROR(__xludf.DUMMYFUNCTION("""COMPUTED_VALUE"""),0.44819444444444445)</f>
        <v>0.4481944444</v>
      </c>
      <c r="G63">
        <f t="shared" si="2"/>
        <v>10</v>
      </c>
      <c r="H63">
        <f>IFERROR(__xludf.DUMMYFUNCTION("""COMPUTED_VALUE"""),45.0)</f>
        <v>45</v>
      </c>
      <c r="I63">
        <f>IFERROR(__xludf.DUMMYFUNCTION("""COMPUTED_VALUE"""),24.0)</f>
        <v>24</v>
      </c>
    </row>
    <row r="64">
      <c r="A64" s="2">
        <v>606.0</v>
      </c>
      <c r="B64" s="2">
        <v>18.0</v>
      </c>
      <c r="C64" s="2">
        <v>624.0</v>
      </c>
      <c r="D64" s="4">
        <v>43314.45861111111</v>
      </c>
      <c r="E64" s="6">
        <f t="shared" si="1"/>
        <v>43314</v>
      </c>
      <c r="F64" s="7">
        <f>IFERROR(__xludf.DUMMYFUNCTION("""COMPUTED_VALUE"""),0.45861111111111114)</f>
        <v>0.4586111111</v>
      </c>
      <c r="G64">
        <f t="shared" si="2"/>
        <v>11</v>
      </c>
      <c r="H64">
        <f>IFERROR(__xludf.DUMMYFUNCTION("""COMPUTED_VALUE"""),0.0)</f>
        <v>0</v>
      </c>
      <c r="I64">
        <f>IFERROR(__xludf.DUMMYFUNCTION("""COMPUTED_VALUE"""),24.0)</f>
        <v>24</v>
      </c>
    </row>
    <row r="65">
      <c r="A65" s="2">
        <v>452.0</v>
      </c>
      <c r="B65" s="2">
        <v>12.0</v>
      </c>
      <c r="C65" s="2">
        <v>464.0</v>
      </c>
      <c r="D65" s="4">
        <v>43314.46902777778</v>
      </c>
      <c r="E65" s="6">
        <f t="shared" si="1"/>
        <v>43314</v>
      </c>
      <c r="F65" s="7">
        <f>IFERROR(__xludf.DUMMYFUNCTION("""COMPUTED_VALUE"""),0.46902777777777777)</f>
        <v>0.4690277778</v>
      </c>
      <c r="G65">
        <f t="shared" si="2"/>
        <v>11</v>
      </c>
      <c r="H65">
        <f>IFERROR(__xludf.DUMMYFUNCTION("""COMPUTED_VALUE"""),15.0)</f>
        <v>15</v>
      </c>
      <c r="I65">
        <f>IFERROR(__xludf.DUMMYFUNCTION("""COMPUTED_VALUE"""),24.0)</f>
        <v>24</v>
      </c>
    </row>
    <row r="66">
      <c r="A66" s="2">
        <v>421.0</v>
      </c>
      <c r="B66" s="2">
        <v>10.0</v>
      </c>
      <c r="C66" s="2">
        <v>431.0</v>
      </c>
      <c r="D66" s="4">
        <v>43314.47944444444</v>
      </c>
      <c r="E66" s="6">
        <f t="shared" si="1"/>
        <v>43314</v>
      </c>
      <c r="F66" s="7">
        <f>IFERROR(__xludf.DUMMYFUNCTION("""COMPUTED_VALUE"""),0.47944444444444445)</f>
        <v>0.4794444444</v>
      </c>
      <c r="G66">
        <f t="shared" si="2"/>
        <v>11</v>
      </c>
      <c r="H66">
        <f>IFERROR(__xludf.DUMMYFUNCTION("""COMPUTED_VALUE"""),30.0)</f>
        <v>30</v>
      </c>
      <c r="I66">
        <f>IFERROR(__xludf.DUMMYFUNCTION("""COMPUTED_VALUE"""),24.0)</f>
        <v>24</v>
      </c>
    </row>
    <row r="67">
      <c r="A67" s="2">
        <v>429.0</v>
      </c>
      <c r="B67" s="2">
        <v>1.0</v>
      </c>
      <c r="C67" s="2">
        <v>430.0</v>
      </c>
      <c r="D67" s="4">
        <v>43314.48986111111</v>
      </c>
      <c r="E67" s="6">
        <f t="shared" si="1"/>
        <v>43314</v>
      </c>
      <c r="F67" s="7">
        <f>IFERROR(__xludf.DUMMYFUNCTION("""COMPUTED_VALUE"""),0.48986111111111114)</f>
        <v>0.4898611111</v>
      </c>
      <c r="G67">
        <f t="shared" si="2"/>
        <v>11</v>
      </c>
      <c r="H67">
        <f>IFERROR(__xludf.DUMMYFUNCTION("""COMPUTED_VALUE"""),45.0)</f>
        <v>45</v>
      </c>
      <c r="I67">
        <f>IFERROR(__xludf.DUMMYFUNCTION("""COMPUTED_VALUE"""),24.0)</f>
        <v>24</v>
      </c>
    </row>
    <row r="68">
      <c r="A68" s="2">
        <v>319.0</v>
      </c>
      <c r="B68" s="2">
        <v>3.0</v>
      </c>
      <c r="C68" s="2">
        <v>322.0</v>
      </c>
      <c r="D68" s="4">
        <v>43314.50027777778</v>
      </c>
      <c r="E68" s="6">
        <f t="shared" si="1"/>
        <v>43314</v>
      </c>
      <c r="F68" s="7">
        <f>IFERROR(__xludf.DUMMYFUNCTION("""COMPUTED_VALUE"""),0.5002777777777778)</f>
        <v>0.5002777778</v>
      </c>
      <c r="G68">
        <f t="shared" si="2"/>
        <v>12</v>
      </c>
      <c r="H68">
        <f>IFERROR(__xludf.DUMMYFUNCTION("""COMPUTED_VALUE"""),0.0)</f>
        <v>0</v>
      </c>
      <c r="I68">
        <f>IFERROR(__xludf.DUMMYFUNCTION("""COMPUTED_VALUE"""),24.0)</f>
        <v>24</v>
      </c>
    </row>
    <row r="69">
      <c r="A69" s="2">
        <v>297.0</v>
      </c>
      <c r="B69" s="2">
        <v>2.0</v>
      </c>
      <c r="C69" s="2">
        <v>299.0</v>
      </c>
      <c r="D69" s="4">
        <v>43314.51070601852</v>
      </c>
      <c r="E69" s="6">
        <f t="shared" si="1"/>
        <v>43314</v>
      </c>
      <c r="F69" s="7">
        <f>IFERROR(__xludf.DUMMYFUNCTION("""COMPUTED_VALUE"""),0.5107060185185185)</f>
        <v>0.5107060185</v>
      </c>
      <c r="G69">
        <f t="shared" si="2"/>
        <v>12</v>
      </c>
      <c r="H69">
        <f>IFERROR(__xludf.DUMMYFUNCTION("""COMPUTED_VALUE"""),15.0)</f>
        <v>15</v>
      </c>
      <c r="I69">
        <f>IFERROR(__xludf.DUMMYFUNCTION("""COMPUTED_VALUE"""),25.0)</f>
        <v>25</v>
      </c>
    </row>
    <row r="70">
      <c r="A70" s="2">
        <v>308.0</v>
      </c>
      <c r="B70" s="2">
        <v>2.0</v>
      </c>
      <c r="C70" s="2">
        <v>310.0</v>
      </c>
      <c r="D70" s="4">
        <v>43314.52111111111</v>
      </c>
      <c r="E70" s="6">
        <f t="shared" si="1"/>
        <v>43314</v>
      </c>
      <c r="F70" s="7">
        <f>IFERROR(__xludf.DUMMYFUNCTION("""COMPUTED_VALUE"""),0.5211111111111111)</f>
        <v>0.5211111111</v>
      </c>
      <c r="G70">
        <f t="shared" si="2"/>
        <v>12</v>
      </c>
      <c r="H70">
        <f>IFERROR(__xludf.DUMMYFUNCTION("""COMPUTED_VALUE"""),30.0)</f>
        <v>30</v>
      </c>
      <c r="I70">
        <f>IFERROR(__xludf.DUMMYFUNCTION("""COMPUTED_VALUE"""),24.0)</f>
        <v>24</v>
      </c>
    </row>
    <row r="71">
      <c r="A71" s="2">
        <v>294.0</v>
      </c>
      <c r="B71" s="2">
        <v>3.0</v>
      </c>
      <c r="C71" s="2">
        <v>297.0</v>
      </c>
      <c r="D71" s="4">
        <v>43314.53152777778</v>
      </c>
      <c r="E71" s="6">
        <f t="shared" si="1"/>
        <v>43314</v>
      </c>
      <c r="F71" s="7">
        <f>IFERROR(__xludf.DUMMYFUNCTION("""COMPUTED_VALUE"""),0.5315277777777778)</f>
        <v>0.5315277778</v>
      </c>
      <c r="G71">
        <f t="shared" si="2"/>
        <v>12</v>
      </c>
      <c r="H71">
        <f>IFERROR(__xludf.DUMMYFUNCTION("""COMPUTED_VALUE"""),45.0)</f>
        <v>45</v>
      </c>
      <c r="I71">
        <f>IFERROR(__xludf.DUMMYFUNCTION("""COMPUTED_VALUE"""),24.0)</f>
        <v>24</v>
      </c>
    </row>
    <row r="72">
      <c r="A72" s="2">
        <v>268.0</v>
      </c>
      <c r="B72" s="2">
        <v>4.0</v>
      </c>
      <c r="C72" s="2">
        <v>272.0</v>
      </c>
      <c r="D72" s="4">
        <v>43314.54195601852</v>
      </c>
      <c r="E72" s="6">
        <f t="shared" si="1"/>
        <v>43314</v>
      </c>
      <c r="F72" s="7">
        <f>IFERROR(__xludf.DUMMYFUNCTION("""COMPUTED_VALUE"""),0.5419560185185185)</f>
        <v>0.5419560185</v>
      </c>
      <c r="G72">
        <f t="shared" si="2"/>
        <v>13</v>
      </c>
      <c r="H72">
        <f>IFERROR(__xludf.DUMMYFUNCTION("""COMPUTED_VALUE"""),0.0)</f>
        <v>0</v>
      </c>
      <c r="I72">
        <f>IFERROR(__xludf.DUMMYFUNCTION("""COMPUTED_VALUE"""),25.0)</f>
        <v>25</v>
      </c>
    </row>
    <row r="73">
      <c r="A73" s="2">
        <v>285.0</v>
      </c>
      <c r="B73" s="2">
        <v>3.0</v>
      </c>
      <c r="C73" s="2">
        <v>288.0</v>
      </c>
      <c r="D73" s="4">
        <v>43314.55236111111</v>
      </c>
      <c r="E73" s="6">
        <f t="shared" si="1"/>
        <v>43314</v>
      </c>
      <c r="F73" s="7">
        <f>IFERROR(__xludf.DUMMYFUNCTION("""COMPUTED_VALUE"""),0.5523611111111111)</f>
        <v>0.5523611111</v>
      </c>
      <c r="G73">
        <f t="shared" si="2"/>
        <v>13</v>
      </c>
      <c r="H73">
        <f>IFERROR(__xludf.DUMMYFUNCTION("""COMPUTED_VALUE"""),15.0)</f>
        <v>15</v>
      </c>
      <c r="I73">
        <f>IFERROR(__xludf.DUMMYFUNCTION("""COMPUTED_VALUE"""),24.0)</f>
        <v>24</v>
      </c>
    </row>
    <row r="74">
      <c r="A74" s="2">
        <v>308.0</v>
      </c>
      <c r="B74" s="2">
        <v>4.0</v>
      </c>
      <c r="C74" s="2">
        <v>302.0</v>
      </c>
      <c r="D74" s="4">
        <v>43314.562789351854</v>
      </c>
      <c r="E74" s="6">
        <f t="shared" si="1"/>
        <v>43314</v>
      </c>
      <c r="F74" s="7">
        <f>IFERROR(__xludf.DUMMYFUNCTION("""COMPUTED_VALUE"""),0.5627893518518519)</f>
        <v>0.5627893519</v>
      </c>
      <c r="G74">
        <f t="shared" si="2"/>
        <v>13</v>
      </c>
      <c r="H74">
        <f>IFERROR(__xludf.DUMMYFUNCTION("""COMPUTED_VALUE"""),30.0)</f>
        <v>30</v>
      </c>
      <c r="I74">
        <f>IFERROR(__xludf.DUMMYFUNCTION("""COMPUTED_VALUE"""),25.0)</f>
        <v>25</v>
      </c>
    </row>
    <row r="75">
      <c r="A75" s="2">
        <v>317.0</v>
      </c>
      <c r="B75" s="2">
        <v>1.0</v>
      </c>
      <c r="C75" s="2">
        <v>318.0</v>
      </c>
      <c r="D75" s="4">
        <v>43314.57319444444</v>
      </c>
      <c r="E75" s="6">
        <f t="shared" si="1"/>
        <v>43314</v>
      </c>
      <c r="F75" s="7">
        <f>IFERROR(__xludf.DUMMYFUNCTION("""COMPUTED_VALUE"""),0.5731944444444445)</f>
        <v>0.5731944444</v>
      </c>
      <c r="G75">
        <f t="shared" si="2"/>
        <v>13</v>
      </c>
      <c r="H75">
        <f>IFERROR(__xludf.DUMMYFUNCTION("""COMPUTED_VALUE"""),45.0)</f>
        <v>45</v>
      </c>
      <c r="I75">
        <f>IFERROR(__xludf.DUMMYFUNCTION("""COMPUTED_VALUE"""),24.0)</f>
        <v>24</v>
      </c>
    </row>
    <row r="76">
      <c r="A76" s="2">
        <v>272.0</v>
      </c>
      <c r="B76" s="2">
        <v>0.0</v>
      </c>
      <c r="C76" s="2">
        <v>272.0</v>
      </c>
      <c r="D76" s="4">
        <v>43314.58361111111</v>
      </c>
      <c r="E76" s="6">
        <f t="shared" si="1"/>
        <v>43314</v>
      </c>
      <c r="F76" s="7">
        <f>IFERROR(__xludf.DUMMYFUNCTION("""COMPUTED_VALUE"""),0.5836111111111111)</f>
        <v>0.5836111111</v>
      </c>
      <c r="G76">
        <f t="shared" si="2"/>
        <v>14</v>
      </c>
      <c r="H76">
        <f>IFERROR(__xludf.DUMMYFUNCTION("""COMPUTED_VALUE"""),0.0)</f>
        <v>0</v>
      </c>
      <c r="I76">
        <f>IFERROR(__xludf.DUMMYFUNCTION("""COMPUTED_VALUE"""),24.0)</f>
        <v>24</v>
      </c>
    </row>
    <row r="77">
      <c r="A77" s="2">
        <v>281.0</v>
      </c>
      <c r="B77" s="2">
        <v>1.0</v>
      </c>
      <c r="C77" s="2">
        <v>282.0</v>
      </c>
      <c r="D77" s="4">
        <v>43314.59402777778</v>
      </c>
      <c r="E77" s="6">
        <f t="shared" si="1"/>
        <v>43314</v>
      </c>
      <c r="F77" s="7">
        <f>IFERROR(__xludf.DUMMYFUNCTION("""COMPUTED_VALUE"""),0.5940277777777778)</f>
        <v>0.5940277778</v>
      </c>
      <c r="G77">
        <f t="shared" si="2"/>
        <v>14</v>
      </c>
      <c r="H77">
        <f>IFERROR(__xludf.DUMMYFUNCTION("""COMPUTED_VALUE"""),15.0)</f>
        <v>15</v>
      </c>
      <c r="I77">
        <f>IFERROR(__xludf.DUMMYFUNCTION("""COMPUTED_VALUE"""),24.0)</f>
        <v>24</v>
      </c>
    </row>
    <row r="78">
      <c r="A78" s="2">
        <v>315.0</v>
      </c>
      <c r="B78" s="2">
        <v>2.0</v>
      </c>
      <c r="C78" s="2">
        <v>317.0</v>
      </c>
      <c r="D78" s="4">
        <v>43314.60444444444</v>
      </c>
      <c r="E78" s="6">
        <f t="shared" si="1"/>
        <v>43314</v>
      </c>
      <c r="F78" s="7">
        <f>IFERROR(__xludf.DUMMYFUNCTION("""COMPUTED_VALUE"""),0.6044444444444445)</f>
        <v>0.6044444444</v>
      </c>
      <c r="G78">
        <f t="shared" si="2"/>
        <v>14</v>
      </c>
      <c r="H78">
        <f>IFERROR(__xludf.DUMMYFUNCTION("""COMPUTED_VALUE"""),30.0)</f>
        <v>30</v>
      </c>
      <c r="I78">
        <f>IFERROR(__xludf.DUMMYFUNCTION("""COMPUTED_VALUE"""),24.0)</f>
        <v>24</v>
      </c>
    </row>
    <row r="79">
      <c r="A79" s="2">
        <v>356.0</v>
      </c>
      <c r="B79" s="2">
        <v>1.0</v>
      </c>
      <c r="C79" s="2">
        <v>357.0</v>
      </c>
      <c r="D79" s="4">
        <v>43314.61486111111</v>
      </c>
      <c r="E79" s="6">
        <f t="shared" si="1"/>
        <v>43314</v>
      </c>
      <c r="F79" s="7">
        <f>IFERROR(__xludf.DUMMYFUNCTION("""COMPUTED_VALUE"""),0.6148611111111111)</f>
        <v>0.6148611111</v>
      </c>
      <c r="G79">
        <f t="shared" si="2"/>
        <v>14</v>
      </c>
      <c r="H79">
        <f>IFERROR(__xludf.DUMMYFUNCTION("""COMPUTED_VALUE"""),45.0)</f>
        <v>45</v>
      </c>
      <c r="I79">
        <f>IFERROR(__xludf.DUMMYFUNCTION("""COMPUTED_VALUE"""),24.0)</f>
        <v>24</v>
      </c>
    </row>
    <row r="80">
      <c r="A80" s="2">
        <v>332.0</v>
      </c>
      <c r="B80" s="2">
        <v>4.0</v>
      </c>
      <c r="C80" s="2">
        <v>336.0</v>
      </c>
      <c r="D80" s="4">
        <v>43314.62527777778</v>
      </c>
      <c r="E80" s="6">
        <f t="shared" si="1"/>
        <v>43314</v>
      </c>
      <c r="F80" s="7">
        <f>IFERROR(__xludf.DUMMYFUNCTION("""COMPUTED_VALUE"""),0.6252777777777778)</f>
        <v>0.6252777778</v>
      </c>
      <c r="G80">
        <f t="shared" si="2"/>
        <v>15</v>
      </c>
      <c r="H80">
        <f>IFERROR(__xludf.DUMMYFUNCTION("""COMPUTED_VALUE"""),0.0)</f>
        <v>0</v>
      </c>
      <c r="I80">
        <f>IFERROR(__xludf.DUMMYFUNCTION("""COMPUTED_VALUE"""),24.0)</f>
        <v>24</v>
      </c>
    </row>
    <row r="81">
      <c r="A81" s="2">
        <v>342.0</v>
      </c>
      <c r="B81" s="2">
        <v>8.0</v>
      </c>
      <c r="C81" s="2">
        <v>350.0</v>
      </c>
      <c r="D81" s="4">
        <v>43314.63569444444</v>
      </c>
      <c r="E81" s="6">
        <f t="shared" si="1"/>
        <v>43314</v>
      </c>
      <c r="F81" s="7">
        <f>IFERROR(__xludf.DUMMYFUNCTION("""COMPUTED_VALUE"""),0.6356944444444445)</f>
        <v>0.6356944444</v>
      </c>
      <c r="G81">
        <f t="shared" si="2"/>
        <v>15</v>
      </c>
      <c r="H81">
        <f>IFERROR(__xludf.DUMMYFUNCTION("""COMPUTED_VALUE"""),15.0)</f>
        <v>15</v>
      </c>
      <c r="I81">
        <f>IFERROR(__xludf.DUMMYFUNCTION("""COMPUTED_VALUE"""),24.0)</f>
        <v>24</v>
      </c>
    </row>
    <row r="82">
      <c r="A82" s="2">
        <v>336.0</v>
      </c>
      <c r="B82" s="2">
        <v>6.0</v>
      </c>
      <c r="C82" s="2">
        <v>342.0</v>
      </c>
      <c r="D82" s="4">
        <v>43314.64611111111</v>
      </c>
      <c r="E82" s="6">
        <f t="shared" si="1"/>
        <v>43314</v>
      </c>
      <c r="F82" s="7">
        <f>IFERROR(__xludf.DUMMYFUNCTION("""COMPUTED_VALUE"""),0.6461111111111111)</f>
        <v>0.6461111111</v>
      </c>
      <c r="G82">
        <f t="shared" si="2"/>
        <v>15</v>
      </c>
      <c r="H82">
        <f>IFERROR(__xludf.DUMMYFUNCTION("""COMPUTED_VALUE"""),30.0)</f>
        <v>30</v>
      </c>
      <c r="I82">
        <f>IFERROR(__xludf.DUMMYFUNCTION("""COMPUTED_VALUE"""),24.0)</f>
        <v>24</v>
      </c>
    </row>
    <row r="83">
      <c r="A83" s="2">
        <v>377.0</v>
      </c>
      <c r="B83" s="2">
        <v>5.0</v>
      </c>
      <c r="C83" s="2">
        <v>382.0</v>
      </c>
      <c r="D83" s="4">
        <v>43314.65652777778</v>
      </c>
      <c r="E83" s="6">
        <f t="shared" si="1"/>
        <v>43314</v>
      </c>
      <c r="F83" s="7">
        <f>IFERROR(__xludf.DUMMYFUNCTION("""COMPUTED_VALUE"""),0.6565277777777778)</f>
        <v>0.6565277778</v>
      </c>
      <c r="G83">
        <f t="shared" si="2"/>
        <v>15</v>
      </c>
      <c r="H83">
        <f>IFERROR(__xludf.DUMMYFUNCTION("""COMPUTED_VALUE"""),45.0)</f>
        <v>45</v>
      </c>
      <c r="I83">
        <f>IFERROR(__xludf.DUMMYFUNCTION("""COMPUTED_VALUE"""),24.0)</f>
        <v>24</v>
      </c>
    </row>
    <row r="84">
      <c r="A84" s="2">
        <v>340.0</v>
      </c>
      <c r="B84" s="2">
        <v>2.0</v>
      </c>
      <c r="C84" s="2">
        <v>342.0</v>
      </c>
      <c r="D84" s="4">
        <v>43314.66693287037</v>
      </c>
      <c r="E84" s="6">
        <f t="shared" si="1"/>
        <v>43314</v>
      </c>
      <c r="F84" s="7">
        <f>IFERROR(__xludf.DUMMYFUNCTION("""COMPUTED_VALUE"""),0.6669328703703704)</f>
        <v>0.6669328704</v>
      </c>
      <c r="G84">
        <f t="shared" si="2"/>
        <v>16</v>
      </c>
      <c r="H84">
        <f>IFERROR(__xludf.DUMMYFUNCTION("""COMPUTED_VALUE"""),0.0)</f>
        <v>0</v>
      </c>
      <c r="I84">
        <f>IFERROR(__xludf.DUMMYFUNCTION("""COMPUTED_VALUE"""),23.0)</f>
        <v>23</v>
      </c>
    </row>
    <row r="85">
      <c r="A85" s="2">
        <v>434.0</v>
      </c>
      <c r="B85" s="2">
        <v>3.0</v>
      </c>
      <c r="C85" s="2">
        <v>437.0</v>
      </c>
      <c r="D85" s="4">
        <v>43314.67736111111</v>
      </c>
      <c r="E85" s="6">
        <f t="shared" si="1"/>
        <v>43314</v>
      </c>
      <c r="F85" s="7">
        <f>IFERROR(__xludf.DUMMYFUNCTION("""COMPUTED_VALUE"""),0.6773611111111111)</f>
        <v>0.6773611111</v>
      </c>
      <c r="G85">
        <f t="shared" si="2"/>
        <v>16</v>
      </c>
      <c r="H85">
        <f>IFERROR(__xludf.DUMMYFUNCTION("""COMPUTED_VALUE"""),15.0)</f>
        <v>15</v>
      </c>
      <c r="I85">
        <f>IFERROR(__xludf.DUMMYFUNCTION("""COMPUTED_VALUE"""),24.0)</f>
        <v>24</v>
      </c>
    </row>
    <row r="86">
      <c r="A86" s="2">
        <v>368.0</v>
      </c>
      <c r="B86" s="2">
        <v>7.0</v>
      </c>
      <c r="C86" s="2">
        <v>375.0</v>
      </c>
      <c r="D86" s="4">
        <v>43314.68777777778</v>
      </c>
      <c r="E86" s="6">
        <f t="shared" si="1"/>
        <v>43314</v>
      </c>
      <c r="F86" s="7">
        <f>IFERROR(__xludf.DUMMYFUNCTION("""COMPUTED_VALUE"""),0.6877777777777778)</f>
        <v>0.6877777778</v>
      </c>
      <c r="G86">
        <f t="shared" si="2"/>
        <v>16</v>
      </c>
      <c r="H86">
        <f>IFERROR(__xludf.DUMMYFUNCTION("""COMPUTED_VALUE"""),30.0)</f>
        <v>30</v>
      </c>
      <c r="I86">
        <f>IFERROR(__xludf.DUMMYFUNCTION("""COMPUTED_VALUE"""),24.0)</f>
        <v>24</v>
      </c>
    </row>
    <row r="87">
      <c r="A87" s="2">
        <v>390.0</v>
      </c>
      <c r="B87" s="2">
        <v>7.0</v>
      </c>
      <c r="C87" s="2">
        <v>397.0</v>
      </c>
      <c r="D87" s="4">
        <v>43314.69819444444</v>
      </c>
      <c r="E87" s="6">
        <f t="shared" si="1"/>
        <v>43314</v>
      </c>
      <c r="F87" s="7">
        <f>IFERROR(__xludf.DUMMYFUNCTION("""COMPUTED_VALUE"""),0.6981944444444445)</f>
        <v>0.6981944444</v>
      </c>
      <c r="G87">
        <f t="shared" si="2"/>
        <v>16</v>
      </c>
      <c r="H87">
        <f>IFERROR(__xludf.DUMMYFUNCTION("""COMPUTED_VALUE"""),45.0)</f>
        <v>45</v>
      </c>
      <c r="I87">
        <f>IFERROR(__xludf.DUMMYFUNCTION("""COMPUTED_VALUE"""),24.0)</f>
        <v>24</v>
      </c>
    </row>
    <row r="88">
      <c r="A88" s="2">
        <v>350.0</v>
      </c>
      <c r="B88" s="2">
        <v>6.0</v>
      </c>
      <c r="C88" s="2">
        <v>356.0</v>
      </c>
      <c r="D88" s="4">
        <v>43314.70862268518</v>
      </c>
      <c r="E88" s="6">
        <f t="shared" si="1"/>
        <v>43314</v>
      </c>
      <c r="F88" s="7">
        <f>IFERROR(__xludf.DUMMYFUNCTION("""COMPUTED_VALUE"""),0.7086226851851852)</f>
        <v>0.7086226852</v>
      </c>
      <c r="G88">
        <f t="shared" si="2"/>
        <v>17</v>
      </c>
      <c r="H88">
        <f>IFERROR(__xludf.DUMMYFUNCTION("""COMPUTED_VALUE"""),0.0)</f>
        <v>0</v>
      </c>
      <c r="I88">
        <f>IFERROR(__xludf.DUMMYFUNCTION("""COMPUTED_VALUE"""),25.0)</f>
        <v>25</v>
      </c>
    </row>
    <row r="89">
      <c r="A89" s="2">
        <v>561.0</v>
      </c>
      <c r="B89" s="2">
        <v>7.0</v>
      </c>
      <c r="C89" s="2">
        <v>568.0</v>
      </c>
      <c r="D89" s="4">
        <v>43314.71902777778</v>
      </c>
      <c r="E89" s="6">
        <f t="shared" si="1"/>
        <v>43314</v>
      </c>
      <c r="F89" s="7">
        <f>IFERROR(__xludf.DUMMYFUNCTION("""COMPUTED_VALUE"""),0.7190277777777778)</f>
        <v>0.7190277778</v>
      </c>
      <c r="G89">
        <f t="shared" si="2"/>
        <v>17</v>
      </c>
      <c r="H89">
        <f>IFERROR(__xludf.DUMMYFUNCTION("""COMPUTED_VALUE"""),15.0)</f>
        <v>15</v>
      </c>
      <c r="I89">
        <f>IFERROR(__xludf.DUMMYFUNCTION("""COMPUTED_VALUE"""),24.0)</f>
        <v>24</v>
      </c>
    </row>
    <row r="90">
      <c r="A90" s="2">
        <v>484.0</v>
      </c>
      <c r="B90" s="2">
        <v>3.0</v>
      </c>
      <c r="C90" s="2">
        <v>487.0</v>
      </c>
      <c r="D90" s="4">
        <v>43314.72944444444</v>
      </c>
      <c r="E90" s="6">
        <f t="shared" si="1"/>
        <v>43314</v>
      </c>
      <c r="F90" s="7">
        <f>IFERROR(__xludf.DUMMYFUNCTION("""COMPUTED_VALUE"""),0.7294444444444445)</f>
        <v>0.7294444444</v>
      </c>
      <c r="G90">
        <f t="shared" si="2"/>
        <v>17</v>
      </c>
      <c r="H90">
        <f>IFERROR(__xludf.DUMMYFUNCTION("""COMPUTED_VALUE"""),30.0)</f>
        <v>30</v>
      </c>
      <c r="I90">
        <f>IFERROR(__xludf.DUMMYFUNCTION("""COMPUTED_VALUE"""),24.0)</f>
        <v>24</v>
      </c>
    </row>
    <row r="91">
      <c r="A91" s="2">
        <v>446.0</v>
      </c>
      <c r="B91" s="2">
        <v>6.0</v>
      </c>
      <c r="C91" s="2">
        <v>452.0</v>
      </c>
      <c r="D91" s="4">
        <v>43314.73986111111</v>
      </c>
      <c r="E91" s="6">
        <f t="shared" si="1"/>
        <v>43314</v>
      </c>
      <c r="F91" s="7">
        <f>IFERROR(__xludf.DUMMYFUNCTION("""COMPUTED_VALUE"""),0.7398611111111111)</f>
        <v>0.7398611111</v>
      </c>
      <c r="G91">
        <f t="shared" si="2"/>
        <v>17</v>
      </c>
      <c r="H91">
        <f>IFERROR(__xludf.DUMMYFUNCTION("""COMPUTED_VALUE"""),45.0)</f>
        <v>45</v>
      </c>
      <c r="I91">
        <f>IFERROR(__xludf.DUMMYFUNCTION("""COMPUTED_VALUE"""),24.0)</f>
        <v>24</v>
      </c>
    </row>
    <row r="92">
      <c r="A92" s="2">
        <v>401.0</v>
      </c>
      <c r="B92" s="2">
        <v>3.0</v>
      </c>
      <c r="C92" s="2">
        <v>404.0</v>
      </c>
      <c r="D92" s="4">
        <v>43314.750289351854</v>
      </c>
      <c r="E92" s="6">
        <f t="shared" si="1"/>
        <v>43314</v>
      </c>
      <c r="F92" s="7">
        <f>IFERROR(__xludf.DUMMYFUNCTION("""COMPUTED_VALUE"""),0.7502893518518519)</f>
        <v>0.7502893519</v>
      </c>
      <c r="G92">
        <f t="shared" si="2"/>
        <v>18</v>
      </c>
      <c r="H92">
        <f>IFERROR(__xludf.DUMMYFUNCTION("""COMPUTED_VALUE"""),0.0)</f>
        <v>0</v>
      </c>
      <c r="I92">
        <f>IFERROR(__xludf.DUMMYFUNCTION("""COMPUTED_VALUE"""),25.0)</f>
        <v>25</v>
      </c>
    </row>
    <row r="93">
      <c r="A93" s="2">
        <v>469.0</v>
      </c>
      <c r="B93" s="2">
        <v>3.0</v>
      </c>
      <c r="C93" s="2">
        <v>472.0</v>
      </c>
      <c r="D93" s="4">
        <v>43314.76068287037</v>
      </c>
      <c r="E93" s="6">
        <f t="shared" si="1"/>
        <v>43314</v>
      </c>
      <c r="F93" s="7">
        <f>IFERROR(__xludf.DUMMYFUNCTION("""COMPUTED_VALUE"""),0.7606828703703704)</f>
        <v>0.7606828704</v>
      </c>
      <c r="G93">
        <f t="shared" si="2"/>
        <v>18</v>
      </c>
      <c r="H93">
        <f>IFERROR(__xludf.DUMMYFUNCTION("""COMPUTED_VALUE"""),15.0)</f>
        <v>15</v>
      </c>
      <c r="I93">
        <f>IFERROR(__xludf.DUMMYFUNCTION("""COMPUTED_VALUE"""),23.0)</f>
        <v>23</v>
      </c>
    </row>
    <row r="94">
      <c r="A94" s="2">
        <v>475.0</v>
      </c>
      <c r="B94" s="2">
        <v>5.0</v>
      </c>
      <c r="C94" s="2">
        <v>478.0</v>
      </c>
      <c r="D94" s="4">
        <v>43314.77111111111</v>
      </c>
      <c r="E94" s="6">
        <f t="shared" si="1"/>
        <v>43314</v>
      </c>
      <c r="F94" s="7">
        <f>IFERROR(__xludf.DUMMYFUNCTION("""COMPUTED_VALUE"""),0.7711111111111111)</f>
        <v>0.7711111111</v>
      </c>
      <c r="G94">
        <f t="shared" si="2"/>
        <v>18</v>
      </c>
      <c r="H94">
        <f>IFERROR(__xludf.DUMMYFUNCTION("""COMPUTED_VALUE"""),30.0)</f>
        <v>30</v>
      </c>
      <c r="I94">
        <f>IFERROR(__xludf.DUMMYFUNCTION("""COMPUTED_VALUE"""),24.0)</f>
        <v>24</v>
      </c>
    </row>
    <row r="95">
      <c r="A95" s="2">
        <v>492.0</v>
      </c>
      <c r="B95" s="2">
        <v>4.0</v>
      </c>
      <c r="C95" s="2">
        <v>496.0</v>
      </c>
      <c r="D95" s="4">
        <v>43314.7815162037</v>
      </c>
      <c r="E95" s="6">
        <f t="shared" si="1"/>
        <v>43314</v>
      </c>
      <c r="F95" s="7">
        <f>IFERROR(__xludf.DUMMYFUNCTION("""COMPUTED_VALUE"""),0.7815162037037037)</f>
        <v>0.7815162037</v>
      </c>
      <c r="G95">
        <f t="shared" si="2"/>
        <v>18</v>
      </c>
      <c r="H95">
        <f>IFERROR(__xludf.DUMMYFUNCTION("""COMPUTED_VALUE"""),45.0)</f>
        <v>45</v>
      </c>
      <c r="I95">
        <f>IFERROR(__xludf.DUMMYFUNCTION("""COMPUTED_VALUE"""),23.0)</f>
        <v>23</v>
      </c>
    </row>
    <row r="96">
      <c r="A96" s="2">
        <v>452.0</v>
      </c>
      <c r="B96" s="2">
        <v>6.0</v>
      </c>
      <c r="C96" s="2">
        <v>452.0</v>
      </c>
      <c r="D96" s="4">
        <v>43314.79194444444</v>
      </c>
      <c r="E96" s="6">
        <f t="shared" si="1"/>
        <v>43314</v>
      </c>
      <c r="F96" s="7">
        <f>IFERROR(__xludf.DUMMYFUNCTION("""COMPUTED_VALUE"""),0.7919444444444445)</f>
        <v>0.7919444444</v>
      </c>
      <c r="G96">
        <f t="shared" si="2"/>
        <v>19</v>
      </c>
      <c r="H96">
        <f>IFERROR(__xludf.DUMMYFUNCTION("""COMPUTED_VALUE"""),0.0)</f>
        <v>0</v>
      </c>
      <c r="I96">
        <f>IFERROR(__xludf.DUMMYFUNCTION("""COMPUTED_VALUE"""),24.0)</f>
        <v>24</v>
      </c>
    </row>
    <row r="97">
      <c r="A97" s="2">
        <v>576.0</v>
      </c>
      <c r="B97" s="2">
        <v>9.0</v>
      </c>
      <c r="C97" s="2">
        <v>585.0</v>
      </c>
      <c r="D97" s="4">
        <v>43314.80236111111</v>
      </c>
      <c r="E97" s="6">
        <f t="shared" si="1"/>
        <v>43314</v>
      </c>
      <c r="F97" s="7">
        <f>IFERROR(__xludf.DUMMYFUNCTION("""COMPUTED_VALUE"""),0.8023611111111111)</f>
        <v>0.8023611111</v>
      </c>
      <c r="G97">
        <f t="shared" si="2"/>
        <v>19</v>
      </c>
      <c r="H97">
        <f>IFERROR(__xludf.DUMMYFUNCTION("""COMPUTED_VALUE"""),15.0)</f>
        <v>15</v>
      </c>
      <c r="I97">
        <f>IFERROR(__xludf.DUMMYFUNCTION("""COMPUTED_VALUE"""),24.0)</f>
        <v>24</v>
      </c>
    </row>
    <row r="98">
      <c r="A98" s="2">
        <v>579.0</v>
      </c>
      <c r="B98" s="2">
        <v>9.0</v>
      </c>
      <c r="C98" s="2">
        <v>588.0</v>
      </c>
      <c r="D98" s="4">
        <v>43314.81277777778</v>
      </c>
      <c r="E98" s="6">
        <f t="shared" si="1"/>
        <v>43314</v>
      </c>
      <c r="F98" s="7">
        <f>IFERROR(__xludf.DUMMYFUNCTION("""COMPUTED_VALUE"""),0.8127777777777778)</f>
        <v>0.8127777778</v>
      </c>
      <c r="G98">
        <f t="shared" si="2"/>
        <v>19</v>
      </c>
      <c r="H98">
        <f>IFERROR(__xludf.DUMMYFUNCTION("""COMPUTED_VALUE"""),30.0)</f>
        <v>30</v>
      </c>
      <c r="I98">
        <f>IFERROR(__xludf.DUMMYFUNCTION("""COMPUTED_VALUE"""),24.0)</f>
        <v>24</v>
      </c>
    </row>
    <row r="99">
      <c r="A99" s="2">
        <v>634.0</v>
      </c>
      <c r="B99" s="2">
        <v>6.0</v>
      </c>
      <c r="C99" s="2">
        <v>631.0</v>
      </c>
      <c r="D99" s="4">
        <v>43314.82318287037</v>
      </c>
      <c r="E99" s="6">
        <f t="shared" si="1"/>
        <v>43314</v>
      </c>
      <c r="F99" s="7">
        <f>IFERROR(__xludf.DUMMYFUNCTION("""COMPUTED_VALUE"""),0.8231828703703704)</f>
        <v>0.8231828704</v>
      </c>
      <c r="G99">
        <f t="shared" si="2"/>
        <v>19</v>
      </c>
      <c r="H99">
        <f>IFERROR(__xludf.DUMMYFUNCTION("""COMPUTED_VALUE"""),45.0)</f>
        <v>45</v>
      </c>
      <c r="I99">
        <f>IFERROR(__xludf.DUMMYFUNCTION("""COMPUTED_VALUE"""),23.0)</f>
        <v>23</v>
      </c>
    </row>
    <row r="100">
      <c r="A100" s="2">
        <v>628.0</v>
      </c>
      <c r="B100" s="2">
        <v>4.0</v>
      </c>
      <c r="C100" s="2">
        <v>632.0</v>
      </c>
      <c r="D100" s="4">
        <v>43314.83361111111</v>
      </c>
      <c r="E100" s="6">
        <f t="shared" si="1"/>
        <v>43314</v>
      </c>
      <c r="F100" s="7">
        <f>IFERROR(__xludf.DUMMYFUNCTION("""COMPUTED_VALUE"""),0.8336111111111111)</f>
        <v>0.8336111111</v>
      </c>
      <c r="G100">
        <f t="shared" si="2"/>
        <v>20</v>
      </c>
      <c r="H100">
        <f>IFERROR(__xludf.DUMMYFUNCTION("""COMPUTED_VALUE"""),0.0)</f>
        <v>0</v>
      </c>
      <c r="I100">
        <f>IFERROR(__xludf.DUMMYFUNCTION("""COMPUTED_VALUE"""),24.0)</f>
        <v>24</v>
      </c>
    </row>
    <row r="101">
      <c r="A101" s="2">
        <v>832.0</v>
      </c>
      <c r="B101" s="2">
        <v>7.0</v>
      </c>
      <c r="C101" s="2">
        <v>839.0</v>
      </c>
      <c r="D101" s="4">
        <v>43314.844039351854</v>
      </c>
      <c r="E101" s="6">
        <f t="shared" si="1"/>
        <v>43314</v>
      </c>
      <c r="F101" s="7">
        <f>IFERROR(__xludf.DUMMYFUNCTION("""COMPUTED_VALUE"""),0.8440393518518519)</f>
        <v>0.8440393519</v>
      </c>
      <c r="G101">
        <f t="shared" si="2"/>
        <v>20</v>
      </c>
      <c r="H101">
        <f>IFERROR(__xludf.DUMMYFUNCTION("""COMPUTED_VALUE"""),15.0)</f>
        <v>15</v>
      </c>
      <c r="I101">
        <f>IFERROR(__xludf.DUMMYFUNCTION("""COMPUTED_VALUE"""),25.0)</f>
        <v>25</v>
      </c>
    </row>
    <row r="102">
      <c r="A102" s="2">
        <v>842.0</v>
      </c>
      <c r="B102" s="2">
        <v>12.0</v>
      </c>
      <c r="C102" s="2">
        <v>854.0</v>
      </c>
      <c r="D102" s="4">
        <v>43314.85443287037</v>
      </c>
      <c r="E102" s="6">
        <f t="shared" si="1"/>
        <v>43314</v>
      </c>
      <c r="F102" s="7">
        <f>IFERROR(__xludf.DUMMYFUNCTION("""COMPUTED_VALUE"""),0.8544328703703704)</f>
        <v>0.8544328704</v>
      </c>
      <c r="G102">
        <f t="shared" si="2"/>
        <v>20</v>
      </c>
      <c r="H102">
        <f>IFERROR(__xludf.DUMMYFUNCTION("""COMPUTED_VALUE"""),30.0)</f>
        <v>30</v>
      </c>
      <c r="I102">
        <f>IFERROR(__xludf.DUMMYFUNCTION("""COMPUTED_VALUE"""),23.0)</f>
        <v>23</v>
      </c>
    </row>
    <row r="103">
      <c r="A103" s="2">
        <v>837.0</v>
      </c>
      <c r="B103" s="2">
        <v>7.0</v>
      </c>
      <c r="C103" s="2">
        <v>844.0</v>
      </c>
      <c r="D103" s="4">
        <v>43314.86486111111</v>
      </c>
      <c r="E103" s="6">
        <f t="shared" si="1"/>
        <v>43314</v>
      </c>
      <c r="F103" s="7">
        <f>IFERROR(__xludf.DUMMYFUNCTION("""COMPUTED_VALUE"""),0.8648611111111111)</f>
        <v>0.8648611111</v>
      </c>
      <c r="G103">
        <f t="shared" si="2"/>
        <v>20</v>
      </c>
      <c r="H103">
        <f>IFERROR(__xludf.DUMMYFUNCTION("""COMPUTED_VALUE"""),45.0)</f>
        <v>45</v>
      </c>
      <c r="I103">
        <f>IFERROR(__xludf.DUMMYFUNCTION("""COMPUTED_VALUE"""),24.0)</f>
        <v>24</v>
      </c>
    </row>
    <row r="104">
      <c r="A104" s="2">
        <v>730.0</v>
      </c>
      <c r="B104" s="2">
        <v>5.0</v>
      </c>
      <c r="C104" s="2">
        <v>735.0</v>
      </c>
      <c r="D104" s="4">
        <v>43314.8752662037</v>
      </c>
      <c r="E104" s="6">
        <f t="shared" si="1"/>
        <v>43314</v>
      </c>
      <c r="F104" s="7">
        <f>IFERROR(__xludf.DUMMYFUNCTION("""COMPUTED_VALUE"""),0.8752662037037037)</f>
        <v>0.8752662037</v>
      </c>
      <c r="G104">
        <f t="shared" si="2"/>
        <v>21</v>
      </c>
      <c r="H104">
        <f>IFERROR(__xludf.DUMMYFUNCTION("""COMPUTED_VALUE"""),0.0)</f>
        <v>0</v>
      </c>
      <c r="I104">
        <f>IFERROR(__xludf.DUMMYFUNCTION("""COMPUTED_VALUE"""),23.0)</f>
        <v>23</v>
      </c>
    </row>
    <row r="105">
      <c r="A105" s="2">
        <v>762.0</v>
      </c>
      <c r="B105" s="2">
        <v>12.0</v>
      </c>
      <c r="C105" s="2">
        <v>774.0</v>
      </c>
      <c r="D105" s="4">
        <v>43314.88569444444</v>
      </c>
      <c r="E105" s="6">
        <f t="shared" si="1"/>
        <v>43314</v>
      </c>
      <c r="F105" s="7">
        <f>IFERROR(__xludf.DUMMYFUNCTION("""COMPUTED_VALUE"""),0.8856944444444445)</f>
        <v>0.8856944444</v>
      </c>
      <c r="G105">
        <f t="shared" si="2"/>
        <v>21</v>
      </c>
      <c r="H105">
        <f>IFERROR(__xludf.DUMMYFUNCTION("""COMPUTED_VALUE"""),15.0)</f>
        <v>15</v>
      </c>
      <c r="I105">
        <f>IFERROR(__xludf.DUMMYFUNCTION("""COMPUTED_VALUE"""),24.0)</f>
        <v>24</v>
      </c>
    </row>
    <row r="106">
      <c r="A106" s="2">
        <v>712.0</v>
      </c>
      <c r="B106" s="2">
        <v>15.0</v>
      </c>
      <c r="C106" s="2">
        <v>727.0</v>
      </c>
      <c r="D106" s="4">
        <v>43314.896099537036</v>
      </c>
      <c r="E106" s="6">
        <f t="shared" si="1"/>
        <v>43314</v>
      </c>
      <c r="F106" s="7">
        <f>IFERROR(__xludf.DUMMYFUNCTION("""COMPUTED_VALUE"""),0.896099537037037)</f>
        <v>0.896099537</v>
      </c>
      <c r="G106">
        <f t="shared" si="2"/>
        <v>21</v>
      </c>
      <c r="H106">
        <f>IFERROR(__xludf.DUMMYFUNCTION("""COMPUTED_VALUE"""),30.0)</f>
        <v>30</v>
      </c>
      <c r="I106">
        <f>IFERROR(__xludf.DUMMYFUNCTION("""COMPUTED_VALUE"""),23.0)</f>
        <v>23</v>
      </c>
    </row>
    <row r="107">
      <c r="A107" s="2">
        <v>719.0</v>
      </c>
      <c r="B107" s="2">
        <v>9.0</v>
      </c>
      <c r="C107" s="2">
        <v>728.0</v>
      </c>
      <c r="D107" s="4">
        <v>43314.9065162037</v>
      </c>
      <c r="E107" s="6">
        <f t="shared" si="1"/>
        <v>43314</v>
      </c>
      <c r="F107" s="7">
        <f>IFERROR(__xludf.DUMMYFUNCTION("""COMPUTED_VALUE"""),0.9065162037037037)</f>
        <v>0.9065162037</v>
      </c>
      <c r="G107">
        <f t="shared" si="2"/>
        <v>21</v>
      </c>
      <c r="H107">
        <f>IFERROR(__xludf.DUMMYFUNCTION("""COMPUTED_VALUE"""),45.0)</f>
        <v>45</v>
      </c>
      <c r="I107">
        <f>IFERROR(__xludf.DUMMYFUNCTION("""COMPUTED_VALUE"""),23.0)</f>
        <v>23</v>
      </c>
    </row>
    <row r="108">
      <c r="A108" s="2">
        <v>700.0</v>
      </c>
      <c r="B108" s="2">
        <v>5.0</v>
      </c>
      <c r="C108" s="2">
        <v>705.0</v>
      </c>
      <c r="D108" s="4">
        <v>43314.91693287037</v>
      </c>
      <c r="E108" s="6">
        <f t="shared" si="1"/>
        <v>43314</v>
      </c>
      <c r="F108" s="7">
        <f>IFERROR(__xludf.DUMMYFUNCTION("""COMPUTED_VALUE"""),0.9169328703703704)</f>
        <v>0.9169328704</v>
      </c>
      <c r="G108">
        <f t="shared" si="2"/>
        <v>22</v>
      </c>
      <c r="H108">
        <f>IFERROR(__xludf.DUMMYFUNCTION("""COMPUTED_VALUE"""),0.0)</f>
        <v>0</v>
      </c>
      <c r="I108">
        <f>IFERROR(__xludf.DUMMYFUNCTION("""COMPUTED_VALUE"""),23.0)</f>
        <v>23</v>
      </c>
    </row>
    <row r="109">
      <c r="A109" s="2">
        <v>770.0</v>
      </c>
      <c r="B109" s="2">
        <v>9.0</v>
      </c>
      <c r="C109" s="2">
        <v>779.0</v>
      </c>
      <c r="D109" s="4">
        <v>43314.927349537036</v>
      </c>
      <c r="E109" s="6">
        <f t="shared" si="1"/>
        <v>43314</v>
      </c>
      <c r="F109" s="7">
        <f>IFERROR(__xludf.DUMMYFUNCTION("""COMPUTED_VALUE"""),0.927349537037037)</f>
        <v>0.927349537</v>
      </c>
      <c r="G109">
        <f t="shared" si="2"/>
        <v>22</v>
      </c>
      <c r="H109">
        <f>IFERROR(__xludf.DUMMYFUNCTION("""COMPUTED_VALUE"""),15.0)</f>
        <v>15</v>
      </c>
      <c r="I109">
        <f>IFERROR(__xludf.DUMMYFUNCTION("""COMPUTED_VALUE"""),23.0)</f>
        <v>23</v>
      </c>
    </row>
    <row r="110">
      <c r="A110" s="2">
        <v>695.0</v>
      </c>
      <c r="B110" s="2">
        <v>8.0</v>
      </c>
      <c r="C110" s="2">
        <v>703.0</v>
      </c>
      <c r="D110" s="4">
        <v>43314.9377662037</v>
      </c>
      <c r="E110" s="6">
        <f t="shared" si="1"/>
        <v>43314</v>
      </c>
      <c r="F110" s="7">
        <f>IFERROR(__xludf.DUMMYFUNCTION("""COMPUTED_VALUE"""),0.9377662037037037)</f>
        <v>0.9377662037</v>
      </c>
      <c r="G110">
        <f t="shared" si="2"/>
        <v>22</v>
      </c>
      <c r="H110">
        <f>IFERROR(__xludf.DUMMYFUNCTION("""COMPUTED_VALUE"""),30.0)</f>
        <v>30</v>
      </c>
      <c r="I110">
        <f>IFERROR(__xludf.DUMMYFUNCTION("""COMPUTED_VALUE"""),23.0)</f>
        <v>23</v>
      </c>
    </row>
    <row r="111">
      <c r="A111" s="2">
        <v>629.0</v>
      </c>
      <c r="B111" s="2">
        <v>8.0</v>
      </c>
      <c r="C111" s="2">
        <v>637.0</v>
      </c>
      <c r="D111" s="4">
        <v>43314.94818287037</v>
      </c>
      <c r="E111" s="6">
        <f t="shared" si="1"/>
        <v>43314</v>
      </c>
      <c r="F111" s="7">
        <f>IFERROR(__xludf.DUMMYFUNCTION("""COMPUTED_VALUE"""),0.9481828703703704)</f>
        <v>0.9481828704</v>
      </c>
      <c r="G111">
        <f t="shared" si="2"/>
        <v>22</v>
      </c>
      <c r="H111">
        <f>IFERROR(__xludf.DUMMYFUNCTION("""COMPUTED_VALUE"""),45.0)</f>
        <v>45</v>
      </c>
      <c r="I111">
        <f>IFERROR(__xludf.DUMMYFUNCTION("""COMPUTED_VALUE"""),23.0)</f>
        <v>23</v>
      </c>
    </row>
    <row r="112">
      <c r="A112" s="2">
        <v>576.0</v>
      </c>
      <c r="B112" s="2">
        <v>8.0</v>
      </c>
      <c r="C112" s="2">
        <v>584.0</v>
      </c>
      <c r="D112" s="4">
        <v>43314.95862268518</v>
      </c>
      <c r="E112" s="6">
        <f t="shared" si="1"/>
        <v>43314</v>
      </c>
      <c r="F112" s="7">
        <f>IFERROR(__xludf.DUMMYFUNCTION("""COMPUTED_VALUE"""),0.9586226851851852)</f>
        <v>0.9586226852</v>
      </c>
      <c r="G112">
        <f t="shared" si="2"/>
        <v>23</v>
      </c>
      <c r="H112">
        <f>IFERROR(__xludf.DUMMYFUNCTION("""COMPUTED_VALUE"""),0.0)</f>
        <v>0</v>
      </c>
      <c r="I112">
        <f>IFERROR(__xludf.DUMMYFUNCTION("""COMPUTED_VALUE"""),25.0)</f>
        <v>25</v>
      </c>
    </row>
    <row r="113">
      <c r="A113" s="2">
        <v>563.0</v>
      </c>
      <c r="B113" s="2">
        <v>3.0</v>
      </c>
      <c r="C113" s="2">
        <v>566.0</v>
      </c>
      <c r="D113" s="4">
        <v>43314.9690162037</v>
      </c>
      <c r="E113" s="6">
        <f t="shared" si="1"/>
        <v>43314</v>
      </c>
      <c r="F113" s="7">
        <f>IFERROR(__xludf.DUMMYFUNCTION("""COMPUTED_VALUE"""),0.9690162037037037)</f>
        <v>0.9690162037</v>
      </c>
      <c r="G113">
        <f t="shared" si="2"/>
        <v>23</v>
      </c>
      <c r="H113">
        <f>IFERROR(__xludf.DUMMYFUNCTION("""COMPUTED_VALUE"""),15.0)</f>
        <v>15</v>
      </c>
      <c r="I113">
        <f>IFERROR(__xludf.DUMMYFUNCTION("""COMPUTED_VALUE"""),23.0)</f>
        <v>23</v>
      </c>
    </row>
    <row r="114">
      <c r="A114" s="2">
        <v>551.0</v>
      </c>
      <c r="B114" s="2">
        <v>3.0</v>
      </c>
      <c r="C114" s="2">
        <v>554.0</v>
      </c>
      <c r="D114" s="4">
        <v>43314.97943287037</v>
      </c>
      <c r="E114" s="6">
        <f t="shared" si="1"/>
        <v>43314</v>
      </c>
      <c r="F114" s="7">
        <f>IFERROR(__xludf.DUMMYFUNCTION("""COMPUTED_VALUE"""),0.9794328703703704)</f>
        <v>0.9794328704</v>
      </c>
      <c r="G114">
        <f t="shared" si="2"/>
        <v>23</v>
      </c>
      <c r="H114">
        <f>IFERROR(__xludf.DUMMYFUNCTION("""COMPUTED_VALUE"""),30.0)</f>
        <v>30</v>
      </c>
      <c r="I114">
        <f>IFERROR(__xludf.DUMMYFUNCTION("""COMPUTED_VALUE"""),23.0)</f>
        <v>23</v>
      </c>
    </row>
    <row r="115">
      <c r="A115" s="2">
        <v>443.0</v>
      </c>
      <c r="B115" s="2">
        <v>2.0</v>
      </c>
      <c r="C115" s="2">
        <v>445.0</v>
      </c>
      <c r="D115" s="4">
        <v>43314.989849537036</v>
      </c>
      <c r="E115" s="6">
        <f t="shared" si="1"/>
        <v>43314</v>
      </c>
      <c r="F115" s="7">
        <f>IFERROR(__xludf.DUMMYFUNCTION("""COMPUTED_VALUE"""),0.989849537037037)</f>
        <v>0.989849537</v>
      </c>
      <c r="G115">
        <f t="shared" si="2"/>
        <v>23</v>
      </c>
      <c r="H115">
        <f>IFERROR(__xludf.DUMMYFUNCTION("""COMPUTED_VALUE"""),45.0)</f>
        <v>45</v>
      </c>
      <c r="I115">
        <f>IFERROR(__xludf.DUMMYFUNCTION("""COMPUTED_VALUE"""),23.0)</f>
        <v>23</v>
      </c>
    </row>
    <row r="116">
      <c r="A116" s="2">
        <v>390.0</v>
      </c>
      <c r="B116" s="2">
        <v>5.0</v>
      </c>
      <c r="C116" s="2">
        <v>395.0</v>
      </c>
      <c r="D116" s="4">
        <v>43315.00032407408</v>
      </c>
      <c r="E116" s="6">
        <f t="shared" si="1"/>
        <v>43315</v>
      </c>
      <c r="F116" s="7">
        <f>IFERROR(__xludf.DUMMYFUNCTION("""COMPUTED_VALUE"""),3.2407407407407406E-4)</f>
        <v>0.0003240740741</v>
      </c>
      <c r="G116">
        <f t="shared" si="2"/>
        <v>0</v>
      </c>
      <c r="H116">
        <f>IFERROR(__xludf.DUMMYFUNCTION("""COMPUTED_VALUE"""),0.0)</f>
        <v>0</v>
      </c>
      <c r="I116">
        <f>IFERROR(__xludf.DUMMYFUNCTION("""COMPUTED_VALUE"""),28.0)</f>
        <v>28</v>
      </c>
    </row>
    <row r="117">
      <c r="A117" s="2">
        <v>466.0</v>
      </c>
      <c r="B117" s="2">
        <v>4.0</v>
      </c>
      <c r="C117" s="2">
        <v>470.0</v>
      </c>
      <c r="D117" s="4">
        <v>43315.01068287037</v>
      </c>
      <c r="E117" s="6">
        <f t="shared" si="1"/>
        <v>43315</v>
      </c>
      <c r="F117" s="7">
        <f>IFERROR(__xludf.DUMMYFUNCTION("""COMPUTED_VALUE"""),0.01068287037037037)</f>
        <v>0.01068287037</v>
      </c>
      <c r="G117">
        <f t="shared" si="2"/>
        <v>0</v>
      </c>
      <c r="H117">
        <f>IFERROR(__xludf.DUMMYFUNCTION("""COMPUTED_VALUE"""),15.0)</f>
        <v>15</v>
      </c>
      <c r="I117">
        <f>IFERROR(__xludf.DUMMYFUNCTION("""COMPUTED_VALUE"""),23.0)</f>
        <v>23</v>
      </c>
    </row>
    <row r="118">
      <c r="A118" s="2">
        <v>373.0</v>
      </c>
      <c r="B118" s="2">
        <v>1.0</v>
      </c>
      <c r="C118" s="2">
        <v>374.0</v>
      </c>
      <c r="D118" s="4">
        <v>43315.021099537036</v>
      </c>
      <c r="E118" s="6">
        <f t="shared" si="1"/>
        <v>43315</v>
      </c>
      <c r="F118" s="7">
        <f>IFERROR(__xludf.DUMMYFUNCTION("""COMPUTED_VALUE"""),0.021099537037037038)</f>
        <v>0.02109953704</v>
      </c>
      <c r="G118">
        <f t="shared" si="2"/>
        <v>0</v>
      </c>
      <c r="H118">
        <f>IFERROR(__xludf.DUMMYFUNCTION("""COMPUTED_VALUE"""),30.0)</f>
        <v>30</v>
      </c>
      <c r="I118">
        <f>IFERROR(__xludf.DUMMYFUNCTION("""COMPUTED_VALUE"""),23.0)</f>
        <v>23</v>
      </c>
    </row>
    <row r="119">
      <c r="A119" s="2">
        <v>331.0</v>
      </c>
      <c r="B119" s="2">
        <v>0.0</v>
      </c>
      <c r="C119" s="2">
        <v>331.0</v>
      </c>
      <c r="D119" s="4">
        <v>43315.0315162037</v>
      </c>
      <c r="E119" s="6">
        <f t="shared" si="1"/>
        <v>43315</v>
      </c>
      <c r="F119" s="7">
        <f>IFERROR(__xludf.DUMMYFUNCTION("""COMPUTED_VALUE"""),0.031516203703703706)</f>
        <v>0.0315162037</v>
      </c>
      <c r="G119">
        <f t="shared" si="2"/>
        <v>0</v>
      </c>
      <c r="H119">
        <f>IFERROR(__xludf.DUMMYFUNCTION("""COMPUTED_VALUE"""),45.0)</f>
        <v>45</v>
      </c>
      <c r="I119">
        <f>IFERROR(__xludf.DUMMYFUNCTION("""COMPUTED_VALUE"""),23.0)</f>
        <v>23</v>
      </c>
    </row>
    <row r="120">
      <c r="A120" s="2">
        <v>307.0</v>
      </c>
      <c r="B120" s="2">
        <v>4.0</v>
      </c>
      <c r="C120" s="2">
        <v>311.0</v>
      </c>
      <c r="D120" s="4">
        <v>43315.041967592595</v>
      </c>
      <c r="E120" s="6">
        <f t="shared" si="1"/>
        <v>43315</v>
      </c>
      <c r="F120" s="7">
        <f>IFERROR(__xludf.DUMMYFUNCTION("""COMPUTED_VALUE"""),0.04196759259259259)</f>
        <v>0.04196759259</v>
      </c>
      <c r="G120">
        <f t="shared" si="2"/>
        <v>1</v>
      </c>
      <c r="H120">
        <f>IFERROR(__xludf.DUMMYFUNCTION("""COMPUTED_VALUE"""),0.0)</f>
        <v>0</v>
      </c>
      <c r="I120">
        <f>IFERROR(__xludf.DUMMYFUNCTION("""COMPUTED_VALUE"""),26.0)</f>
        <v>26</v>
      </c>
    </row>
    <row r="121">
      <c r="A121" s="2">
        <v>339.0</v>
      </c>
      <c r="B121" s="2">
        <v>5.0</v>
      </c>
      <c r="C121" s="2">
        <v>344.0</v>
      </c>
      <c r="D121" s="4">
        <v>43315.052349537036</v>
      </c>
      <c r="E121" s="6">
        <f t="shared" si="1"/>
        <v>43315</v>
      </c>
      <c r="F121" s="7">
        <f>IFERROR(__xludf.DUMMYFUNCTION("""COMPUTED_VALUE"""),0.052349537037037035)</f>
        <v>0.05234953704</v>
      </c>
      <c r="G121">
        <f t="shared" si="2"/>
        <v>1</v>
      </c>
      <c r="H121">
        <f>IFERROR(__xludf.DUMMYFUNCTION("""COMPUTED_VALUE"""),15.0)</f>
        <v>15</v>
      </c>
      <c r="I121">
        <f>IFERROR(__xludf.DUMMYFUNCTION("""COMPUTED_VALUE"""),23.0)</f>
        <v>23</v>
      </c>
    </row>
    <row r="122">
      <c r="A122" s="2">
        <v>304.0</v>
      </c>
      <c r="B122" s="2">
        <v>3.0</v>
      </c>
      <c r="C122" s="2">
        <v>307.0</v>
      </c>
      <c r="D122" s="4">
        <v>43315.0627662037</v>
      </c>
      <c r="E122" s="6">
        <f t="shared" si="1"/>
        <v>43315</v>
      </c>
      <c r="F122" s="7">
        <f>IFERROR(__xludf.DUMMYFUNCTION("""COMPUTED_VALUE"""),0.0627662037037037)</f>
        <v>0.0627662037</v>
      </c>
      <c r="G122">
        <f t="shared" si="2"/>
        <v>1</v>
      </c>
      <c r="H122">
        <f>IFERROR(__xludf.DUMMYFUNCTION("""COMPUTED_VALUE"""),30.0)</f>
        <v>30</v>
      </c>
      <c r="I122">
        <f>IFERROR(__xludf.DUMMYFUNCTION("""COMPUTED_VALUE"""),23.0)</f>
        <v>23</v>
      </c>
    </row>
    <row r="123">
      <c r="A123" s="2">
        <v>320.0</v>
      </c>
      <c r="B123" s="2">
        <v>2.0</v>
      </c>
      <c r="C123" s="2">
        <v>322.0</v>
      </c>
      <c r="D123" s="4">
        <v>43315.07318287037</v>
      </c>
      <c r="E123" s="6">
        <f t="shared" si="1"/>
        <v>43315</v>
      </c>
      <c r="F123" s="7">
        <f>IFERROR(__xludf.DUMMYFUNCTION("""COMPUTED_VALUE"""),0.07318287037037037)</f>
        <v>0.07318287037</v>
      </c>
      <c r="G123">
        <f t="shared" si="2"/>
        <v>1</v>
      </c>
      <c r="H123">
        <f>IFERROR(__xludf.DUMMYFUNCTION("""COMPUTED_VALUE"""),45.0)</f>
        <v>45</v>
      </c>
      <c r="I123">
        <f>IFERROR(__xludf.DUMMYFUNCTION("""COMPUTED_VALUE"""),23.0)</f>
        <v>23</v>
      </c>
    </row>
    <row r="124">
      <c r="A124" s="2">
        <v>398.0</v>
      </c>
      <c r="B124" s="2">
        <v>2.0</v>
      </c>
      <c r="C124" s="2">
        <v>392.0</v>
      </c>
      <c r="D124" s="4">
        <v>43315.08362268518</v>
      </c>
      <c r="E124" s="6">
        <f t="shared" si="1"/>
        <v>43315</v>
      </c>
      <c r="F124" s="7">
        <f>IFERROR(__xludf.DUMMYFUNCTION("""COMPUTED_VALUE"""),0.08362268518518519)</f>
        <v>0.08362268519</v>
      </c>
      <c r="G124">
        <f t="shared" si="2"/>
        <v>2</v>
      </c>
      <c r="H124">
        <f>IFERROR(__xludf.DUMMYFUNCTION("""COMPUTED_VALUE"""),0.0)</f>
        <v>0</v>
      </c>
      <c r="I124">
        <f>IFERROR(__xludf.DUMMYFUNCTION("""COMPUTED_VALUE"""),25.0)</f>
        <v>25</v>
      </c>
    </row>
    <row r="125">
      <c r="A125" s="2">
        <v>341.0</v>
      </c>
      <c r="B125" s="2">
        <v>2.0</v>
      </c>
      <c r="C125" s="2">
        <v>343.0</v>
      </c>
      <c r="D125" s="4">
        <v>43315.0940162037</v>
      </c>
      <c r="E125" s="6">
        <f t="shared" si="1"/>
        <v>43315</v>
      </c>
      <c r="F125" s="7">
        <f>IFERROR(__xludf.DUMMYFUNCTION("""COMPUTED_VALUE"""),0.0940162037037037)</f>
        <v>0.0940162037</v>
      </c>
      <c r="G125">
        <f t="shared" si="2"/>
        <v>2</v>
      </c>
      <c r="H125">
        <f>IFERROR(__xludf.DUMMYFUNCTION("""COMPUTED_VALUE"""),15.0)</f>
        <v>15</v>
      </c>
      <c r="I125">
        <f>IFERROR(__xludf.DUMMYFUNCTION("""COMPUTED_VALUE"""),23.0)</f>
        <v>23</v>
      </c>
    </row>
    <row r="126">
      <c r="A126" s="2">
        <v>336.0</v>
      </c>
      <c r="B126" s="2">
        <v>5.0</v>
      </c>
      <c r="C126" s="2">
        <v>333.0</v>
      </c>
      <c r="D126" s="4">
        <v>43315.104421296295</v>
      </c>
      <c r="E126" s="6">
        <f t="shared" si="1"/>
        <v>43315</v>
      </c>
      <c r="F126" s="7">
        <f>IFERROR(__xludf.DUMMYFUNCTION("""COMPUTED_VALUE"""),0.10442129629629629)</f>
        <v>0.1044212963</v>
      </c>
      <c r="G126">
        <f t="shared" si="2"/>
        <v>2</v>
      </c>
      <c r="H126">
        <f>IFERROR(__xludf.DUMMYFUNCTION("""COMPUTED_VALUE"""),30.0)</f>
        <v>30</v>
      </c>
      <c r="I126">
        <f>IFERROR(__xludf.DUMMYFUNCTION("""COMPUTED_VALUE"""),22.0)</f>
        <v>22</v>
      </c>
    </row>
    <row r="127">
      <c r="A127" s="2">
        <v>244.0</v>
      </c>
      <c r="B127" s="2">
        <v>3.0</v>
      </c>
      <c r="C127" s="2">
        <v>247.0</v>
      </c>
      <c r="D127" s="4">
        <v>43315.114849537036</v>
      </c>
      <c r="E127" s="6">
        <f t="shared" si="1"/>
        <v>43315</v>
      </c>
      <c r="F127" s="7">
        <f>IFERROR(__xludf.DUMMYFUNCTION("""COMPUTED_VALUE"""),0.11484953703703704)</f>
        <v>0.114849537</v>
      </c>
      <c r="G127">
        <f t="shared" si="2"/>
        <v>2</v>
      </c>
      <c r="H127">
        <f>IFERROR(__xludf.DUMMYFUNCTION("""COMPUTED_VALUE"""),45.0)</f>
        <v>45</v>
      </c>
      <c r="I127">
        <f>IFERROR(__xludf.DUMMYFUNCTION("""COMPUTED_VALUE"""),23.0)</f>
        <v>23</v>
      </c>
    </row>
    <row r="128">
      <c r="A128" s="2">
        <v>201.0</v>
      </c>
      <c r="B128" s="2">
        <v>4.0</v>
      </c>
      <c r="C128" s="2">
        <v>205.0</v>
      </c>
      <c r="D128" s="4">
        <v>43315.12527777778</v>
      </c>
      <c r="E128" s="6">
        <f t="shared" si="1"/>
        <v>43315</v>
      </c>
      <c r="F128" s="7">
        <f>IFERROR(__xludf.DUMMYFUNCTION("""COMPUTED_VALUE"""),0.12527777777777777)</f>
        <v>0.1252777778</v>
      </c>
      <c r="G128">
        <f t="shared" si="2"/>
        <v>3</v>
      </c>
      <c r="H128">
        <f>IFERROR(__xludf.DUMMYFUNCTION("""COMPUTED_VALUE"""),0.0)</f>
        <v>0</v>
      </c>
      <c r="I128">
        <f>IFERROR(__xludf.DUMMYFUNCTION("""COMPUTED_VALUE"""),24.0)</f>
        <v>24</v>
      </c>
    </row>
    <row r="129">
      <c r="A129" s="2">
        <v>179.0</v>
      </c>
      <c r="B129" s="2">
        <v>2.0</v>
      </c>
      <c r="C129" s="2">
        <v>181.0</v>
      </c>
      <c r="D129" s="4">
        <v>43315.135671296295</v>
      </c>
      <c r="E129" s="6">
        <f t="shared" si="1"/>
        <v>43315</v>
      </c>
      <c r="F129" s="7">
        <f>IFERROR(__xludf.DUMMYFUNCTION("""COMPUTED_VALUE"""),0.1356712962962963)</f>
        <v>0.1356712963</v>
      </c>
      <c r="G129">
        <f t="shared" si="2"/>
        <v>3</v>
      </c>
      <c r="H129">
        <f>IFERROR(__xludf.DUMMYFUNCTION("""COMPUTED_VALUE"""),15.0)</f>
        <v>15</v>
      </c>
      <c r="I129">
        <f>IFERROR(__xludf.DUMMYFUNCTION("""COMPUTED_VALUE"""),22.0)</f>
        <v>22</v>
      </c>
    </row>
    <row r="130">
      <c r="A130" s="2">
        <v>168.0</v>
      </c>
      <c r="B130" s="2">
        <v>1.0</v>
      </c>
      <c r="C130" s="2">
        <v>169.0</v>
      </c>
      <c r="D130" s="4">
        <v>43315.14608796296</v>
      </c>
      <c r="E130" s="6">
        <f t="shared" si="1"/>
        <v>43315</v>
      </c>
      <c r="F130" s="7">
        <f>IFERROR(__xludf.DUMMYFUNCTION("""COMPUTED_VALUE"""),0.14608796296296298)</f>
        <v>0.146087963</v>
      </c>
      <c r="G130">
        <f t="shared" si="2"/>
        <v>3</v>
      </c>
      <c r="H130">
        <f>IFERROR(__xludf.DUMMYFUNCTION("""COMPUTED_VALUE"""),30.0)</f>
        <v>30</v>
      </c>
      <c r="I130">
        <f>IFERROR(__xludf.DUMMYFUNCTION("""COMPUTED_VALUE"""),22.0)</f>
        <v>22</v>
      </c>
    </row>
    <row r="131">
      <c r="A131" s="2">
        <v>154.0</v>
      </c>
      <c r="B131" s="2">
        <v>1.0</v>
      </c>
      <c r="C131" s="2">
        <v>147.0</v>
      </c>
      <c r="D131" s="4">
        <v>43315.1565162037</v>
      </c>
      <c r="E131" s="6">
        <f t="shared" si="1"/>
        <v>43315</v>
      </c>
      <c r="F131" s="7">
        <f>IFERROR(__xludf.DUMMYFUNCTION("""COMPUTED_VALUE"""),0.1565162037037037)</f>
        <v>0.1565162037</v>
      </c>
      <c r="G131">
        <f t="shared" si="2"/>
        <v>3</v>
      </c>
      <c r="H131">
        <f>IFERROR(__xludf.DUMMYFUNCTION("""COMPUTED_VALUE"""),45.0)</f>
        <v>45</v>
      </c>
      <c r="I131">
        <f>IFERROR(__xludf.DUMMYFUNCTION("""COMPUTED_VALUE"""),23.0)</f>
        <v>23</v>
      </c>
    </row>
    <row r="132">
      <c r="A132" s="2">
        <v>159.0</v>
      </c>
      <c r="B132" s="2">
        <v>2.0</v>
      </c>
      <c r="C132" s="2">
        <v>161.0</v>
      </c>
      <c r="D132" s="4">
        <v>43315.16693287037</v>
      </c>
      <c r="E132" s="6">
        <f t="shared" si="1"/>
        <v>43315</v>
      </c>
      <c r="F132" s="7">
        <f>IFERROR(__xludf.DUMMYFUNCTION("""COMPUTED_VALUE"""),0.16693287037037038)</f>
        <v>0.1669328704</v>
      </c>
      <c r="G132">
        <f t="shared" si="2"/>
        <v>4</v>
      </c>
      <c r="H132">
        <f>IFERROR(__xludf.DUMMYFUNCTION("""COMPUTED_VALUE"""),0.0)</f>
        <v>0</v>
      </c>
      <c r="I132">
        <f>IFERROR(__xludf.DUMMYFUNCTION("""COMPUTED_VALUE"""),23.0)</f>
        <v>23</v>
      </c>
    </row>
    <row r="133">
      <c r="A133" s="2">
        <v>87.0</v>
      </c>
      <c r="B133" s="2">
        <v>1.0</v>
      </c>
      <c r="C133" s="2">
        <v>88.0</v>
      </c>
      <c r="D133" s="4">
        <v>43315.17733796296</v>
      </c>
      <c r="E133" s="6">
        <f t="shared" si="1"/>
        <v>43315</v>
      </c>
      <c r="F133" s="7">
        <f>IFERROR(__xludf.DUMMYFUNCTION("""COMPUTED_VALUE"""),0.17733796296296298)</f>
        <v>0.177337963</v>
      </c>
      <c r="G133">
        <f t="shared" si="2"/>
        <v>4</v>
      </c>
      <c r="H133">
        <f>IFERROR(__xludf.DUMMYFUNCTION("""COMPUTED_VALUE"""),15.0)</f>
        <v>15</v>
      </c>
      <c r="I133">
        <f>IFERROR(__xludf.DUMMYFUNCTION("""COMPUTED_VALUE"""),22.0)</f>
        <v>22</v>
      </c>
    </row>
    <row r="134">
      <c r="A134" s="2">
        <v>70.0</v>
      </c>
      <c r="B134" s="2">
        <v>1.0</v>
      </c>
      <c r="C134" s="2">
        <v>71.0</v>
      </c>
      <c r="D134" s="4">
        <v>43315.1877662037</v>
      </c>
      <c r="E134" s="6">
        <f t="shared" si="1"/>
        <v>43315</v>
      </c>
      <c r="F134" s="7">
        <f>IFERROR(__xludf.DUMMYFUNCTION("""COMPUTED_VALUE"""),0.1877662037037037)</f>
        <v>0.1877662037</v>
      </c>
      <c r="G134">
        <f t="shared" si="2"/>
        <v>4</v>
      </c>
      <c r="H134">
        <f>IFERROR(__xludf.DUMMYFUNCTION("""COMPUTED_VALUE"""),30.0)</f>
        <v>30</v>
      </c>
      <c r="I134">
        <f>IFERROR(__xludf.DUMMYFUNCTION("""COMPUTED_VALUE"""),23.0)</f>
        <v>23</v>
      </c>
    </row>
    <row r="135">
      <c r="A135" s="2">
        <v>63.0</v>
      </c>
      <c r="B135" s="2">
        <v>0.0</v>
      </c>
      <c r="C135" s="2">
        <v>63.0</v>
      </c>
      <c r="D135" s="4">
        <v>43315.19818287037</v>
      </c>
      <c r="E135" s="6">
        <f t="shared" si="1"/>
        <v>43315</v>
      </c>
      <c r="F135" s="7">
        <f>IFERROR(__xludf.DUMMYFUNCTION("""COMPUTED_VALUE"""),0.19818287037037038)</f>
        <v>0.1981828704</v>
      </c>
      <c r="G135">
        <f t="shared" si="2"/>
        <v>4</v>
      </c>
      <c r="H135">
        <f>IFERROR(__xludf.DUMMYFUNCTION("""COMPUTED_VALUE"""),45.0)</f>
        <v>45</v>
      </c>
      <c r="I135">
        <f>IFERROR(__xludf.DUMMYFUNCTION("""COMPUTED_VALUE"""),23.0)</f>
        <v>23</v>
      </c>
    </row>
    <row r="136">
      <c r="A136" s="2">
        <v>55.0</v>
      </c>
      <c r="B136" s="2">
        <v>0.0</v>
      </c>
      <c r="C136" s="2">
        <v>55.0</v>
      </c>
      <c r="D136" s="4">
        <v>43315.20858796296</v>
      </c>
      <c r="E136" s="6">
        <f t="shared" si="1"/>
        <v>43315</v>
      </c>
      <c r="F136" s="7">
        <f>IFERROR(__xludf.DUMMYFUNCTION("""COMPUTED_VALUE"""),0.20858796296296298)</f>
        <v>0.208587963</v>
      </c>
      <c r="G136">
        <f t="shared" si="2"/>
        <v>5</v>
      </c>
      <c r="H136">
        <f>IFERROR(__xludf.DUMMYFUNCTION("""COMPUTED_VALUE"""),0.0)</f>
        <v>0</v>
      </c>
      <c r="I136">
        <f>IFERROR(__xludf.DUMMYFUNCTION("""COMPUTED_VALUE"""),22.0)</f>
        <v>22</v>
      </c>
    </row>
    <row r="137">
      <c r="A137" s="2">
        <v>34.0</v>
      </c>
      <c r="B137" s="2">
        <v>0.0</v>
      </c>
      <c r="C137" s="2">
        <v>34.0</v>
      </c>
      <c r="D137" s="4">
        <v>43315.2190162037</v>
      </c>
      <c r="E137" s="6">
        <f t="shared" si="1"/>
        <v>43315</v>
      </c>
      <c r="F137" s="7">
        <f>IFERROR(__xludf.DUMMYFUNCTION("""COMPUTED_VALUE"""),0.2190162037037037)</f>
        <v>0.2190162037</v>
      </c>
      <c r="G137">
        <f t="shared" si="2"/>
        <v>5</v>
      </c>
      <c r="H137">
        <f>IFERROR(__xludf.DUMMYFUNCTION("""COMPUTED_VALUE"""),15.0)</f>
        <v>15</v>
      </c>
      <c r="I137">
        <f>IFERROR(__xludf.DUMMYFUNCTION("""COMPUTED_VALUE"""),23.0)</f>
        <v>23</v>
      </c>
    </row>
    <row r="138">
      <c r="A138" s="2">
        <v>25.0</v>
      </c>
      <c r="B138" s="2">
        <v>0.0</v>
      </c>
      <c r="C138" s="2">
        <v>25.0</v>
      </c>
      <c r="D138" s="4">
        <v>43315.229421296295</v>
      </c>
      <c r="E138" s="6">
        <f t="shared" si="1"/>
        <v>43315</v>
      </c>
      <c r="F138" s="7">
        <f>IFERROR(__xludf.DUMMYFUNCTION("""COMPUTED_VALUE"""),0.2294212962962963)</f>
        <v>0.2294212963</v>
      </c>
      <c r="G138">
        <f t="shared" si="2"/>
        <v>5</v>
      </c>
      <c r="H138">
        <f>IFERROR(__xludf.DUMMYFUNCTION("""COMPUTED_VALUE"""),30.0)</f>
        <v>30</v>
      </c>
      <c r="I138">
        <f>IFERROR(__xludf.DUMMYFUNCTION("""COMPUTED_VALUE"""),22.0)</f>
        <v>22</v>
      </c>
    </row>
    <row r="139">
      <c r="A139" s="2">
        <v>24.0</v>
      </c>
      <c r="B139" s="2">
        <v>0.0</v>
      </c>
      <c r="C139" s="2">
        <v>24.0</v>
      </c>
      <c r="D139" s="4">
        <v>43315.239849537036</v>
      </c>
      <c r="E139" s="6">
        <f t="shared" si="1"/>
        <v>43315</v>
      </c>
      <c r="F139" s="7">
        <f>IFERROR(__xludf.DUMMYFUNCTION("""COMPUTED_VALUE"""),0.23984953703703704)</f>
        <v>0.239849537</v>
      </c>
      <c r="G139">
        <f t="shared" si="2"/>
        <v>5</v>
      </c>
      <c r="H139">
        <f>IFERROR(__xludf.DUMMYFUNCTION("""COMPUTED_VALUE"""),45.0)</f>
        <v>45</v>
      </c>
      <c r="I139">
        <f>IFERROR(__xludf.DUMMYFUNCTION("""COMPUTED_VALUE"""),23.0)</f>
        <v>23</v>
      </c>
    </row>
    <row r="140">
      <c r="A140" s="2">
        <v>23.0</v>
      </c>
      <c r="B140" s="2">
        <v>0.0</v>
      </c>
      <c r="C140" s="2">
        <v>23.0</v>
      </c>
      <c r="D140" s="4">
        <v>43315.2502662037</v>
      </c>
      <c r="E140" s="6">
        <f t="shared" si="1"/>
        <v>43315</v>
      </c>
      <c r="F140" s="7">
        <f>IFERROR(__xludf.DUMMYFUNCTION("""COMPUTED_VALUE"""),0.2502662037037037)</f>
        <v>0.2502662037</v>
      </c>
      <c r="G140">
        <f t="shared" si="2"/>
        <v>6</v>
      </c>
      <c r="H140">
        <f>IFERROR(__xludf.DUMMYFUNCTION("""COMPUTED_VALUE"""),0.0)</f>
        <v>0</v>
      </c>
      <c r="I140">
        <f>IFERROR(__xludf.DUMMYFUNCTION("""COMPUTED_VALUE"""),23.0)</f>
        <v>23</v>
      </c>
    </row>
    <row r="141">
      <c r="A141" s="2">
        <v>23.0</v>
      </c>
      <c r="B141" s="2">
        <v>0.0</v>
      </c>
      <c r="C141" s="2">
        <v>23.0</v>
      </c>
      <c r="D141" s="4">
        <v>43315.260671296295</v>
      </c>
      <c r="E141" s="6">
        <f t="shared" si="1"/>
        <v>43315</v>
      </c>
      <c r="F141" s="7">
        <f>IFERROR(__xludf.DUMMYFUNCTION("""COMPUTED_VALUE"""),0.2606712962962963)</f>
        <v>0.2606712963</v>
      </c>
      <c r="G141">
        <f t="shared" si="2"/>
        <v>6</v>
      </c>
      <c r="H141">
        <f>IFERROR(__xludf.DUMMYFUNCTION("""COMPUTED_VALUE"""),15.0)</f>
        <v>15</v>
      </c>
      <c r="I141">
        <f>IFERROR(__xludf.DUMMYFUNCTION("""COMPUTED_VALUE"""),22.0)</f>
        <v>22</v>
      </c>
    </row>
    <row r="142">
      <c r="A142" s="2">
        <v>22.0</v>
      </c>
      <c r="B142" s="2">
        <v>0.0</v>
      </c>
      <c r="C142" s="2">
        <v>22.0</v>
      </c>
      <c r="D142" s="4">
        <v>43315.27377314815</v>
      </c>
      <c r="E142" s="6">
        <f t="shared" si="1"/>
        <v>43315</v>
      </c>
      <c r="F142" s="7">
        <f>IFERROR(__xludf.DUMMYFUNCTION("""COMPUTED_VALUE"""),0.2737731481481481)</f>
        <v>0.2737731481</v>
      </c>
      <c r="G142">
        <f t="shared" si="2"/>
        <v>6</v>
      </c>
      <c r="H142">
        <f>IFERROR(__xludf.DUMMYFUNCTION("""COMPUTED_VALUE"""),34.0)</f>
        <v>34</v>
      </c>
      <c r="I142">
        <f>IFERROR(__xludf.DUMMYFUNCTION("""COMPUTED_VALUE"""),14.0)</f>
        <v>14</v>
      </c>
    </row>
    <row r="143">
      <c r="A143" s="2">
        <v>21.0</v>
      </c>
      <c r="B143" s="2">
        <v>0.0</v>
      </c>
      <c r="C143" s="2">
        <v>21.0</v>
      </c>
      <c r="D143" s="4">
        <v>43315.2815162037</v>
      </c>
      <c r="E143" s="6">
        <f t="shared" si="1"/>
        <v>43315</v>
      </c>
      <c r="F143" s="7">
        <f>IFERROR(__xludf.DUMMYFUNCTION("""COMPUTED_VALUE"""),0.2815162037037037)</f>
        <v>0.2815162037</v>
      </c>
      <c r="G143">
        <f t="shared" si="2"/>
        <v>6</v>
      </c>
      <c r="H143">
        <f>IFERROR(__xludf.DUMMYFUNCTION("""COMPUTED_VALUE"""),45.0)</f>
        <v>45</v>
      </c>
      <c r="I143">
        <f>IFERROR(__xludf.DUMMYFUNCTION("""COMPUTED_VALUE"""),23.0)</f>
        <v>23</v>
      </c>
    </row>
    <row r="144">
      <c r="A144" s="2">
        <v>27.0</v>
      </c>
      <c r="B144" s="2">
        <v>0.0</v>
      </c>
      <c r="C144" s="2">
        <v>27.0</v>
      </c>
      <c r="D144" s="4">
        <v>43315.291921296295</v>
      </c>
      <c r="E144" s="6">
        <f t="shared" si="1"/>
        <v>43315</v>
      </c>
      <c r="F144" s="7">
        <f>IFERROR(__xludf.DUMMYFUNCTION("""COMPUTED_VALUE"""),0.2919212962962963)</f>
        <v>0.2919212963</v>
      </c>
      <c r="G144">
        <f t="shared" si="2"/>
        <v>7</v>
      </c>
      <c r="H144">
        <f>IFERROR(__xludf.DUMMYFUNCTION("""COMPUTED_VALUE"""),0.0)</f>
        <v>0</v>
      </c>
      <c r="I144">
        <f>IFERROR(__xludf.DUMMYFUNCTION("""COMPUTED_VALUE"""),22.0)</f>
        <v>22</v>
      </c>
    </row>
    <row r="145">
      <c r="A145" s="2">
        <v>55.0</v>
      </c>
      <c r="B145" s="2">
        <v>1.0</v>
      </c>
      <c r="C145" s="2">
        <v>56.0</v>
      </c>
      <c r="D145" s="4">
        <v>43315.30236111111</v>
      </c>
      <c r="E145" s="6">
        <f t="shared" si="1"/>
        <v>43315</v>
      </c>
      <c r="F145" s="7">
        <f>IFERROR(__xludf.DUMMYFUNCTION("""COMPUTED_VALUE"""),0.30236111111111114)</f>
        <v>0.3023611111</v>
      </c>
      <c r="G145">
        <f t="shared" si="2"/>
        <v>7</v>
      </c>
      <c r="H145">
        <f>IFERROR(__xludf.DUMMYFUNCTION("""COMPUTED_VALUE"""),15.0)</f>
        <v>15</v>
      </c>
      <c r="I145">
        <f>IFERROR(__xludf.DUMMYFUNCTION("""COMPUTED_VALUE"""),24.0)</f>
        <v>24</v>
      </c>
    </row>
    <row r="146">
      <c r="A146" s="2">
        <v>62.0</v>
      </c>
      <c r="B146" s="2">
        <v>1.0</v>
      </c>
      <c r="C146" s="2">
        <v>63.0</v>
      </c>
      <c r="D146" s="4">
        <v>43315.31277777778</v>
      </c>
      <c r="E146" s="6">
        <f t="shared" si="1"/>
        <v>43315</v>
      </c>
      <c r="F146" s="7">
        <f>IFERROR(__xludf.DUMMYFUNCTION("""COMPUTED_VALUE"""),0.31277777777777777)</f>
        <v>0.3127777778</v>
      </c>
      <c r="G146">
        <f t="shared" si="2"/>
        <v>7</v>
      </c>
      <c r="H146">
        <f>IFERROR(__xludf.DUMMYFUNCTION("""COMPUTED_VALUE"""),30.0)</f>
        <v>30</v>
      </c>
      <c r="I146">
        <f>IFERROR(__xludf.DUMMYFUNCTION("""COMPUTED_VALUE"""),24.0)</f>
        <v>24</v>
      </c>
    </row>
    <row r="147">
      <c r="A147" s="2">
        <v>59.0</v>
      </c>
      <c r="B147" s="2">
        <v>0.0</v>
      </c>
      <c r="C147" s="2">
        <v>59.0</v>
      </c>
      <c r="D147" s="4">
        <v>43315.32319444444</v>
      </c>
      <c r="E147" s="6">
        <f t="shared" si="1"/>
        <v>43315</v>
      </c>
      <c r="F147" s="7">
        <f>IFERROR(__xludf.DUMMYFUNCTION("""COMPUTED_VALUE"""),0.32319444444444445)</f>
        <v>0.3231944444</v>
      </c>
      <c r="G147">
        <f t="shared" si="2"/>
        <v>7</v>
      </c>
      <c r="H147">
        <f>IFERROR(__xludf.DUMMYFUNCTION("""COMPUTED_VALUE"""),45.0)</f>
        <v>45</v>
      </c>
      <c r="I147">
        <f>IFERROR(__xludf.DUMMYFUNCTION("""COMPUTED_VALUE"""),24.0)</f>
        <v>24</v>
      </c>
    </row>
    <row r="148">
      <c r="A148" s="2">
        <v>61.0</v>
      </c>
      <c r="B148" s="2">
        <v>0.0</v>
      </c>
      <c r="C148" s="2">
        <v>61.0</v>
      </c>
      <c r="D148" s="4">
        <v>43315.33363425926</v>
      </c>
      <c r="E148" s="6">
        <f t="shared" si="1"/>
        <v>43315</v>
      </c>
      <c r="F148" s="7">
        <f>IFERROR(__xludf.DUMMYFUNCTION("""COMPUTED_VALUE"""),0.33363425925925927)</f>
        <v>0.3336342593</v>
      </c>
      <c r="G148">
        <f t="shared" si="2"/>
        <v>8</v>
      </c>
      <c r="H148">
        <f>IFERROR(__xludf.DUMMYFUNCTION("""COMPUTED_VALUE"""),0.0)</f>
        <v>0</v>
      </c>
      <c r="I148">
        <f>IFERROR(__xludf.DUMMYFUNCTION("""COMPUTED_VALUE"""),26.0)</f>
        <v>26</v>
      </c>
    </row>
    <row r="149">
      <c r="A149" s="2">
        <v>90.0</v>
      </c>
      <c r="B149" s="2">
        <v>2.0</v>
      </c>
      <c r="C149" s="2">
        <v>89.0</v>
      </c>
      <c r="D149" s="4">
        <v>43315.34402777778</v>
      </c>
      <c r="E149" s="6">
        <f t="shared" si="1"/>
        <v>43315</v>
      </c>
      <c r="F149" s="7">
        <f>IFERROR(__xludf.DUMMYFUNCTION("""COMPUTED_VALUE"""),0.34402777777777777)</f>
        <v>0.3440277778</v>
      </c>
      <c r="G149">
        <f t="shared" si="2"/>
        <v>8</v>
      </c>
      <c r="H149">
        <f>IFERROR(__xludf.DUMMYFUNCTION("""COMPUTED_VALUE"""),15.0)</f>
        <v>15</v>
      </c>
      <c r="I149">
        <f>IFERROR(__xludf.DUMMYFUNCTION("""COMPUTED_VALUE"""),24.0)</f>
        <v>24</v>
      </c>
    </row>
    <row r="150">
      <c r="A150" s="2">
        <v>110.0</v>
      </c>
      <c r="B150" s="2">
        <v>1.0</v>
      </c>
      <c r="C150" s="2">
        <v>111.0</v>
      </c>
      <c r="D150" s="4">
        <v>43315.35444444444</v>
      </c>
      <c r="E150" s="6">
        <f t="shared" si="1"/>
        <v>43315</v>
      </c>
      <c r="F150" s="7">
        <f>IFERROR(__xludf.DUMMYFUNCTION("""COMPUTED_VALUE"""),0.35444444444444445)</f>
        <v>0.3544444444</v>
      </c>
      <c r="G150">
        <f t="shared" si="2"/>
        <v>8</v>
      </c>
      <c r="H150">
        <f>IFERROR(__xludf.DUMMYFUNCTION("""COMPUTED_VALUE"""),30.0)</f>
        <v>30</v>
      </c>
      <c r="I150">
        <f>IFERROR(__xludf.DUMMYFUNCTION("""COMPUTED_VALUE"""),24.0)</f>
        <v>24</v>
      </c>
    </row>
    <row r="151">
      <c r="A151" s="2">
        <v>177.0</v>
      </c>
      <c r="B151" s="2">
        <v>1.0</v>
      </c>
      <c r="C151" s="2">
        <v>178.0</v>
      </c>
      <c r="D151" s="4">
        <v>43315.36486111111</v>
      </c>
      <c r="E151" s="6">
        <f t="shared" si="1"/>
        <v>43315</v>
      </c>
      <c r="F151" s="7">
        <f>IFERROR(__xludf.DUMMYFUNCTION("""COMPUTED_VALUE"""),0.36486111111111114)</f>
        <v>0.3648611111</v>
      </c>
      <c r="G151">
        <f t="shared" si="2"/>
        <v>8</v>
      </c>
      <c r="H151">
        <f>IFERROR(__xludf.DUMMYFUNCTION("""COMPUTED_VALUE"""),45.0)</f>
        <v>45</v>
      </c>
      <c r="I151">
        <f>IFERROR(__xludf.DUMMYFUNCTION("""COMPUTED_VALUE"""),24.0)</f>
        <v>24</v>
      </c>
    </row>
    <row r="152">
      <c r="A152" s="2">
        <v>162.0</v>
      </c>
      <c r="B152" s="2">
        <v>0.0</v>
      </c>
      <c r="C152" s="2">
        <v>162.0</v>
      </c>
      <c r="D152" s="4">
        <v>43315.37527777778</v>
      </c>
      <c r="E152" s="6">
        <f t="shared" si="1"/>
        <v>43315</v>
      </c>
      <c r="F152" s="7">
        <f>IFERROR(__xludf.DUMMYFUNCTION("""COMPUTED_VALUE"""),0.37527777777777777)</f>
        <v>0.3752777778</v>
      </c>
      <c r="G152">
        <f t="shared" si="2"/>
        <v>9</v>
      </c>
      <c r="H152">
        <f>IFERROR(__xludf.DUMMYFUNCTION("""COMPUTED_VALUE"""),0.0)</f>
        <v>0</v>
      </c>
      <c r="I152">
        <f>IFERROR(__xludf.DUMMYFUNCTION("""COMPUTED_VALUE"""),24.0)</f>
        <v>24</v>
      </c>
    </row>
    <row r="153">
      <c r="A153" s="2">
        <v>232.0</v>
      </c>
      <c r="B153" s="2">
        <v>0.0</v>
      </c>
      <c r="C153" s="2">
        <v>232.0</v>
      </c>
      <c r="D153" s="4">
        <v>43315.38569444444</v>
      </c>
      <c r="E153" s="6">
        <f t="shared" si="1"/>
        <v>43315</v>
      </c>
      <c r="F153" s="7">
        <f>IFERROR(__xludf.DUMMYFUNCTION("""COMPUTED_VALUE"""),0.38569444444444445)</f>
        <v>0.3856944444</v>
      </c>
      <c r="G153">
        <f t="shared" si="2"/>
        <v>9</v>
      </c>
      <c r="H153">
        <f>IFERROR(__xludf.DUMMYFUNCTION("""COMPUTED_VALUE"""),15.0)</f>
        <v>15</v>
      </c>
      <c r="I153">
        <f>IFERROR(__xludf.DUMMYFUNCTION("""COMPUTED_VALUE"""),24.0)</f>
        <v>24</v>
      </c>
    </row>
    <row r="154">
      <c r="A154" s="2">
        <v>372.0</v>
      </c>
      <c r="B154" s="2">
        <v>7.0</v>
      </c>
      <c r="C154" s="2">
        <v>379.0</v>
      </c>
      <c r="D154" s="4">
        <v>43315.39611111111</v>
      </c>
      <c r="E154" s="6">
        <f t="shared" si="1"/>
        <v>43315</v>
      </c>
      <c r="F154" s="7">
        <f>IFERROR(__xludf.DUMMYFUNCTION("""COMPUTED_VALUE"""),0.39611111111111114)</f>
        <v>0.3961111111</v>
      </c>
      <c r="G154">
        <f t="shared" si="2"/>
        <v>9</v>
      </c>
      <c r="H154">
        <f>IFERROR(__xludf.DUMMYFUNCTION("""COMPUTED_VALUE"""),30.0)</f>
        <v>30</v>
      </c>
      <c r="I154">
        <f>IFERROR(__xludf.DUMMYFUNCTION("""COMPUTED_VALUE"""),24.0)</f>
        <v>24</v>
      </c>
    </row>
    <row r="155">
      <c r="A155" s="2">
        <v>650.0</v>
      </c>
      <c r="B155" s="2">
        <v>8.0</v>
      </c>
      <c r="C155" s="2">
        <v>658.0</v>
      </c>
      <c r="D155" s="4">
        <v>43315.40652777778</v>
      </c>
      <c r="E155" s="6">
        <f t="shared" si="1"/>
        <v>43315</v>
      </c>
      <c r="F155" s="7">
        <f>IFERROR(__xludf.DUMMYFUNCTION("""COMPUTED_VALUE"""),0.40652777777777777)</f>
        <v>0.4065277778</v>
      </c>
      <c r="G155">
        <f t="shared" si="2"/>
        <v>9</v>
      </c>
      <c r="H155">
        <f>IFERROR(__xludf.DUMMYFUNCTION("""COMPUTED_VALUE"""),45.0)</f>
        <v>45</v>
      </c>
      <c r="I155">
        <f>IFERROR(__xludf.DUMMYFUNCTION("""COMPUTED_VALUE"""),24.0)</f>
        <v>24</v>
      </c>
    </row>
    <row r="156">
      <c r="A156" s="2">
        <v>589.0</v>
      </c>
      <c r="B156" s="2">
        <v>5.0</v>
      </c>
      <c r="C156" s="2">
        <v>594.0</v>
      </c>
      <c r="D156" s="4">
        <v>43315.41694444444</v>
      </c>
      <c r="E156" s="6">
        <f t="shared" si="1"/>
        <v>43315</v>
      </c>
      <c r="F156" s="7">
        <f>IFERROR(__xludf.DUMMYFUNCTION("""COMPUTED_VALUE"""),0.41694444444444445)</f>
        <v>0.4169444444</v>
      </c>
      <c r="G156">
        <f t="shared" si="2"/>
        <v>10</v>
      </c>
      <c r="H156">
        <f>IFERROR(__xludf.DUMMYFUNCTION("""COMPUTED_VALUE"""),0.0)</f>
        <v>0</v>
      </c>
      <c r="I156">
        <f>IFERROR(__xludf.DUMMYFUNCTION("""COMPUTED_VALUE"""),24.0)</f>
        <v>24</v>
      </c>
    </row>
    <row r="157">
      <c r="A157" s="2">
        <v>562.0</v>
      </c>
      <c r="B157" s="2">
        <v>10.0</v>
      </c>
      <c r="C157" s="2">
        <v>572.0</v>
      </c>
      <c r="D157" s="4">
        <v>43315.42736111111</v>
      </c>
      <c r="E157" s="6">
        <f t="shared" si="1"/>
        <v>43315</v>
      </c>
      <c r="F157" s="7">
        <f>IFERROR(__xludf.DUMMYFUNCTION("""COMPUTED_VALUE"""),0.42736111111111114)</f>
        <v>0.4273611111</v>
      </c>
      <c r="G157">
        <f t="shared" si="2"/>
        <v>10</v>
      </c>
      <c r="H157">
        <f>IFERROR(__xludf.DUMMYFUNCTION("""COMPUTED_VALUE"""),15.0)</f>
        <v>15</v>
      </c>
      <c r="I157">
        <f>IFERROR(__xludf.DUMMYFUNCTION("""COMPUTED_VALUE"""),24.0)</f>
        <v>24</v>
      </c>
    </row>
    <row r="158">
      <c r="A158" s="2">
        <v>593.0</v>
      </c>
      <c r="B158" s="2">
        <v>16.0</v>
      </c>
      <c r="C158" s="2">
        <v>609.0</v>
      </c>
      <c r="D158" s="4">
        <v>43315.4377662037</v>
      </c>
      <c r="E158" s="6">
        <f t="shared" si="1"/>
        <v>43315</v>
      </c>
      <c r="F158" s="7">
        <f>IFERROR(__xludf.DUMMYFUNCTION("""COMPUTED_VALUE"""),0.4377662037037037)</f>
        <v>0.4377662037</v>
      </c>
      <c r="G158">
        <f t="shared" si="2"/>
        <v>10</v>
      </c>
      <c r="H158">
        <f>IFERROR(__xludf.DUMMYFUNCTION("""COMPUTED_VALUE"""),30.0)</f>
        <v>30</v>
      </c>
      <c r="I158">
        <f>IFERROR(__xludf.DUMMYFUNCTION("""COMPUTED_VALUE"""),23.0)</f>
        <v>23</v>
      </c>
    </row>
    <row r="159">
      <c r="A159" s="2">
        <v>749.0</v>
      </c>
      <c r="B159" s="2">
        <v>12.0</v>
      </c>
      <c r="C159" s="2">
        <v>761.0</v>
      </c>
      <c r="D159" s="4">
        <v>43315.44820601852</v>
      </c>
      <c r="E159" s="6">
        <f t="shared" si="1"/>
        <v>43315</v>
      </c>
      <c r="F159" s="7">
        <f>IFERROR(__xludf.DUMMYFUNCTION("""COMPUTED_VALUE"""),0.44820601851851855)</f>
        <v>0.4482060185</v>
      </c>
      <c r="G159">
        <f t="shared" si="2"/>
        <v>10</v>
      </c>
      <c r="H159">
        <f>IFERROR(__xludf.DUMMYFUNCTION("""COMPUTED_VALUE"""),45.0)</f>
        <v>45</v>
      </c>
      <c r="I159">
        <f>IFERROR(__xludf.DUMMYFUNCTION("""COMPUTED_VALUE"""),25.0)</f>
        <v>25</v>
      </c>
    </row>
    <row r="160">
      <c r="A160" s="2">
        <v>557.0</v>
      </c>
      <c r="B160" s="2">
        <v>9.0</v>
      </c>
      <c r="C160" s="2">
        <v>566.0</v>
      </c>
      <c r="D160" s="4">
        <v>43315.45862268518</v>
      </c>
      <c r="E160" s="6">
        <f t="shared" si="1"/>
        <v>43315</v>
      </c>
      <c r="F160" s="7">
        <f>IFERROR(__xludf.DUMMYFUNCTION("""COMPUTED_VALUE"""),0.4586226851851852)</f>
        <v>0.4586226852</v>
      </c>
      <c r="G160">
        <f t="shared" si="2"/>
        <v>11</v>
      </c>
      <c r="H160">
        <f>IFERROR(__xludf.DUMMYFUNCTION("""COMPUTED_VALUE"""),0.0)</f>
        <v>0</v>
      </c>
      <c r="I160">
        <f>IFERROR(__xludf.DUMMYFUNCTION("""COMPUTED_VALUE"""),25.0)</f>
        <v>25</v>
      </c>
    </row>
    <row r="161">
      <c r="A161" s="2">
        <v>442.0</v>
      </c>
      <c r="B161" s="2">
        <v>7.0</v>
      </c>
      <c r="C161" s="2">
        <v>449.0</v>
      </c>
      <c r="D161" s="4">
        <v>43315.46902777778</v>
      </c>
      <c r="E161" s="6">
        <f t="shared" si="1"/>
        <v>43315</v>
      </c>
      <c r="F161" s="7">
        <f>IFERROR(__xludf.DUMMYFUNCTION("""COMPUTED_VALUE"""),0.46902777777777777)</f>
        <v>0.4690277778</v>
      </c>
      <c r="G161">
        <f t="shared" si="2"/>
        <v>11</v>
      </c>
      <c r="H161">
        <f>IFERROR(__xludf.DUMMYFUNCTION("""COMPUTED_VALUE"""),15.0)</f>
        <v>15</v>
      </c>
      <c r="I161">
        <f>IFERROR(__xludf.DUMMYFUNCTION("""COMPUTED_VALUE"""),24.0)</f>
        <v>24</v>
      </c>
    </row>
    <row r="162">
      <c r="A162" s="2">
        <v>387.0</v>
      </c>
      <c r="B162" s="2">
        <v>8.0</v>
      </c>
      <c r="C162" s="2">
        <v>395.0</v>
      </c>
      <c r="D162" s="4">
        <v>43315.47944444444</v>
      </c>
      <c r="E162" s="6">
        <f t="shared" si="1"/>
        <v>43315</v>
      </c>
      <c r="F162" s="7">
        <f>IFERROR(__xludf.DUMMYFUNCTION("""COMPUTED_VALUE"""),0.47944444444444445)</f>
        <v>0.4794444444</v>
      </c>
      <c r="G162">
        <f t="shared" si="2"/>
        <v>11</v>
      </c>
      <c r="H162">
        <f>IFERROR(__xludf.DUMMYFUNCTION("""COMPUTED_VALUE"""),30.0)</f>
        <v>30</v>
      </c>
      <c r="I162">
        <f>IFERROR(__xludf.DUMMYFUNCTION("""COMPUTED_VALUE"""),24.0)</f>
        <v>24</v>
      </c>
    </row>
    <row r="163">
      <c r="A163" s="2">
        <v>346.0</v>
      </c>
      <c r="B163" s="2">
        <v>4.0</v>
      </c>
      <c r="C163" s="2">
        <v>350.0</v>
      </c>
      <c r="D163" s="4">
        <v>43315.48986111111</v>
      </c>
      <c r="E163" s="6">
        <f t="shared" si="1"/>
        <v>43315</v>
      </c>
      <c r="F163" s="7">
        <f>IFERROR(__xludf.DUMMYFUNCTION("""COMPUTED_VALUE"""),0.48986111111111114)</f>
        <v>0.4898611111</v>
      </c>
      <c r="G163">
        <f t="shared" si="2"/>
        <v>11</v>
      </c>
      <c r="H163">
        <f>IFERROR(__xludf.DUMMYFUNCTION("""COMPUTED_VALUE"""),45.0)</f>
        <v>45</v>
      </c>
      <c r="I163">
        <f>IFERROR(__xludf.DUMMYFUNCTION("""COMPUTED_VALUE"""),24.0)</f>
        <v>24</v>
      </c>
    </row>
    <row r="164">
      <c r="A164" s="2">
        <v>285.0</v>
      </c>
      <c r="B164" s="2">
        <v>3.0</v>
      </c>
      <c r="C164" s="2">
        <v>288.0</v>
      </c>
      <c r="D164" s="4">
        <v>43315.5002662037</v>
      </c>
      <c r="E164" s="6">
        <f t="shared" si="1"/>
        <v>43315</v>
      </c>
      <c r="F164" s="7">
        <f>IFERROR(__xludf.DUMMYFUNCTION("""COMPUTED_VALUE"""),0.5002662037037037)</f>
        <v>0.5002662037</v>
      </c>
      <c r="G164">
        <f t="shared" si="2"/>
        <v>12</v>
      </c>
      <c r="H164">
        <f>IFERROR(__xludf.DUMMYFUNCTION("""COMPUTED_VALUE"""),0.0)</f>
        <v>0</v>
      </c>
      <c r="I164">
        <f>IFERROR(__xludf.DUMMYFUNCTION("""COMPUTED_VALUE"""),23.0)</f>
        <v>23</v>
      </c>
    </row>
    <row r="165">
      <c r="A165" s="2">
        <v>260.0</v>
      </c>
      <c r="B165" s="2">
        <v>2.0</v>
      </c>
      <c r="C165" s="2">
        <v>262.0</v>
      </c>
      <c r="D165" s="4">
        <v>43315.51069444444</v>
      </c>
      <c r="E165" s="6">
        <f t="shared" si="1"/>
        <v>43315</v>
      </c>
      <c r="F165" s="7">
        <f>IFERROR(__xludf.DUMMYFUNCTION("""COMPUTED_VALUE"""),0.5106944444444445)</f>
        <v>0.5106944444</v>
      </c>
      <c r="G165">
        <f t="shared" si="2"/>
        <v>12</v>
      </c>
      <c r="H165">
        <f>IFERROR(__xludf.DUMMYFUNCTION("""COMPUTED_VALUE"""),15.0)</f>
        <v>15</v>
      </c>
      <c r="I165">
        <f>IFERROR(__xludf.DUMMYFUNCTION("""COMPUTED_VALUE"""),24.0)</f>
        <v>24</v>
      </c>
    </row>
    <row r="166">
      <c r="A166" s="2">
        <v>293.0</v>
      </c>
      <c r="B166" s="2">
        <v>1.0</v>
      </c>
      <c r="C166" s="2">
        <v>294.0</v>
      </c>
      <c r="D166" s="4">
        <v>43315.521099537036</v>
      </c>
      <c r="E166" s="6">
        <f t="shared" si="1"/>
        <v>43315</v>
      </c>
      <c r="F166" s="7">
        <f>IFERROR(__xludf.DUMMYFUNCTION("""COMPUTED_VALUE"""),0.521099537037037)</f>
        <v>0.521099537</v>
      </c>
      <c r="G166">
        <f t="shared" si="2"/>
        <v>12</v>
      </c>
      <c r="H166">
        <f>IFERROR(__xludf.DUMMYFUNCTION("""COMPUTED_VALUE"""),30.0)</f>
        <v>30</v>
      </c>
      <c r="I166">
        <f>IFERROR(__xludf.DUMMYFUNCTION("""COMPUTED_VALUE"""),23.0)</f>
        <v>23</v>
      </c>
    </row>
    <row r="167">
      <c r="A167" s="2">
        <v>313.0</v>
      </c>
      <c r="B167" s="2">
        <v>3.0</v>
      </c>
      <c r="C167" s="2">
        <v>316.0</v>
      </c>
      <c r="D167" s="4">
        <v>43315.5315162037</v>
      </c>
      <c r="E167" s="6">
        <f t="shared" si="1"/>
        <v>43315</v>
      </c>
      <c r="F167" s="7">
        <f>IFERROR(__xludf.DUMMYFUNCTION("""COMPUTED_VALUE"""),0.5315162037037037)</f>
        <v>0.5315162037</v>
      </c>
      <c r="G167">
        <f t="shared" si="2"/>
        <v>12</v>
      </c>
      <c r="H167">
        <f>IFERROR(__xludf.DUMMYFUNCTION("""COMPUTED_VALUE"""),45.0)</f>
        <v>45</v>
      </c>
      <c r="I167">
        <f>IFERROR(__xludf.DUMMYFUNCTION("""COMPUTED_VALUE"""),23.0)</f>
        <v>23</v>
      </c>
    </row>
    <row r="168">
      <c r="A168" s="2">
        <v>292.0</v>
      </c>
      <c r="B168" s="2">
        <v>1.0</v>
      </c>
      <c r="C168" s="2">
        <v>293.0</v>
      </c>
      <c r="D168" s="4">
        <v>43315.541967592595</v>
      </c>
      <c r="E168" s="6">
        <f t="shared" si="1"/>
        <v>43315</v>
      </c>
      <c r="F168" s="7">
        <f>IFERROR(__xludf.DUMMYFUNCTION("""COMPUTED_VALUE"""),0.5419675925925926)</f>
        <v>0.5419675926</v>
      </c>
      <c r="G168">
        <f t="shared" si="2"/>
        <v>13</v>
      </c>
      <c r="H168">
        <f>IFERROR(__xludf.DUMMYFUNCTION("""COMPUTED_VALUE"""),0.0)</f>
        <v>0</v>
      </c>
      <c r="I168">
        <f>IFERROR(__xludf.DUMMYFUNCTION("""COMPUTED_VALUE"""),26.0)</f>
        <v>26</v>
      </c>
    </row>
    <row r="169">
      <c r="A169" s="2">
        <v>308.0</v>
      </c>
      <c r="B169" s="2">
        <v>1.0</v>
      </c>
      <c r="C169" s="2">
        <v>309.0</v>
      </c>
      <c r="D169" s="4">
        <v>43315.552349537036</v>
      </c>
      <c r="E169" s="6">
        <f t="shared" si="1"/>
        <v>43315</v>
      </c>
      <c r="F169" s="7">
        <f>IFERROR(__xludf.DUMMYFUNCTION("""COMPUTED_VALUE"""),0.552349537037037)</f>
        <v>0.552349537</v>
      </c>
      <c r="G169">
        <f t="shared" si="2"/>
        <v>13</v>
      </c>
      <c r="H169">
        <f>IFERROR(__xludf.DUMMYFUNCTION("""COMPUTED_VALUE"""),15.0)</f>
        <v>15</v>
      </c>
      <c r="I169">
        <f>IFERROR(__xludf.DUMMYFUNCTION("""COMPUTED_VALUE"""),23.0)</f>
        <v>23</v>
      </c>
    </row>
    <row r="170">
      <c r="A170" s="2">
        <v>288.0</v>
      </c>
      <c r="B170" s="2">
        <v>3.0</v>
      </c>
      <c r="C170" s="2">
        <v>291.0</v>
      </c>
      <c r="D170" s="4">
        <v>43315.56277777778</v>
      </c>
      <c r="E170" s="6">
        <f t="shared" si="1"/>
        <v>43315</v>
      </c>
      <c r="F170" s="7">
        <f>IFERROR(__xludf.DUMMYFUNCTION("""COMPUTED_VALUE"""),0.5627777777777778)</f>
        <v>0.5627777778</v>
      </c>
      <c r="G170">
        <f t="shared" si="2"/>
        <v>13</v>
      </c>
      <c r="H170">
        <f>IFERROR(__xludf.DUMMYFUNCTION("""COMPUTED_VALUE"""),30.0)</f>
        <v>30</v>
      </c>
      <c r="I170">
        <f>IFERROR(__xludf.DUMMYFUNCTION("""COMPUTED_VALUE"""),24.0)</f>
        <v>24</v>
      </c>
    </row>
    <row r="171">
      <c r="A171" s="2">
        <v>343.0</v>
      </c>
      <c r="B171" s="2">
        <v>7.0</v>
      </c>
      <c r="C171" s="2">
        <v>350.0</v>
      </c>
      <c r="D171" s="4">
        <v>43315.57319444444</v>
      </c>
      <c r="E171" s="6">
        <f t="shared" si="1"/>
        <v>43315</v>
      </c>
      <c r="F171" s="7">
        <f>IFERROR(__xludf.DUMMYFUNCTION("""COMPUTED_VALUE"""),0.5731944444444445)</f>
        <v>0.5731944444</v>
      </c>
      <c r="G171">
        <f t="shared" si="2"/>
        <v>13</v>
      </c>
      <c r="H171">
        <f>IFERROR(__xludf.DUMMYFUNCTION("""COMPUTED_VALUE"""),45.0)</f>
        <v>45</v>
      </c>
      <c r="I171">
        <f>IFERROR(__xludf.DUMMYFUNCTION("""COMPUTED_VALUE"""),24.0)</f>
        <v>24</v>
      </c>
    </row>
    <row r="172">
      <c r="A172" s="2">
        <v>302.0</v>
      </c>
      <c r="B172" s="2">
        <v>2.0</v>
      </c>
      <c r="C172" s="2">
        <v>304.0</v>
      </c>
      <c r="D172" s="4">
        <v>43315.58363425926</v>
      </c>
      <c r="E172" s="6">
        <f t="shared" si="1"/>
        <v>43315</v>
      </c>
      <c r="F172" s="7">
        <f>IFERROR(__xludf.DUMMYFUNCTION("""COMPUTED_VALUE"""),0.5836342592592593)</f>
        <v>0.5836342593</v>
      </c>
      <c r="G172">
        <f t="shared" si="2"/>
        <v>14</v>
      </c>
      <c r="H172">
        <f>IFERROR(__xludf.DUMMYFUNCTION("""COMPUTED_VALUE"""),0.0)</f>
        <v>0</v>
      </c>
      <c r="I172">
        <f>IFERROR(__xludf.DUMMYFUNCTION("""COMPUTED_VALUE"""),26.0)</f>
        <v>26</v>
      </c>
    </row>
    <row r="173">
      <c r="A173" s="2">
        <v>322.0</v>
      </c>
      <c r="B173" s="2">
        <v>2.0</v>
      </c>
      <c r="C173" s="2">
        <v>324.0</v>
      </c>
      <c r="D173" s="4">
        <v>43315.5940162037</v>
      </c>
      <c r="E173" s="6">
        <f t="shared" si="1"/>
        <v>43315</v>
      </c>
      <c r="F173" s="7">
        <f>IFERROR(__xludf.DUMMYFUNCTION("""COMPUTED_VALUE"""),0.5940162037037037)</f>
        <v>0.5940162037</v>
      </c>
      <c r="G173">
        <f t="shared" si="2"/>
        <v>14</v>
      </c>
      <c r="H173">
        <f>IFERROR(__xludf.DUMMYFUNCTION("""COMPUTED_VALUE"""),15.0)</f>
        <v>15</v>
      </c>
      <c r="I173">
        <f>IFERROR(__xludf.DUMMYFUNCTION("""COMPUTED_VALUE"""),23.0)</f>
        <v>23</v>
      </c>
    </row>
    <row r="174">
      <c r="A174" s="2">
        <v>351.0</v>
      </c>
      <c r="B174" s="2">
        <v>3.0</v>
      </c>
      <c r="C174" s="2">
        <v>354.0</v>
      </c>
      <c r="D174" s="4">
        <v>43315.60444444444</v>
      </c>
      <c r="E174" s="6">
        <f t="shared" si="1"/>
        <v>43315</v>
      </c>
      <c r="F174" s="7">
        <f>IFERROR(__xludf.DUMMYFUNCTION("""COMPUTED_VALUE"""),0.6044444444444445)</f>
        <v>0.6044444444</v>
      </c>
      <c r="G174">
        <f t="shared" si="2"/>
        <v>14</v>
      </c>
      <c r="H174">
        <f>IFERROR(__xludf.DUMMYFUNCTION("""COMPUTED_VALUE"""),30.0)</f>
        <v>30</v>
      </c>
      <c r="I174">
        <f>IFERROR(__xludf.DUMMYFUNCTION("""COMPUTED_VALUE"""),24.0)</f>
        <v>24</v>
      </c>
    </row>
    <row r="175">
      <c r="A175" s="2">
        <v>351.0</v>
      </c>
      <c r="B175" s="2">
        <v>3.0</v>
      </c>
      <c r="C175" s="2">
        <v>354.0</v>
      </c>
      <c r="D175" s="4">
        <v>43315.614849537036</v>
      </c>
      <c r="E175" s="6">
        <f t="shared" si="1"/>
        <v>43315</v>
      </c>
      <c r="F175" s="7">
        <f>IFERROR(__xludf.DUMMYFUNCTION("""COMPUTED_VALUE"""),0.614849537037037)</f>
        <v>0.614849537</v>
      </c>
      <c r="G175">
        <f t="shared" si="2"/>
        <v>14</v>
      </c>
      <c r="H175">
        <f>IFERROR(__xludf.DUMMYFUNCTION("""COMPUTED_VALUE"""),45.0)</f>
        <v>45</v>
      </c>
      <c r="I175">
        <f>IFERROR(__xludf.DUMMYFUNCTION("""COMPUTED_VALUE"""),23.0)</f>
        <v>23</v>
      </c>
    </row>
    <row r="176">
      <c r="A176" s="2">
        <v>352.0</v>
      </c>
      <c r="B176" s="2">
        <v>5.0</v>
      </c>
      <c r="C176" s="2">
        <v>357.0</v>
      </c>
      <c r="D176" s="4">
        <v>43315.625289351854</v>
      </c>
      <c r="E176" s="6">
        <f t="shared" si="1"/>
        <v>43315</v>
      </c>
      <c r="F176" s="7">
        <f>IFERROR(__xludf.DUMMYFUNCTION("""COMPUTED_VALUE"""),0.6252893518518519)</f>
        <v>0.6252893519</v>
      </c>
      <c r="G176">
        <f t="shared" si="2"/>
        <v>15</v>
      </c>
      <c r="H176">
        <f>IFERROR(__xludf.DUMMYFUNCTION("""COMPUTED_VALUE"""),0.0)</f>
        <v>0</v>
      </c>
      <c r="I176">
        <f>IFERROR(__xludf.DUMMYFUNCTION("""COMPUTED_VALUE"""),25.0)</f>
        <v>25</v>
      </c>
    </row>
    <row r="177">
      <c r="A177" s="2">
        <v>378.0</v>
      </c>
      <c r="B177" s="2">
        <v>3.0</v>
      </c>
      <c r="C177" s="2">
        <v>373.0</v>
      </c>
      <c r="D177" s="4">
        <v>43315.63569444444</v>
      </c>
      <c r="E177" s="6">
        <f t="shared" si="1"/>
        <v>43315</v>
      </c>
      <c r="F177" s="7">
        <f>IFERROR(__xludf.DUMMYFUNCTION("""COMPUTED_VALUE"""),0.6356944444444445)</f>
        <v>0.6356944444</v>
      </c>
      <c r="G177">
        <f t="shared" si="2"/>
        <v>15</v>
      </c>
      <c r="H177">
        <f>IFERROR(__xludf.DUMMYFUNCTION("""COMPUTED_VALUE"""),15.0)</f>
        <v>15</v>
      </c>
      <c r="I177">
        <f>IFERROR(__xludf.DUMMYFUNCTION("""COMPUTED_VALUE"""),24.0)</f>
        <v>24</v>
      </c>
    </row>
    <row r="178">
      <c r="A178" s="2">
        <v>383.0</v>
      </c>
      <c r="B178" s="2">
        <v>3.0</v>
      </c>
      <c r="C178" s="2">
        <v>386.0</v>
      </c>
      <c r="D178" s="4">
        <v>43315.646099537036</v>
      </c>
      <c r="E178" s="6">
        <f t="shared" si="1"/>
        <v>43315</v>
      </c>
      <c r="F178" s="7">
        <f>IFERROR(__xludf.DUMMYFUNCTION("""COMPUTED_VALUE"""),0.646099537037037)</f>
        <v>0.646099537</v>
      </c>
      <c r="G178">
        <f t="shared" si="2"/>
        <v>15</v>
      </c>
      <c r="H178">
        <f>IFERROR(__xludf.DUMMYFUNCTION("""COMPUTED_VALUE"""),30.0)</f>
        <v>30</v>
      </c>
      <c r="I178">
        <f>IFERROR(__xludf.DUMMYFUNCTION("""COMPUTED_VALUE"""),23.0)</f>
        <v>23</v>
      </c>
    </row>
    <row r="179">
      <c r="A179" s="2">
        <v>412.0</v>
      </c>
      <c r="B179" s="2">
        <v>1.0</v>
      </c>
      <c r="C179" s="2">
        <v>413.0</v>
      </c>
      <c r="D179" s="4">
        <v>43315.65652777778</v>
      </c>
      <c r="E179" s="6">
        <f t="shared" si="1"/>
        <v>43315</v>
      </c>
      <c r="F179" s="7">
        <f>IFERROR(__xludf.DUMMYFUNCTION("""COMPUTED_VALUE"""),0.6565277777777778)</f>
        <v>0.6565277778</v>
      </c>
      <c r="G179">
        <f t="shared" si="2"/>
        <v>15</v>
      </c>
      <c r="H179">
        <f>IFERROR(__xludf.DUMMYFUNCTION("""COMPUTED_VALUE"""),45.0)</f>
        <v>45</v>
      </c>
      <c r="I179">
        <f>IFERROR(__xludf.DUMMYFUNCTION("""COMPUTED_VALUE"""),24.0)</f>
        <v>24</v>
      </c>
    </row>
    <row r="180">
      <c r="A180" s="2">
        <v>390.0</v>
      </c>
      <c r="B180" s="2">
        <v>4.0</v>
      </c>
      <c r="C180" s="2">
        <v>394.0</v>
      </c>
      <c r="D180" s="4">
        <v>43315.66694444444</v>
      </c>
      <c r="E180" s="6">
        <f t="shared" si="1"/>
        <v>43315</v>
      </c>
      <c r="F180" s="7">
        <f>IFERROR(__xludf.DUMMYFUNCTION("""COMPUTED_VALUE"""),0.6669444444444445)</f>
        <v>0.6669444444</v>
      </c>
      <c r="G180">
        <f t="shared" si="2"/>
        <v>16</v>
      </c>
      <c r="H180">
        <f>IFERROR(__xludf.DUMMYFUNCTION("""COMPUTED_VALUE"""),0.0)</f>
        <v>0</v>
      </c>
      <c r="I180">
        <f>IFERROR(__xludf.DUMMYFUNCTION("""COMPUTED_VALUE"""),24.0)</f>
        <v>24</v>
      </c>
    </row>
    <row r="181">
      <c r="A181" s="2">
        <v>504.0</v>
      </c>
      <c r="B181" s="2">
        <v>1.0</v>
      </c>
      <c r="C181" s="2">
        <v>505.0</v>
      </c>
      <c r="D181" s="4">
        <v>43315.677349537036</v>
      </c>
      <c r="E181" s="6">
        <f t="shared" si="1"/>
        <v>43315</v>
      </c>
      <c r="F181" s="7">
        <f>IFERROR(__xludf.DUMMYFUNCTION("""COMPUTED_VALUE"""),0.677349537037037)</f>
        <v>0.677349537</v>
      </c>
      <c r="G181">
        <f t="shared" si="2"/>
        <v>16</v>
      </c>
      <c r="H181">
        <f>IFERROR(__xludf.DUMMYFUNCTION("""COMPUTED_VALUE"""),15.0)</f>
        <v>15</v>
      </c>
      <c r="I181">
        <f>IFERROR(__xludf.DUMMYFUNCTION("""COMPUTED_VALUE"""),23.0)</f>
        <v>23</v>
      </c>
    </row>
    <row r="182">
      <c r="A182" s="2">
        <v>501.0</v>
      </c>
      <c r="B182" s="2">
        <v>4.0</v>
      </c>
      <c r="C182" s="2">
        <v>505.0</v>
      </c>
      <c r="D182" s="4">
        <v>43315.6877662037</v>
      </c>
      <c r="E182" s="6">
        <f t="shared" si="1"/>
        <v>43315</v>
      </c>
      <c r="F182" s="7">
        <f>IFERROR(__xludf.DUMMYFUNCTION("""COMPUTED_VALUE"""),0.6877662037037037)</f>
        <v>0.6877662037</v>
      </c>
      <c r="G182">
        <f t="shared" si="2"/>
        <v>16</v>
      </c>
      <c r="H182">
        <f>IFERROR(__xludf.DUMMYFUNCTION("""COMPUTED_VALUE"""),30.0)</f>
        <v>30</v>
      </c>
      <c r="I182">
        <f>IFERROR(__xludf.DUMMYFUNCTION("""COMPUTED_VALUE"""),23.0)</f>
        <v>23</v>
      </c>
    </row>
    <row r="183">
      <c r="A183" s="2">
        <v>508.0</v>
      </c>
      <c r="B183" s="2">
        <v>11.0</v>
      </c>
      <c r="C183" s="2">
        <v>514.0</v>
      </c>
      <c r="D183" s="4">
        <v>43315.69819444444</v>
      </c>
      <c r="E183" s="6">
        <f t="shared" si="1"/>
        <v>43315</v>
      </c>
      <c r="F183" s="7">
        <f>IFERROR(__xludf.DUMMYFUNCTION("""COMPUTED_VALUE"""),0.6981944444444445)</f>
        <v>0.6981944444</v>
      </c>
      <c r="G183">
        <f t="shared" si="2"/>
        <v>16</v>
      </c>
      <c r="H183">
        <f>IFERROR(__xludf.DUMMYFUNCTION("""COMPUTED_VALUE"""),45.0)</f>
        <v>45</v>
      </c>
      <c r="I183">
        <f>IFERROR(__xludf.DUMMYFUNCTION("""COMPUTED_VALUE"""),24.0)</f>
        <v>24</v>
      </c>
    </row>
    <row r="184">
      <c r="A184" s="2">
        <v>447.0</v>
      </c>
      <c r="B184" s="2">
        <v>9.0</v>
      </c>
      <c r="C184" s="2">
        <v>456.0</v>
      </c>
      <c r="D184" s="4">
        <v>43315.70861111111</v>
      </c>
      <c r="E184" s="6">
        <f t="shared" si="1"/>
        <v>43315</v>
      </c>
      <c r="F184" s="7">
        <f>IFERROR(__xludf.DUMMYFUNCTION("""COMPUTED_VALUE"""),0.7086111111111111)</f>
        <v>0.7086111111</v>
      </c>
      <c r="G184">
        <f t="shared" si="2"/>
        <v>17</v>
      </c>
      <c r="H184">
        <f>IFERROR(__xludf.DUMMYFUNCTION("""COMPUTED_VALUE"""),0.0)</f>
        <v>0</v>
      </c>
      <c r="I184">
        <f>IFERROR(__xludf.DUMMYFUNCTION("""COMPUTED_VALUE"""),24.0)</f>
        <v>24</v>
      </c>
    </row>
    <row r="185">
      <c r="A185" s="2">
        <v>657.0</v>
      </c>
      <c r="B185" s="2">
        <v>8.0</v>
      </c>
      <c r="C185" s="2">
        <v>665.0</v>
      </c>
      <c r="D185" s="4">
        <v>43315.71902777778</v>
      </c>
      <c r="E185" s="6">
        <f t="shared" si="1"/>
        <v>43315</v>
      </c>
      <c r="F185" s="7">
        <f>IFERROR(__xludf.DUMMYFUNCTION("""COMPUTED_VALUE"""),0.7190277777777778)</f>
        <v>0.7190277778</v>
      </c>
      <c r="G185">
        <f t="shared" si="2"/>
        <v>17</v>
      </c>
      <c r="H185">
        <f>IFERROR(__xludf.DUMMYFUNCTION("""COMPUTED_VALUE"""),15.0)</f>
        <v>15</v>
      </c>
      <c r="I185">
        <f>IFERROR(__xludf.DUMMYFUNCTION("""COMPUTED_VALUE"""),24.0)</f>
        <v>24</v>
      </c>
    </row>
    <row r="186">
      <c r="A186" s="2">
        <v>586.0</v>
      </c>
      <c r="B186" s="2">
        <v>6.0</v>
      </c>
      <c r="C186" s="2">
        <v>592.0</v>
      </c>
      <c r="D186" s="4">
        <v>43315.72943287037</v>
      </c>
      <c r="E186" s="6">
        <f t="shared" si="1"/>
        <v>43315</v>
      </c>
      <c r="F186" s="7">
        <f>IFERROR(__xludf.DUMMYFUNCTION("""COMPUTED_VALUE"""),0.7294328703703704)</f>
        <v>0.7294328704</v>
      </c>
      <c r="G186">
        <f t="shared" si="2"/>
        <v>17</v>
      </c>
      <c r="H186">
        <f>IFERROR(__xludf.DUMMYFUNCTION("""COMPUTED_VALUE"""),30.0)</f>
        <v>30</v>
      </c>
      <c r="I186">
        <f>IFERROR(__xludf.DUMMYFUNCTION("""COMPUTED_VALUE"""),23.0)</f>
        <v>23</v>
      </c>
    </row>
    <row r="187">
      <c r="A187" s="2">
        <v>473.0</v>
      </c>
      <c r="B187" s="2">
        <v>7.0</v>
      </c>
      <c r="C187" s="2">
        <v>480.0</v>
      </c>
      <c r="D187" s="4">
        <v>43315.73986111111</v>
      </c>
      <c r="E187" s="6">
        <f t="shared" si="1"/>
        <v>43315</v>
      </c>
      <c r="F187" s="7">
        <f>IFERROR(__xludf.DUMMYFUNCTION("""COMPUTED_VALUE"""),0.7398611111111111)</f>
        <v>0.7398611111</v>
      </c>
      <c r="G187">
        <f t="shared" si="2"/>
        <v>17</v>
      </c>
      <c r="H187">
        <f>IFERROR(__xludf.DUMMYFUNCTION("""COMPUTED_VALUE"""),45.0)</f>
        <v>45</v>
      </c>
      <c r="I187">
        <f>IFERROR(__xludf.DUMMYFUNCTION("""COMPUTED_VALUE"""),24.0)</f>
        <v>24</v>
      </c>
    </row>
    <row r="188">
      <c r="A188" s="2">
        <v>434.0</v>
      </c>
      <c r="B188" s="2">
        <v>6.0</v>
      </c>
      <c r="C188" s="2">
        <v>440.0</v>
      </c>
      <c r="D188" s="4">
        <v>43315.7502662037</v>
      </c>
      <c r="E188" s="6">
        <f t="shared" si="1"/>
        <v>43315</v>
      </c>
      <c r="F188" s="7">
        <f>IFERROR(__xludf.DUMMYFUNCTION("""COMPUTED_VALUE"""),0.7502662037037037)</f>
        <v>0.7502662037</v>
      </c>
      <c r="G188">
        <f t="shared" si="2"/>
        <v>18</v>
      </c>
      <c r="H188">
        <f>IFERROR(__xludf.DUMMYFUNCTION("""COMPUTED_VALUE"""),0.0)</f>
        <v>0</v>
      </c>
      <c r="I188">
        <f>IFERROR(__xludf.DUMMYFUNCTION("""COMPUTED_VALUE"""),23.0)</f>
        <v>23</v>
      </c>
    </row>
    <row r="189">
      <c r="A189" s="2">
        <v>496.0</v>
      </c>
      <c r="B189" s="2">
        <v>4.0</v>
      </c>
      <c r="C189" s="2">
        <v>500.0</v>
      </c>
      <c r="D189" s="4">
        <v>43315.76068287037</v>
      </c>
      <c r="E189" s="6">
        <f t="shared" si="1"/>
        <v>43315</v>
      </c>
      <c r="F189" s="7">
        <f>IFERROR(__xludf.DUMMYFUNCTION("""COMPUTED_VALUE"""),0.7606828703703704)</f>
        <v>0.7606828704</v>
      </c>
      <c r="G189">
        <f t="shared" si="2"/>
        <v>18</v>
      </c>
      <c r="H189">
        <f>IFERROR(__xludf.DUMMYFUNCTION("""COMPUTED_VALUE"""),15.0)</f>
        <v>15</v>
      </c>
      <c r="I189">
        <f>IFERROR(__xludf.DUMMYFUNCTION("""COMPUTED_VALUE"""),23.0)</f>
        <v>23</v>
      </c>
    </row>
    <row r="190">
      <c r="A190" s="2">
        <v>505.0</v>
      </c>
      <c r="B190" s="2">
        <v>4.0</v>
      </c>
      <c r="C190" s="2">
        <v>509.0</v>
      </c>
      <c r="D190" s="4">
        <v>43315.771099537036</v>
      </c>
      <c r="E190" s="6">
        <f t="shared" si="1"/>
        <v>43315</v>
      </c>
      <c r="F190" s="7">
        <f>IFERROR(__xludf.DUMMYFUNCTION("""COMPUTED_VALUE"""),0.771099537037037)</f>
        <v>0.771099537</v>
      </c>
      <c r="G190">
        <f t="shared" si="2"/>
        <v>18</v>
      </c>
      <c r="H190">
        <f>IFERROR(__xludf.DUMMYFUNCTION("""COMPUTED_VALUE"""),30.0)</f>
        <v>30</v>
      </c>
      <c r="I190">
        <f>IFERROR(__xludf.DUMMYFUNCTION("""COMPUTED_VALUE"""),23.0)</f>
        <v>23</v>
      </c>
    </row>
    <row r="191">
      <c r="A191" s="2">
        <v>499.0</v>
      </c>
      <c r="B191" s="2">
        <v>4.0</v>
      </c>
      <c r="C191" s="2">
        <v>503.0</v>
      </c>
      <c r="D191" s="4">
        <v>43315.7815162037</v>
      </c>
      <c r="E191" s="6">
        <f t="shared" si="1"/>
        <v>43315</v>
      </c>
      <c r="F191" s="7">
        <f>IFERROR(__xludf.DUMMYFUNCTION("""COMPUTED_VALUE"""),0.7815162037037037)</f>
        <v>0.7815162037</v>
      </c>
      <c r="G191">
        <f t="shared" si="2"/>
        <v>18</v>
      </c>
      <c r="H191">
        <f>IFERROR(__xludf.DUMMYFUNCTION("""COMPUTED_VALUE"""),45.0)</f>
        <v>45</v>
      </c>
      <c r="I191">
        <f>IFERROR(__xludf.DUMMYFUNCTION("""COMPUTED_VALUE"""),23.0)</f>
        <v>23</v>
      </c>
    </row>
    <row r="192">
      <c r="A192" s="2">
        <v>463.0</v>
      </c>
      <c r="B192" s="2">
        <v>6.0</v>
      </c>
      <c r="C192" s="2">
        <v>469.0</v>
      </c>
      <c r="D192" s="4">
        <v>43315.79193287037</v>
      </c>
      <c r="E192" s="6">
        <f t="shared" si="1"/>
        <v>43315</v>
      </c>
      <c r="F192" s="7">
        <f>IFERROR(__xludf.DUMMYFUNCTION("""COMPUTED_VALUE"""),0.7919328703703704)</f>
        <v>0.7919328704</v>
      </c>
      <c r="G192">
        <f t="shared" si="2"/>
        <v>19</v>
      </c>
      <c r="H192">
        <f>IFERROR(__xludf.DUMMYFUNCTION("""COMPUTED_VALUE"""),0.0)</f>
        <v>0</v>
      </c>
      <c r="I192">
        <f>IFERROR(__xludf.DUMMYFUNCTION("""COMPUTED_VALUE"""),23.0)</f>
        <v>23</v>
      </c>
    </row>
    <row r="193">
      <c r="A193" s="2">
        <v>553.0</v>
      </c>
      <c r="B193" s="2">
        <v>5.0</v>
      </c>
      <c r="C193" s="2">
        <v>558.0</v>
      </c>
      <c r="D193" s="4">
        <v>43315.802349537036</v>
      </c>
      <c r="E193" s="6">
        <f t="shared" si="1"/>
        <v>43315</v>
      </c>
      <c r="F193" s="7">
        <f>IFERROR(__xludf.DUMMYFUNCTION("""COMPUTED_VALUE"""),0.802349537037037)</f>
        <v>0.802349537</v>
      </c>
      <c r="G193">
        <f t="shared" si="2"/>
        <v>19</v>
      </c>
      <c r="H193">
        <f>IFERROR(__xludf.DUMMYFUNCTION("""COMPUTED_VALUE"""),15.0)</f>
        <v>15</v>
      </c>
      <c r="I193">
        <f>IFERROR(__xludf.DUMMYFUNCTION("""COMPUTED_VALUE"""),23.0)</f>
        <v>23</v>
      </c>
    </row>
    <row r="194">
      <c r="A194" s="2">
        <v>536.0</v>
      </c>
      <c r="B194" s="2">
        <v>7.0</v>
      </c>
      <c r="C194" s="2">
        <v>543.0</v>
      </c>
      <c r="D194" s="4">
        <v>43315.8127662037</v>
      </c>
      <c r="E194" s="6">
        <f t="shared" si="1"/>
        <v>43315</v>
      </c>
      <c r="F194" s="7">
        <f>IFERROR(__xludf.DUMMYFUNCTION("""COMPUTED_VALUE"""),0.8127662037037037)</f>
        <v>0.8127662037</v>
      </c>
      <c r="G194">
        <f t="shared" si="2"/>
        <v>19</v>
      </c>
      <c r="H194">
        <f>IFERROR(__xludf.DUMMYFUNCTION("""COMPUTED_VALUE"""),30.0)</f>
        <v>30</v>
      </c>
      <c r="I194">
        <f>IFERROR(__xludf.DUMMYFUNCTION("""COMPUTED_VALUE"""),23.0)</f>
        <v>23</v>
      </c>
    </row>
    <row r="195">
      <c r="A195" s="2">
        <v>523.0</v>
      </c>
      <c r="B195" s="2">
        <v>9.0</v>
      </c>
      <c r="C195" s="2">
        <v>532.0</v>
      </c>
      <c r="D195" s="4">
        <v>43315.82318287037</v>
      </c>
      <c r="E195" s="6">
        <f t="shared" si="1"/>
        <v>43315</v>
      </c>
      <c r="F195" s="7">
        <f>IFERROR(__xludf.DUMMYFUNCTION("""COMPUTED_VALUE"""),0.8231828703703704)</f>
        <v>0.8231828704</v>
      </c>
      <c r="G195">
        <f t="shared" si="2"/>
        <v>19</v>
      </c>
      <c r="H195">
        <f>IFERROR(__xludf.DUMMYFUNCTION("""COMPUTED_VALUE"""),45.0)</f>
        <v>45</v>
      </c>
      <c r="I195">
        <f>IFERROR(__xludf.DUMMYFUNCTION("""COMPUTED_VALUE"""),23.0)</f>
        <v>23</v>
      </c>
    </row>
    <row r="196">
      <c r="A196" s="2">
        <v>500.0</v>
      </c>
      <c r="B196" s="2">
        <v>6.0</v>
      </c>
      <c r="C196" s="2">
        <v>506.0</v>
      </c>
      <c r="D196" s="4">
        <v>43315.83361111111</v>
      </c>
      <c r="E196" s="6">
        <f t="shared" si="1"/>
        <v>43315</v>
      </c>
      <c r="F196" s="7">
        <f>IFERROR(__xludf.DUMMYFUNCTION("""COMPUTED_VALUE"""),0.8336111111111111)</f>
        <v>0.8336111111</v>
      </c>
      <c r="G196">
        <f t="shared" si="2"/>
        <v>20</v>
      </c>
      <c r="H196">
        <f>IFERROR(__xludf.DUMMYFUNCTION("""COMPUTED_VALUE"""),0.0)</f>
        <v>0</v>
      </c>
      <c r="I196">
        <f>IFERROR(__xludf.DUMMYFUNCTION("""COMPUTED_VALUE"""),24.0)</f>
        <v>24</v>
      </c>
    </row>
    <row r="197">
      <c r="A197" s="2">
        <v>612.0</v>
      </c>
      <c r="B197" s="2">
        <v>6.0</v>
      </c>
      <c r="C197" s="2">
        <v>618.0</v>
      </c>
      <c r="D197" s="4">
        <v>43315.8440162037</v>
      </c>
      <c r="E197" s="6">
        <f t="shared" si="1"/>
        <v>43315</v>
      </c>
      <c r="F197" s="7">
        <f>IFERROR(__xludf.DUMMYFUNCTION("""COMPUTED_VALUE"""),0.8440162037037037)</f>
        <v>0.8440162037</v>
      </c>
      <c r="G197">
        <f t="shared" si="2"/>
        <v>20</v>
      </c>
      <c r="H197">
        <f>IFERROR(__xludf.DUMMYFUNCTION("""COMPUTED_VALUE"""),15.0)</f>
        <v>15</v>
      </c>
      <c r="I197">
        <f>IFERROR(__xludf.DUMMYFUNCTION("""COMPUTED_VALUE"""),23.0)</f>
        <v>23</v>
      </c>
    </row>
    <row r="198">
      <c r="A198" s="2">
        <v>551.0</v>
      </c>
      <c r="B198" s="2">
        <v>6.0</v>
      </c>
      <c r="C198" s="2">
        <v>557.0</v>
      </c>
      <c r="D198" s="4">
        <v>43315.854421296295</v>
      </c>
      <c r="E198" s="6">
        <f t="shared" si="1"/>
        <v>43315</v>
      </c>
      <c r="F198" s="7">
        <f>IFERROR(__xludf.DUMMYFUNCTION("""COMPUTED_VALUE"""),0.8544212962962963)</f>
        <v>0.8544212963</v>
      </c>
      <c r="G198">
        <f t="shared" si="2"/>
        <v>20</v>
      </c>
      <c r="H198">
        <f>IFERROR(__xludf.DUMMYFUNCTION("""COMPUTED_VALUE"""),30.0)</f>
        <v>30</v>
      </c>
      <c r="I198">
        <f>IFERROR(__xludf.DUMMYFUNCTION("""COMPUTED_VALUE"""),22.0)</f>
        <v>22</v>
      </c>
    </row>
    <row r="199">
      <c r="A199" s="2">
        <v>568.0</v>
      </c>
      <c r="B199" s="2">
        <v>8.0</v>
      </c>
      <c r="C199" s="2">
        <v>576.0</v>
      </c>
      <c r="D199" s="4">
        <v>43315.864849537036</v>
      </c>
      <c r="E199" s="6">
        <f t="shared" si="1"/>
        <v>43315</v>
      </c>
      <c r="F199" s="7">
        <f>IFERROR(__xludf.DUMMYFUNCTION("""COMPUTED_VALUE"""),0.864849537037037)</f>
        <v>0.864849537</v>
      </c>
      <c r="G199">
        <f t="shared" si="2"/>
        <v>20</v>
      </c>
      <c r="H199">
        <f>IFERROR(__xludf.DUMMYFUNCTION("""COMPUTED_VALUE"""),45.0)</f>
        <v>45</v>
      </c>
      <c r="I199">
        <f>IFERROR(__xludf.DUMMYFUNCTION("""COMPUTED_VALUE"""),23.0)</f>
        <v>23</v>
      </c>
    </row>
    <row r="200">
      <c r="A200" s="2">
        <v>522.0</v>
      </c>
      <c r="B200" s="2">
        <v>3.0</v>
      </c>
      <c r="C200" s="2">
        <v>525.0</v>
      </c>
      <c r="D200" s="4">
        <v>43315.8752662037</v>
      </c>
      <c r="E200" s="6">
        <f t="shared" si="1"/>
        <v>43315</v>
      </c>
      <c r="F200" s="7">
        <f>IFERROR(__xludf.DUMMYFUNCTION("""COMPUTED_VALUE"""),0.8752662037037037)</f>
        <v>0.8752662037</v>
      </c>
      <c r="G200">
        <f t="shared" si="2"/>
        <v>21</v>
      </c>
      <c r="H200">
        <f>IFERROR(__xludf.DUMMYFUNCTION("""COMPUTED_VALUE"""),0.0)</f>
        <v>0</v>
      </c>
      <c r="I200">
        <f>IFERROR(__xludf.DUMMYFUNCTION("""COMPUTED_VALUE"""),23.0)</f>
        <v>23</v>
      </c>
    </row>
    <row r="201">
      <c r="A201" s="2">
        <v>545.0</v>
      </c>
      <c r="B201" s="2">
        <v>3.0</v>
      </c>
      <c r="C201" s="2">
        <v>548.0</v>
      </c>
      <c r="D201" s="4">
        <v>43315.88568287037</v>
      </c>
      <c r="E201" s="6">
        <f t="shared" si="1"/>
        <v>43315</v>
      </c>
      <c r="F201" s="7">
        <f>IFERROR(__xludf.DUMMYFUNCTION("""COMPUTED_VALUE"""),0.8856828703703704)</f>
        <v>0.8856828704</v>
      </c>
      <c r="G201">
        <f t="shared" si="2"/>
        <v>21</v>
      </c>
      <c r="H201">
        <f>IFERROR(__xludf.DUMMYFUNCTION("""COMPUTED_VALUE"""),15.0)</f>
        <v>15</v>
      </c>
      <c r="I201">
        <f>IFERROR(__xludf.DUMMYFUNCTION("""COMPUTED_VALUE"""),23.0)</f>
        <v>23</v>
      </c>
    </row>
    <row r="202">
      <c r="A202" s="2">
        <v>557.0</v>
      </c>
      <c r="B202" s="2">
        <v>6.0</v>
      </c>
      <c r="C202" s="2">
        <v>563.0</v>
      </c>
      <c r="D202" s="4">
        <v>43315.896099537036</v>
      </c>
      <c r="E202" s="6">
        <f t="shared" si="1"/>
        <v>43315</v>
      </c>
      <c r="F202" s="7">
        <f>IFERROR(__xludf.DUMMYFUNCTION("""COMPUTED_VALUE"""),0.896099537037037)</f>
        <v>0.896099537</v>
      </c>
      <c r="G202">
        <f t="shared" si="2"/>
        <v>21</v>
      </c>
      <c r="H202">
        <f>IFERROR(__xludf.DUMMYFUNCTION("""COMPUTED_VALUE"""),30.0)</f>
        <v>30</v>
      </c>
      <c r="I202">
        <f>IFERROR(__xludf.DUMMYFUNCTION("""COMPUTED_VALUE"""),23.0)</f>
        <v>23</v>
      </c>
    </row>
    <row r="203">
      <c r="A203" s="2">
        <v>600.0</v>
      </c>
      <c r="B203" s="2">
        <v>4.0</v>
      </c>
      <c r="C203" s="2">
        <v>604.0</v>
      </c>
      <c r="D203" s="4">
        <v>43315.9065162037</v>
      </c>
      <c r="E203" s="6">
        <f t="shared" si="1"/>
        <v>43315</v>
      </c>
      <c r="F203" s="7">
        <f>IFERROR(__xludf.DUMMYFUNCTION("""COMPUTED_VALUE"""),0.9065162037037037)</f>
        <v>0.9065162037</v>
      </c>
      <c r="G203">
        <f t="shared" si="2"/>
        <v>21</v>
      </c>
      <c r="H203">
        <f>IFERROR(__xludf.DUMMYFUNCTION("""COMPUTED_VALUE"""),45.0)</f>
        <v>45</v>
      </c>
      <c r="I203">
        <f>IFERROR(__xludf.DUMMYFUNCTION("""COMPUTED_VALUE"""),23.0)</f>
        <v>23</v>
      </c>
    </row>
    <row r="204">
      <c r="A204" s="2">
        <v>526.0</v>
      </c>
      <c r="B204" s="2">
        <v>2.0</v>
      </c>
      <c r="C204" s="2">
        <v>528.0</v>
      </c>
      <c r="D204" s="4">
        <v>43315.91695601852</v>
      </c>
      <c r="E204" s="6">
        <f t="shared" si="1"/>
        <v>43315</v>
      </c>
      <c r="F204" s="7">
        <f>IFERROR(__xludf.DUMMYFUNCTION("""COMPUTED_VALUE"""),0.9169560185185185)</f>
        <v>0.9169560185</v>
      </c>
      <c r="G204">
        <f t="shared" si="2"/>
        <v>22</v>
      </c>
      <c r="H204">
        <f>IFERROR(__xludf.DUMMYFUNCTION("""COMPUTED_VALUE"""),0.0)</f>
        <v>0</v>
      </c>
      <c r="I204">
        <f>IFERROR(__xludf.DUMMYFUNCTION("""COMPUTED_VALUE"""),25.0)</f>
        <v>25</v>
      </c>
    </row>
    <row r="205">
      <c r="A205" s="2">
        <v>576.0</v>
      </c>
      <c r="B205" s="2">
        <v>6.0</v>
      </c>
      <c r="C205" s="2">
        <v>582.0</v>
      </c>
      <c r="D205" s="4">
        <v>43315.92733796296</v>
      </c>
      <c r="E205" s="6">
        <f t="shared" si="1"/>
        <v>43315</v>
      </c>
      <c r="F205" s="7">
        <f>IFERROR(__xludf.DUMMYFUNCTION("""COMPUTED_VALUE"""),0.927337962962963)</f>
        <v>0.927337963</v>
      </c>
      <c r="G205">
        <f t="shared" si="2"/>
        <v>22</v>
      </c>
      <c r="H205">
        <f>IFERROR(__xludf.DUMMYFUNCTION("""COMPUTED_VALUE"""),15.0)</f>
        <v>15</v>
      </c>
      <c r="I205">
        <f>IFERROR(__xludf.DUMMYFUNCTION("""COMPUTED_VALUE"""),22.0)</f>
        <v>22</v>
      </c>
    </row>
    <row r="206">
      <c r="A206" s="2">
        <v>549.0</v>
      </c>
      <c r="B206" s="2">
        <v>4.0</v>
      </c>
      <c r="C206" s="2">
        <v>553.0</v>
      </c>
      <c r="D206" s="4">
        <v>43315.93775462963</v>
      </c>
      <c r="E206" s="6">
        <f t="shared" si="1"/>
        <v>43315</v>
      </c>
      <c r="F206" s="7">
        <f>IFERROR(__xludf.DUMMYFUNCTION("""COMPUTED_VALUE"""),0.9377546296296296)</f>
        <v>0.9377546296</v>
      </c>
      <c r="G206">
        <f t="shared" si="2"/>
        <v>22</v>
      </c>
      <c r="H206">
        <f>IFERROR(__xludf.DUMMYFUNCTION("""COMPUTED_VALUE"""),30.0)</f>
        <v>30</v>
      </c>
      <c r="I206">
        <f>IFERROR(__xludf.DUMMYFUNCTION("""COMPUTED_VALUE"""),22.0)</f>
        <v>22</v>
      </c>
    </row>
    <row r="207">
      <c r="A207" s="2">
        <v>531.0</v>
      </c>
      <c r="B207" s="2">
        <v>3.0</v>
      </c>
      <c r="C207" s="2">
        <v>531.0</v>
      </c>
      <c r="D207" s="4">
        <v>43315.94818287037</v>
      </c>
      <c r="E207" s="6">
        <f t="shared" si="1"/>
        <v>43315</v>
      </c>
      <c r="F207" s="7">
        <f>IFERROR(__xludf.DUMMYFUNCTION("""COMPUTED_VALUE"""),0.9481828703703704)</f>
        <v>0.9481828704</v>
      </c>
      <c r="G207">
        <f t="shared" si="2"/>
        <v>22</v>
      </c>
      <c r="H207">
        <f>IFERROR(__xludf.DUMMYFUNCTION("""COMPUTED_VALUE"""),45.0)</f>
        <v>45</v>
      </c>
      <c r="I207">
        <f>IFERROR(__xludf.DUMMYFUNCTION("""COMPUTED_VALUE"""),23.0)</f>
        <v>23</v>
      </c>
    </row>
    <row r="208">
      <c r="A208" s="2">
        <v>467.0</v>
      </c>
      <c r="B208" s="2">
        <v>7.0</v>
      </c>
      <c r="C208" s="2">
        <v>474.0</v>
      </c>
      <c r="D208" s="4">
        <v>43315.95862268518</v>
      </c>
      <c r="E208" s="6">
        <f t="shared" si="1"/>
        <v>43315</v>
      </c>
      <c r="F208" s="7">
        <f>IFERROR(__xludf.DUMMYFUNCTION("""COMPUTED_VALUE"""),0.9586226851851852)</f>
        <v>0.9586226852</v>
      </c>
      <c r="G208">
        <f t="shared" si="2"/>
        <v>23</v>
      </c>
      <c r="H208">
        <f>IFERROR(__xludf.DUMMYFUNCTION("""COMPUTED_VALUE"""),0.0)</f>
        <v>0</v>
      </c>
      <c r="I208">
        <f>IFERROR(__xludf.DUMMYFUNCTION("""COMPUTED_VALUE"""),25.0)</f>
        <v>25</v>
      </c>
    </row>
    <row r="209">
      <c r="A209" s="2">
        <v>539.0</v>
      </c>
      <c r="B209" s="2">
        <v>8.0</v>
      </c>
      <c r="C209" s="2">
        <v>547.0</v>
      </c>
      <c r="D209" s="4">
        <v>43315.9690162037</v>
      </c>
      <c r="E209" s="6">
        <f t="shared" si="1"/>
        <v>43315</v>
      </c>
      <c r="F209" s="7">
        <f>IFERROR(__xludf.DUMMYFUNCTION("""COMPUTED_VALUE"""),0.9690162037037037)</f>
        <v>0.9690162037</v>
      </c>
      <c r="G209">
        <f t="shared" si="2"/>
        <v>23</v>
      </c>
      <c r="H209">
        <f>IFERROR(__xludf.DUMMYFUNCTION("""COMPUTED_VALUE"""),15.0)</f>
        <v>15</v>
      </c>
      <c r="I209">
        <f>IFERROR(__xludf.DUMMYFUNCTION("""COMPUTED_VALUE"""),23.0)</f>
        <v>23</v>
      </c>
    </row>
    <row r="210">
      <c r="A210" s="2">
        <v>476.0</v>
      </c>
      <c r="B210" s="2">
        <v>3.0</v>
      </c>
      <c r="C210" s="2">
        <v>479.0</v>
      </c>
      <c r="D210" s="4">
        <v>43315.97943287037</v>
      </c>
      <c r="E210" s="6">
        <f t="shared" si="1"/>
        <v>43315</v>
      </c>
      <c r="F210" s="7">
        <f>IFERROR(__xludf.DUMMYFUNCTION("""COMPUTED_VALUE"""),0.9794328703703704)</f>
        <v>0.9794328704</v>
      </c>
      <c r="G210">
        <f t="shared" si="2"/>
        <v>23</v>
      </c>
      <c r="H210">
        <f>IFERROR(__xludf.DUMMYFUNCTION("""COMPUTED_VALUE"""),30.0)</f>
        <v>30</v>
      </c>
      <c r="I210">
        <f>IFERROR(__xludf.DUMMYFUNCTION("""COMPUTED_VALUE"""),23.0)</f>
        <v>23</v>
      </c>
    </row>
    <row r="211">
      <c r="A211" s="2">
        <v>467.0</v>
      </c>
      <c r="B211" s="2">
        <v>4.0</v>
      </c>
      <c r="C211" s="2">
        <v>471.0</v>
      </c>
      <c r="D211" s="4">
        <v>43315.989849537036</v>
      </c>
      <c r="E211" s="6">
        <f t="shared" si="1"/>
        <v>43315</v>
      </c>
      <c r="F211" s="7">
        <f>IFERROR(__xludf.DUMMYFUNCTION("""COMPUTED_VALUE"""),0.989849537037037)</f>
        <v>0.989849537</v>
      </c>
      <c r="G211">
        <f t="shared" si="2"/>
        <v>23</v>
      </c>
      <c r="H211">
        <f>IFERROR(__xludf.DUMMYFUNCTION("""COMPUTED_VALUE"""),45.0)</f>
        <v>45</v>
      </c>
      <c r="I211">
        <f>IFERROR(__xludf.DUMMYFUNCTION("""COMPUTED_VALUE"""),23.0)</f>
        <v>23</v>
      </c>
    </row>
    <row r="212">
      <c r="A212" s="2">
        <v>498.0</v>
      </c>
      <c r="B212" s="2">
        <v>2.0</v>
      </c>
      <c r="C212" s="2">
        <v>500.0</v>
      </c>
      <c r="D212" s="4">
        <v>43316.00027777778</v>
      </c>
      <c r="E212" s="6">
        <f t="shared" si="1"/>
        <v>43316</v>
      </c>
      <c r="F212" s="7">
        <f>IFERROR(__xludf.DUMMYFUNCTION("""COMPUTED_VALUE"""),2.777777777777778E-4)</f>
        <v>0.0002777777778</v>
      </c>
      <c r="G212">
        <f t="shared" si="2"/>
        <v>0</v>
      </c>
      <c r="H212">
        <f>IFERROR(__xludf.DUMMYFUNCTION("""COMPUTED_VALUE"""),0.0)</f>
        <v>0</v>
      </c>
      <c r="I212">
        <f>IFERROR(__xludf.DUMMYFUNCTION("""COMPUTED_VALUE"""),24.0)</f>
        <v>24</v>
      </c>
    </row>
    <row r="213">
      <c r="A213" s="2">
        <v>454.0</v>
      </c>
      <c r="B213" s="2">
        <v>4.0</v>
      </c>
      <c r="C213" s="2">
        <v>458.0</v>
      </c>
      <c r="D213" s="4">
        <v>43316.01068287037</v>
      </c>
      <c r="E213" s="6">
        <f t="shared" si="1"/>
        <v>43316</v>
      </c>
      <c r="F213" s="7">
        <f>IFERROR(__xludf.DUMMYFUNCTION("""COMPUTED_VALUE"""),0.01068287037037037)</f>
        <v>0.01068287037</v>
      </c>
      <c r="G213">
        <f t="shared" si="2"/>
        <v>0</v>
      </c>
      <c r="H213">
        <f>IFERROR(__xludf.DUMMYFUNCTION("""COMPUTED_VALUE"""),15.0)</f>
        <v>15</v>
      </c>
      <c r="I213">
        <f>IFERROR(__xludf.DUMMYFUNCTION("""COMPUTED_VALUE"""),23.0)</f>
        <v>23</v>
      </c>
    </row>
    <row r="214">
      <c r="A214" s="2">
        <v>377.0</v>
      </c>
      <c r="B214" s="2">
        <v>2.0</v>
      </c>
      <c r="C214" s="2">
        <v>373.0</v>
      </c>
      <c r="D214" s="4">
        <v>43316.021099537036</v>
      </c>
      <c r="E214" s="6">
        <f t="shared" si="1"/>
        <v>43316</v>
      </c>
      <c r="F214" s="7">
        <f>IFERROR(__xludf.DUMMYFUNCTION("""COMPUTED_VALUE"""),0.021099537037037038)</f>
        <v>0.02109953704</v>
      </c>
      <c r="G214">
        <f t="shared" si="2"/>
        <v>0</v>
      </c>
      <c r="H214">
        <f>IFERROR(__xludf.DUMMYFUNCTION("""COMPUTED_VALUE"""),30.0)</f>
        <v>30</v>
      </c>
      <c r="I214">
        <f>IFERROR(__xludf.DUMMYFUNCTION("""COMPUTED_VALUE"""),23.0)</f>
        <v>23</v>
      </c>
    </row>
    <row r="215">
      <c r="A215" s="2">
        <v>304.0</v>
      </c>
      <c r="B215" s="2">
        <v>1.0</v>
      </c>
      <c r="C215" s="2">
        <v>305.0</v>
      </c>
      <c r="D215" s="4">
        <v>43316.03150462963</v>
      </c>
      <c r="E215" s="6">
        <f t="shared" si="1"/>
        <v>43316</v>
      </c>
      <c r="F215" s="7">
        <f>IFERROR(__xludf.DUMMYFUNCTION("""COMPUTED_VALUE"""),0.03150462962962963)</f>
        <v>0.03150462963</v>
      </c>
      <c r="G215">
        <f t="shared" si="2"/>
        <v>0</v>
      </c>
      <c r="H215">
        <f>IFERROR(__xludf.DUMMYFUNCTION("""COMPUTED_VALUE"""),45.0)</f>
        <v>45</v>
      </c>
      <c r="I215">
        <f>IFERROR(__xludf.DUMMYFUNCTION("""COMPUTED_VALUE"""),22.0)</f>
        <v>22</v>
      </c>
    </row>
    <row r="216">
      <c r="A216" s="2">
        <v>282.0</v>
      </c>
      <c r="B216" s="2">
        <v>3.0</v>
      </c>
      <c r="C216" s="2">
        <v>285.0</v>
      </c>
      <c r="D216" s="4">
        <v>43316.041967592595</v>
      </c>
      <c r="E216" s="6">
        <f t="shared" si="1"/>
        <v>43316</v>
      </c>
      <c r="F216" s="7">
        <f>IFERROR(__xludf.DUMMYFUNCTION("""COMPUTED_VALUE"""),0.04196759259259259)</f>
        <v>0.04196759259</v>
      </c>
      <c r="G216">
        <f t="shared" si="2"/>
        <v>1</v>
      </c>
      <c r="H216">
        <f>IFERROR(__xludf.DUMMYFUNCTION("""COMPUTED_VALUE"""),0.0)</f>
        <v>0</v>
      </c>
      <c r="I216">
        <f>IFERROR(__xludf.DUMMYFUNCTION("""COMPUTED_VALUE"""),26.0)</f>
        <v>26</v>
      </c>
    </row>
    <row r="217">
      <c r="A217" s="2">
        <v>292.0</v>
      </c>
      <c r="B217" s="2">
        <v>4.0</v>
      </c>
      <c r="C217" s="2">
        <v>296.0</v>
      </c>
      <c r="D217" s="4">
        <v>43316.05233796296</v>
      </c>
      <c r="E217" s="6">
        <f t="shared" si="1"/>
        <v>43316</v>
      </c>
      <c r="F217" s="7">
        <f>IFERROR(__xludf.DUMMYFUNCTION("""COMPUTED_VALUE"""),0.05233796296296296)</f>
        <v>0.05233796296</v>
      </c>
      <c r="G217">
        <f t="shared" si="2"/>
        <v>1</v>
      </c>
      <c r="H217">
        <f>IFERROR(__xludf.DUMMYFUNCTION("""COMPUTED_VALUE"""),15.0)</f>
        <v>15</v>
      </c>
      <c r="I217">
        <f>IFERROR(__xludf.DUMMYFUNCTION("""COMPUTED_VALUE"""),22.0)</f>
        <v>22</v>
      </c>
    </row>
    <row r="218">
      <c r="A218" s="2">
        <v>301.0</v>
      </c>
      <c r="B218" s="2">
        <v>5.0</v>
      </c>
      <c r="C218" s="2">
        <v>306.0</v>
      </c>
      <c r="D218" s="4">
        <v>43316.0627662037</v>
      </c>
      <c r="E218" s="6">
        <f t="shared" si="1"/>
        <v>43316</v>
      </c>
      <c r="F218" s="7">
        <f>IFERROR(__xludf.DUMMYFUNCTION("""COMPUTED_VALUE"""),0.0627662037037037)</f>
        <v>0.0627662037</v>
      </c>
      <c r="G218">
        <f t="shared" si="2"/>
        <v>1</v>
      </c>
      <c r="H218">
        <f>IFERROR(__xludf.DUMMYFUNCTION("""COMPUTED_VALUE"""),30.0)</f>
        <v>30</v>
      </c>
      <c r="I218">
        <f>IFERROR(__xludf.DUMMYFUNCTION("""COMPUTED_VALUE"""),23.0)</f>
        <v>23</v>
      </c>
    </row>
    <row r="219">
      <c r="A219" s="2">
        <v>259.0</v>
      </c>
      <c r="B219" s="2">
        <v>5.0</v>
      </c>
      <c r="C219" s="2">
        <v>264.0</v>
      </c>
      <c r="D219" s="4">
        <v>43316.073171296295</v>
      </c>
      <c r="E219" s="6">
        <f t="shared" si="1"/>
        <v>43316</v>
      </c>
      <c r="F219" s="7">
        <f>IFERROR(__xludf.DUMMYFUNCTION("""COMPUTED_VALUE"""),0.07317129629629629)</f>
        <v>0.0731712963</v>
      </c>
      <c r="G219">
        <f t="shared" si="2"/>
        <v>1</v>
      </c>
      <c r="H219">
        <f>IFERROR(__xludf.DUMMYFUNCTION("""COMPUTED_VALUE"""),45.0)</f>
        <v>45</v>
      </c>
      <c r="I219">
        <f>IFERROR(__xludf.DUMMYFUNCTION("""COMPUTED_VALUE"""),22.0)</f>
        <v>22</v>
      </c>
    </row>
    <row r="220">
      <c r="A220" s="2">
        <v>277.0</v>
      </c>
      <c r="B220" s="2">
        <v>4.0</v>
      </c>
      <c r="C220" s="2">
        <v>281.0</v>
      </c>
      <c r="D220" s="4">
        <v>43316.083599537036</v>
      </c>
      <c r="E220" s="6">
        <f t="shared" si="1"/>
        <v>43316</v>
      </c>
      <c r="F220" s="7">
        <f>IFERROR(__xludf.DUMMYFUNCTION("""COMPUTED_VALUE"""),0.08359953703703704)</f>
        <v>0.08359953704</v>
      </c>
      <c r="G220">
        <f t="shared" si="2"/>
        <v>2</v>
      </c>
      <c r="H220">
        <f>IFERROR(__xludf.DUMMYFUNCTION("""COMPUTED_VALUE"""),0.0)</f>
        <v>0</v>
      </c>
      <c r="I220">
        <f>IFERROR(__xludf.DUMMYFUNCTION("""COMPUTED_VALUE"""),23.0)</f>
        <v>23</v>
      </c>
    </row>
    <row r="221">
      <c r="A221" s="2">
        <v>294.0</v>
      </c>
      <c r="B221" s="2">
        <v>8.0</v>
      </c>
      <c r="C221" s="2">
        <v>302.0</v>
      </c>
      <c r="D221" s="4">
        <v>43316.0940162037</v>
      </c>
      <c r="E221" s="6">
        <f t="shared" si="1"/>
        <v>43316</v>
      </c>
      <c r="F221" s="7">
        <f>IFERROR(__xludf.DUMMYFUNCTION("""COMPUTED_VALUE"""),0.0940162037037037)</f>
        <v>0.0940162037</v>
      </c>
      <c r="G221">
        <f t="shared" si="2"/>
        <v>2</v>
      </c>
      <c r="H221">
        <f>IFERROR(__xludf.DUMMYFUNCTION("""COMPUTED_VALUE"""),15.0)</f>
        <v>15</v>
      </c>
      <c r="I221">
        <f>IFERROR(__xludf.DUMMYFUNCTION("""COMPUTED_VALUE"""),23.0)</f>
        <v>23</v>
      </c>
    </row>
    <row r="222">
      <c r="A222" s="2">
        <v>280.0</v>
      </c>
      <c r="B222" s="2">
        <v>3.0</v>
      </c>
      <c r="C222" s="2">
        <v>283.0</v>
      </c>
      <c r="D222" s="4">
        <v>43316.10443287037</v>
      </c>
      <c r="E222" s="6">
        <f t="shared" si="1"/>
        <v>43316</v>
      </c>
      <c r="F222" s="7">
        <f>IFERROR(__xludf.DUMMYFUNCTION("""COMPUTED_VALUE"""),0.10443287037037037)</f>
        <v>0.1044328704</v>
      </c>
      <c r="G222">
        <f t="shared" si="2"/>
        <v>2</v>
      </c>
      <c r="H222">
        <f>IFERROR(__xludf.DUMMYFUNCTION("""COMPUTED_VALUE"""),30.0)</f>
        <v>30</v>
      </c>
      <c r="I222">
        <f>IFERROR(__xludf.DUMMYFUNCTION("""COMPUTED_VALUE"""),23.0)</f>
        <v>23</v>
      </c>
    </row>
    <row r="223">
      <c r="A223" s="2">
        <v>296.0</v>
      </c>
      <c r="B223" s="2">
        <v>2.0</v>
      </c>
      <c r="C223" s="2">
        <v>298.0</v>
      </c>
      <c r="D223" s="4">
        <v>43316.11483796296</v>
      </c>
      <c r="E223" s="6">
        <f t="shared" si="1"/>
        <v>43316</v>
      </c>
      <c r="F223" s="7">
        <f>IFERROR(__xludf.DUMMYFUNCTION("""COMPUTED_VALUE"""),0.11483796296296296)</f>
        <v>0.114837963</v>
      </c>
      <c r="G223">
        <f t="shared" si="2"/>
        <v>2</v>
      </c>
      <c r="H223">
        <f>IFERROR(__xludf.DUMMYFUNCTION("""COMPUTED_VALUE"""),45.0)</f>
        <v>45</v>
      </c>
      <c r="I223">
        <f>IFERROR(__xludf.DUMMYFUNCTION("""COMPUTED_VALUE"""),22.0)</f>
        <v>22</v>
      </c>
    </row>
    <row r="224">
      <c r="A224" s="2">
        <v>283.0</v>
      </c>
      <c r="B224" s="2">
        <v>4.0</v>
      </c>
      <c r="C224" s="2">
        <v>287.0</v>
      </c>
      <c r="D224" s="4">
        <v>43316.1252662037</v>
      </c>
      <c r="E224" s="6">
        <f t="shared" si="1"/>
        <v>43316</v>
      </c>
      <c r="F224" s="7">
        <f>IFERROR(__xludf.DUMMYFUNCTION("""COMPUTED_VALUE"""),0.1252662037037037)</f>
        <v>0.1252662037</v>
      </c>
      <c r="G224">
        <f t="shared" si="2"/>
        <v>3</v>
      </c>
      <c r="H224">
        <f>IFERROR(__xludf.DUMMYFUNCTION("""COMPUTED_VALUE"""),0.0)</f>
        <v>0</v>
      </c>
      <c r="I224">
        <f>IFERROR(__xludf.DUMMYFUNCTION("""COMPUTED_VALUE"""),23.0)</f>
        <v>23</v>
      </c>
    </row>
    <row r="225">
      <c r="A225" s="2">
        <v>270.0</v>
      </c>
      <c r="B225" s="2">
        <v>7.0</v>
      </c>
      <c r="C225" s="2">
        <v>277.0</v>
      </c>
      <c r="D225" s="4">
        <v>43316.13568287037</v>
      </c>
      <c r="E225" s="6">
        <f t="shared" si="1"/>
        <v>43316</v>
      </c>
      <c r="F225" s="7">
        <f>IFERROR(__xludf.DUMMYFUNCTION("""COMPUTED_VALUE"""),0.13568287037037038)</f>
        <v>0.1356828704</v>
      </c>
      <c r="G225">
        <f t="shared" si="2"/>
        <v>3</v>
      </c>
      <c r="H225">
        <f>IFERROR(__xludf.DUMMYFUNCTION("""COMPUTED_VALUE"""),15.0)</f>
        <v>15</v>
      </c>
      <c r="I225">
        <f>IFERROR(__xludf.DUMMYFUNCTION("""COMPUTED_VALUE"""),23.0)</f>
        <v>23</v>
      </c>
    </row>
    <row r="226">
      <c r="A226" s="2">
        <v>236.0</v>
      </c>
      <c r="B226" s="2">
        <v>6.0</v>
      </c>
      <c r="C226" s="2">
        <v>242.0</v>
      </c>
      <c r="D226" s="4">
        <v>43316.146099537036</v>
      </c>
      <c r="E226" s="6">
        <f t="shared" si="1"/>
        <v>43316</v>
      </c>
      <c r="F226" s="7">
        <f>IFERROR(__xludf.DUMMYFUNCTION("""COMPUTED_VALUE"""),0.14609953703703704)</f>
        <v>0.146099537</v>
      </c>
      <c r="G226">
        <f t="shared" si="2"/>
        <v>3</v>
      </c>
      <c r="H226">
        <f>IFERROR(__xludf.DUMMYFUNCTION("""COMPUTED_VALUE"""),30.0)</f>
        <v>30</v>
      </c>
      <c r="I226">
        <f>IFERROR(__xludf.DUMMYFUNCTION("""COMPUTED_VALUE"""),23.0)</f>
        <v>23</v>
      </c>
    </row>
    <row r="227">
      <c r="A227" s="2">
        <v>200.0</v>
      </c>
      <c r="B227" s="2">
        <v>2.0</v>
      </c>
      <c r="C227" s="2">
        <v>202.0</v>
      </c>
      <c r="D227" s="4">
        <v>43316.15650462963</v>
      </c>
      <c r="E227" s="6">
        <f t="shared" si="1"/>
        <v>43316</v>
      </c>
      <c r="F227" s="7">
        <f>IFERROR(__xludf.DUMMYFUNCTION("""COMPUTED_VALUE"""),0.15650462962962963)</f>
        <v>0.1565046296</v>
      </c>
      <c r="G227">
        <f t="shared" si="2"/>
        <v>3</v>
      </c>
      <c r="H227">
        <f>IFERROR(__xludf.DUMMYFUNCTION("""COMPUTED_VALUE"""),45.0)</f>
        <v>45</v>
      </c>
      <c r="I227">
        <f>IFERROR(__xludf.DUMMYFUNCTION("""COMPUTED_VALUE"""),22.0)</f>
        <v>22</v>
      </c>
    </row>
    <row r="228">
      <c r="A228" s="2">
        <v>179.0</v>
      </c>
      <c r="B228" s="2">
        <v>0.0</v>
      </c>
      <c r="C228" s="2">
        <v>179.0</v>
      </c>
      <c r="D228" s="4">
        <v>43316.16693287037</v>
      </c>
      <c r="E228" s="6">
        <f t="shared" si="1"/>
        <v>43316</v>
      </c>
      <c r="F228" s="7">
        <f>IFERROR(__xludf.DUMMYFUNCTION("""COMPUTED_VALUE"""),0.16693287037037038)</f>
        <v>0.1669328704</v>
      </c>
      <c r="G228">
        <f t="shared" si="2"/>
        <v>4</v>
      </c>
      <c r="H228">
        <f>IFERROR(__xludf.DUMMYFUNCTION("""COMPUTED_VALUE"""),0.0)</f>
        <v>0</v>
      </c>
      <c r="I228">
        <f>IFERROR(__xludf.DUMMYFUNCTION("""COMPUTED_VALUE"""),23.0)</f>
        <v>23</v>
      </c>
    </row>
    <row r="229">
      <c r="A229" s="2">
        <v>153.0</v>
      </c>
      <c r="B229" s="2">
        <v>0.0</v>
      </c>
      <c r="C229" s="2">
        <v>153.0</v>
      </c>
      <c r="D229" s="4">
        <v>43316.177349537036</v>
      </c>
      <c r="E229" s="6">
        <f t="shared" si="1"/>
        <v>43316</v>
      </c>
      <c r="F229" s="7">
        <f>IFERROR(__xludf.DUMMYFUNCTION("""COMPUTED_VALUE"""),0.17734953703703704)</f>
        <v>0.177349537</v>
      </c>
      <c r="G229">
        <f t="shared" si="2"/>
        <v>4</v>
      </c>
      <c r="H229">
        <f>IFERROR(__xludf.DUMMYFUNCTION("""COMPUTED_VALUE"""),15.0)</f>
        <v>15</v>
      </c>
      <c r="I229">
        <f>IFERROR(__xludf.DUMMYFUNCTION("""COMPUTED_VALUE"""),23.0)</f>
        <v>23</v>
      </c>
    </row>
    <row r="230">
      <c r="A230" s="2">
        <v>149.0</v>
      </c>
      <c r="B230" s="2">
        <v>1.0</v>
      </c>
      <c r="C230" s="2">
        <v>150.0</v>
      </c>
      <c r="D230" s="4">
        <v>43316.18775462963</v>
      </c>
      <c r="E230" s="6">
        <f t="shared" si="1"/>
        <v>43316</v>
      </c>
      <c r="F230" s="7">
        <f>IFERROR(__xludf.DUMMYFUNCTION("""COMPUTED_VALUE"""),0.18775462962962963)</f>
        <v>0.1877546296</v>
      </c>
      <c r="G230">
        <f t="shared" si="2"/>
        <v>4</v>
      </c>
      <c r="H230">
        <f>IFERROR(__xludf.DUMMYFUNCTION("""COMPUTED_VALUE"""),30.0)</f>
        <v>30</v>
      </c>
      <c r="I230">
        <f>IFERROR(__xludf.DUMMYFUNCTION("""COMPUTED_VALUE"""),22.0)</f>
        <v>22</v>
      </c>
    </row>
    <row r="231">
      <c r="A231" s="2">
        <v>118.0</v>
      </c>
      <c r="B231" s="2">
        <v>0.0</v>
      </c>
      <c r="C231" s="2">
        <v>118.0</v>
      </c>
      <c r="D231" s="4">
        <v>43316.198171296295</v>
      </c>
      <c r="E231" s="6">
        <f t="shared" si="1"/>
        <v>43316</v>
      </c>
      <c r="F231" s="7">
        <f>IFERROR(__xludf.DUMMYFUNCTION("""COMPUTED_VALUE"""),0.1981712962962963)</f>
        <v>0.1981712963</v>
      </c>
      <c r="G231">
        <f t="shared" si="2"/>
        <v>4</v>
      </c>
      <c r="H231">
        <f>IFERROR(__xludf.DUMMYFUNCTION("""COMPUTED_VALUE"""),45.0)</f>
        <v>45</v>
      </c>
      <c r="I231">
        <f>IFERROR(__xludf.DUMMYFUNCTION("""COMPUTED_VALUE"""),22.0)</f>
        <v>22</v>
      </c>
    </row>
    <row r="232">
      <c r="A232" s="2">
        <v>140.0</v>
      </c>
      <c r="B232" s="2">
        <v>1.0</v>
      </c>
      <c r="C232" s="2">
        <v>141.0</v>
      </c>
      <c r="D232" s="4">
        <v>43316.20858796296</v>
      </c>
      <c r="E232" s="6">
        <f t="shared" si="1"/>
        <v>43316</v>
      </c>
      <c r="F232" s="7">
        <f>IFERROR(__xludf.DUMMYFUNCTION("""COMPUTED_VALUE"""),0.20858796296296298)</f>
        <v>0.208587963</v>
      </c>
      <c r="G232">
        <f t="shared" si="2"/>
        <v>5</v>
      </c>
      <c r="H232">
        <f>IFERROR(__xludf.DUMMYFUNCTION("""COMPUTED_VALUE"""),0.0)</f>
        <v>0</v>
      </c>
      <c r="I232">
        <f>IFERROR(__xludf.DUMMYFUNCTION("""COMPUTED_VALUE"""),22.0)</f>
        <v>22</v>
      </c>
    </row>
    <row r="233">
      <c r="A233" s="2">
        <v>120.0</v>
      </c>
      <c r="B233" s="2">
        <v>1.0</v>
      </c>
      <c r="C233" s="2">
        <v>121.0</v>
      </c>
      <c r="D233" s="4">
        <v>43316.21900462963</v>
      </c>
      <c r="E233" s="6">
        <f t="shared" si="1"/>
        <v>43316</v>
      </c>
      <c r="F233" s="7">
        <f>IFERROR(__xludf.DUMMYFUNCTION("""COMPUTED_VALUE"""),0.21900462962962963)</f>
        <v>0.2190046296</v>
      </c>
      <c r="G233">
        <f t="shared" si="2"/>
        <v>5</v>
      </c>
      <c r="H233">
        <f>IFERROR(__xludf.DUMMYFUNCTION("""COMPUTED_VALUE"""),15.0)</f>
        <v>15</v>
      </c>
      <c r="I233">
        <f>IFERROR(__xludf.DUMMYFUNCTION("""COMPUTED_VALUE"""),22.0)</f>
        <v>22</v>
      </c>
    </row>
    <row r="234">
      <c r="A234" s="2">
        <v>115.0</v>
      </c>
      <c r="B234" s="2">
        <v>0.0</v>
      </c>
      <c r="C234" s="2">
        <v>115.0</v>
      </c>
      <c r="D234" s="4">
        <v>43316.229421296295</v>
      </c>
      <c r="E234" s="6">
        <f t="shared" si="1"/>
        <v>43316</v>
      </c>
      <c r="F234" s="7">
        <f>IFERROR(__xludf.DUMMYFUNCTION("""COMPUTED_VALUE"""),0.2294212962962963)</f>
        <v>0.2294212963</v>
      </c>
      <c r="G234">
        <f t="shared" si="2"/>
        <v>5</v>
      </c>
      <c r="H234">
        <f>IFERROR(__xludf.DUMMYFUNCTION("""COMPUTED_VALUE"""),30.0)</f>
        <v>30</v>
      </c>
      <c r="I234">
        <f>IFERROR(__xludf.DUMMYFUNCTION("""COMPUTED_VALUE"""),22.0)</f>
        <v>22</v>
      </c>
    </row>
    <row r="235">
      <c r="A235" s="2">
        <v>95.0</v>
      </c>
      <c r="B235" s="2">
        <v>0.0</v>
      </c>
      <c r="C235" s="2">
        <v>95.0</v>
      </c>
      <c r="D235" s="4">
        <v>43316.23983796296</v>
      </c>
      <c r="E235" s="6">
        <f t="shared" si="1"/>
        <v>43316</v>
      </c>
      <c r="F235" s="7">
        <f>IFERROR(__xludf.DUMMYFUNCTION("""COMPUTED_VALUE"""),0.23983796296296298)</f>
        <v>0.239837963</v>
      </c>
      <c r="G235">
        <f t="shared" si="2"/>
        <v>5</v>
      </c>
      <c r="H235">
        <f>IFERROR(__xludf.DUMMYFUNCTION("""COMPUTED_VALUE"""),45.0)</f>
        <v>45</v>
      </c>
      <c r="I235">
        <f>IFERROR(__xludf.DUMMYFUNCTION("""COMPUTED_VALUE"""),22.0)</f>
        <v>22</v>
      </c>
    </row>
    <row r="236">
      <c r="A236" s="2">
        <v>60.0</v>
      </c>
      <c r="B236" s="2">
        <v>0.0</v>
      </c>
      <c r="C236" s="2">
        <v>60.0</v>
      </c>
      <c r="D236" s="4">
        <v>43316.25025462963</v>
      </c>
      <c r="E236" s="6">
        <f t="shared" si="1"/>
        <v>43316</v>
      </c>
      <c r="F236" s="7">
        <f>IFERROR(__xludf.DUMMYFUNCTION("""COMPUTED_VALUE"""),0.25025462962962963)</f>
        <v>0.2502546296</v>
      </c>
      <c r="G236">
        <f t="shared" si="2"/>
        <v>6</v>
      </c>
      <c r="H236">
        <f>IFERROR(__xludf.DUMMYFUNCTION("""COMPUTED_VALUE"""),0.0)</f>
        <v>0</v>
      </c>
      <c r="I236">
        <f>IFERROR(__xludf.DUMMYFUNCTION("""COMPUTED_VALUE"""),22.0)</f>
        <v>22</v>
      </c>
    </row>
    <row r="237">
      <c r="A237" s="2">
        <v>68.0</v>
      </c>
      <c r="B237" s="2">
        <v>0.0</v>
      </c>
      <c r="C237" s="2">
        <v>68.0</v>
      </c>
      <c r="D237" s="4">
        <v>43316.260671296295</v>
      </c>
      <c r="E237" s="6">
        <f t="shared" si="1"/>
        <v>43316</v>
      </c>
      <c r="F237" s="7">
        <f>IFERROR(__xludf.DUMMYFUNCTION("""COMPUTED_VALUE"""),0.2606712962962963)</f>
        <v>0.2606712963</v>
      </c>
      <c r="G237">
        <f t="shared" si="2"/>
        <v>6</v>
      </c>
      <c r="H237">
        <f>IFERROR(__xludf.DUMMYFUNCTION("""COMPUTED_VALUE"""),15.0)</f>
        <v>15</v>
      </c>
      <c r="I237">
        <f>IFERROR(__xludf.DUMMYFUNCTION("""COMPUTED_VALUE"""),22.0)</f>
        <v>22</v>
      </c>
    </row>
    <row r="238">
      <c r="A238" s="2">
        <v>78.0</v>
      </c>
      <c r="B238" s="2">
        <v>0.0</v>
      </c>
      <c r="C238" s="2">
        <v>72.0</v>
      </c>
      <c r="D238" s="4">
        <v>43316.273888888885</v>
      </c>
      <c r="E238" s="6">
        <f t="shared" si="1"/>
        <v>43316</v>
      </c>
      <c r="F238" s="7">
        <f>IFERROR(__xludf.DUMMYFUNCTION("""COMPUTED_VALUE"""),0.2738888888888889)</f>
        <v>0.2738888889</v>
      </c>
      <c r="G238">
        <f t="shared" si="2"/>
        <v>6</v>
      </c>
      <c r="H238">
        <f>IFERROR(__xludf.DUMMYFUNCTION("""COMPUTED_VALUE"""),34.0)</f>
        <v>34</v>
      </c>
      <c r="I238">
        <f>IFERROR(__xludf.DUMMYFUNCTION("""COMPUTED_VALUE"""),24.0)</f>
        <v>24</v>
      </c>
    </row>
    <row r="239">
      <c r="A239" s="2">
        <v>56.0</v>
      </c>
      <c r="B239" s="2">
        <v>0.0</v>
      </c>
      <c r="C239" s="2">
        <v>56.0</v>
      </c>
      <c r="D239" s="4">
        <v>43316.28150462963</v>
      </c>
      <c r="E239" s="6">
        <f t="shared" si="1"/>
        <v>43316</v>
      </c>
      <c r="F239" s="7">
        <f>IFERROR(__xludf.DUMMYFUNCTION("""COMPUTED_VALUE"""),0.28150462962962963)</f>
        <v>0.2815046296</v>
      </c>
      <c r="G239">
        <f t="shared" si="2"/>
        <v>6</v>
      </c>
      <c r="H239">
        <f>IFERROR(__xludf.DUMMYFUNCTION("""COMPUTED_VALUE"""),45.0)</f>
        <v>45</v>
      </c>
      <c r="I239">
        <f>IFERROR(__xludf.DUMMYFUNCTION("""COMPUTED_VALUE"""),22.0)</f>
        <v>22</v>
      </c>
    </row>
    <row r="240">
      <c r="A240" s="2">
        <v>73.0</v>
      </c>
      <c r="B240" s="2">
        <v>0.0</v>
      </c>
      <c r="C240" s="2">
        <v>65.0</v>
      </c>
      <c r="D240" s="4">
        <v>43316.291921296295</v>
      </c>
      <c r="E240" s="6">
        <f t="shared" si="1"/>
        <v>43316</v>
      </c>
      <c r="F240" s="7">
        <f>IFERROR(__xludf.DUMMYFUNCTION("""COMPUTED_VALUE"""),0.2919212962962963)</f>
        <v>0.2919212963</v>
      </c>
      <c r="G240">
        <f t="shared" si="2"/>
        <v>7</v>
      </c>
      <c r="H240">
        <f>IFERROR(__xludf.DUMMYFUNCTION("""COMPUTED_VALUE"""),0.0)</f>
        <v>0</v>
      </c>
      <c r="I240">
        <f>IFERROR(__xludf.DUMMYFUNCTION("""COMPUTED_VALUE"""),22.0)</f>
        <v>22</v>
      </c>
    </row>
    <row r="241">
      <c r="A241" s="2">
        <v>75.0</v>
      </c>
      <c r="B241" s="2">
        <v>0.0</v>
      </c>
      <c r="C241" s="2">
        <v>75.0</v>
      </c>
      <c r="D241" s="4">
        <v>43316.30236111111</v>
      </c>
      <c r="E241" s="6">
        <f t="shared" si="1"/>
        <v>43316</v>
      </c>
      <c r="F241" s="7">
        <f>IFERROR(__xludf.DUMMYFUNCTION("""COMPUTED_VALUE"""),0.30236111111111114)</f>
        <v>0.3023611111</v>
      </c>
      <c r="G241">
        <f t="shared" si="2"/>
        <v>7</v>
      </c>
      <c r="H241">
        <f>IFERROR(__xludf.DUMMYFUNCTION("""COMPUTED_VALUE"""),15.0)</f>
        <v>15</v>
      </c>
      <c r="I241">
        <f>IFERROR(__xludf.DUMMYFUNCTION("""COMPUTED_VALUE"""),24.0)</f>
        <v>24</v>
      </c>
    </row>
    <row r="242">
      <c r="A242" s="2">
        <v>77.0</v>
      </c>
      <c r="B242" s="2">
        <v>0.0</v>
      </c>
      <c r="C242" s="2">
        <v>77.0</v>
      </c>
      <c r="D242" s="4">
        <v>43316.31277777778</v>
      </c>
      <c r="E242" s="6">
        <f t="shared" si="1"/>
        <v>43316</v>
      </c>
      <c r="F242" s="7">
        <f>IFERROR(__xludf.DUMMYFUNCTION("""COMPUTED_VALUE"""),0.31277777777777777)</f>
        <v>0.3127777778</v>
      </c>
      <c r="G242">
        <f t="shared" si="2"/>
        <v>7</v>
      </c>
      <c r="H242">
        <f>IFERROR(__xludf.DUMMYFUNCTION("""COMPUTED_VALUE"""),30.0)</f>
        <v>30</v>
      </c>
      <c r="I242">
        <f>IFERROR(__xludf.DUMMYFUNCTION("""COMPUTED_VALUE"""),24.0)</f>
        <v>24</v>
      </c>
    </row>
    <row r="243">
      <c r="A243" s="2">
        <v>86.0</v>
      </c>
      <c r="B243" s="2">
        <v>0.0</v>
      </c>
      <c r="C243" s="2">
        <v>86.0</v>
      </c>
      <c r="D243" s="4">
        <v>43316.32318287037</v>
      </c>
      <c r="E243" s="6">
        <f t="shared" si="1"/>
        <v>43316</v>
      </c>
      <c r="F243" s="7">
        <f>IFERROR(__xludf.DUMMYFUNCTION("""COMPUTED_VALUE"""),0.32318287037037036)</f>
        <v>0.3231828704</v>
      </c>
      <c r="G243">
        <f t="shared" si="2"/>
        <v>7</v>
      </c>
      <c r="H243">
        <f>IFERROR(__xludf.DUMMYFUNCTION("""COMPUTED_VALUE"""),45.0)</f>
        <v>45</v>
      </c>
      <c r="I243">
        <f>IFERROR(__xludf.DUMMYFUNCTION("""COMPUTED_VALUE"""),23.0)</f>
        <v>23</v>
      </c>
    </row>
    <row r="244">
      <c r="A244" s="2">
        <v>80.0</v>
      </c>
      <c r="B244" s="2">
        <v>2.0</v>
      </c>
      <c r="C244" s="2">
        <v>82.0</v>
      </c>
      <c r="D244" s="4">
        <v>43316.33361111111</v>
      </c>
      <c r="E244" s="6">
        <f t="shared" si="1"/>
        <v>43316</v>
      </c>
      <c r="F244" s="7">
        <f>IFERROR(__xludf.DUMMYFUNCTION("""COMPUTED_VALUE"""),0.33361111111111114)</f>
        <v>0.3336111111</v>
      </c>
      <c r="G244">
        <f t="shared" si="2"/>
        <v>8</v>
      </c>
      <c r="H244">
        <f>IFERROR(__xludf.DUMMYFUNCTION("""COMPUTED_VALUE"""),0.0)</f>
        <v>0</v>
      </c>
      <c r="I244">
        <f>IFERROR(__xludf.DUMMYFUNCTION("""COMPUTED_VALUE"""),24.0)</f>
        <v>24</v>
      </c>
    </row>
    <row r="245">
      <c r="A245" s="2">
        <v>81.0</v>
      </c>
      <c r="B245" s="2">
        <v>1.0</v>
      </c>
      <c r="C245" s="2">
        <v>82.0</v>
      </c>
      <c r="D245" s="4">
        <v>43316.34402777778</v>
      </c>
      <c r="E245" s="6">
        <f t="shared" si="1"/>
        <v>43316</v>
      </c>
      <c r="F245" s="7">
        <f>IFERROR(__xludf.DUMMYFUNCTION("""COMPUTED_VALUE"""),0.34402777777777777)</f>
        <v>0.3440277778</v>
      </c>
      <c r="G245">
        <f t="shared" si="2"/>
        <v>8</v>
      </c>
      <c r="H245">
        <f>IFERROR(__xludf.DUMMYFUNCTION("""COMPUTED_VALUE"""),15.0)</f>
        <v>15</v>
      </c>
      <c r="I245">
        <f>IFERROR(__xludf.DUMMYFUNCTION("""COMPUTED_VALUE"""),24.0)</f>
        <v>24</v>
      </c>
    </row>
    <row r="246">
      <c r="A246" s="2">
        <v>106.0</v>
      </c>
      <c r="B246" s="2">
        <v>1.0</v>
      </c>
      <c r="C246" s="2">
        <v>107.0</v>
      </c>
      <c r="D246" s="4">
        <v>43316.35444444444</v>
      </c>
      <c r="E246" s="6">
        <f t="shared" si="1"/>
        <v>43316</v>
      </c>
      <c r="F246" s="7">
        <f>IFERROR(__xludf.DUMMYFUNCTION("""COMPUTED_VALUE"""),0.35444444444444445)</f>
        <v>0.3544444444</v>
      </c>
      <c r="G246">
        <f t="shared" si="2"/>
        <v>8</v>
      </c>
      <c r="H246">
        <f>IFERROR(__xludf.DUMMYFUNCTION("""COMPUTED_VALUE"""),30.0)</f>
        <v>30</v>
      </c>
      <c r="I246">
        <f>IFERROR(__xludf.DUMMYFUNCTION("""COMPUTED_VALUE"""),24.0)</f>
        <v>24</v>
      </c>
    </row>
    <row r="247">
      <c r="A247" s="2">
        <v>139.0</v>
      </c>
      <c r="B247" s="2">
        <v>0.0</v>
      </c>
      <c r="C247" s="2">
        <v>139.0</v>
      </c>
      <c r="D247" s="4">
        <v>43316.364849537036</v>
      </c>
      <c r="E247" s="6">
        <f t="shared" si="1"/>
        <v>43316</v>
      </c>
      <c r="F247" s="7">
        <f>IFERROR(__xludf.DUMMYFUNCTION("""COMPUTED_VALUE"""),0.36484953703703704)</f>
        <v>0.364849537</v>
      </c>
      <c r="G247">
        <f t="shared" si="2"/>
        <v>8</v>
      </c>
      <c r="H247">
        <f>IFERROR(__xludf.DUMMYFUNCTION("""COMPUTED_VALUE"""),45.0)</f>
        <v>45</v>
      </c>
      <c r="I247">
        <f>IFERROR(__xludf.DUMMYFUNCTION("""COMPUTED_VALUE"""),23.0)</f>
        <v>23</v>
      </c>
    </row>
    <row r="248">
      <c r="A248" s="2">
        <v>89.0</v>
      </c>
      <c r="B248" s="2">
        <v>0.0</v>
      </c>
      <c r="C248" s="2">
        <v>89.0</v>
      </c>
      <c r="D248" s="4">
        <v>43316.375289351854</v>
      </c>
      <c r="E248" s="6">
        <f t="shared" si="1"/>
        <v>43316</v>
      </c>
      <c r="F248" s="7">
        <f>IFERROR(__xludf.DUMMYFUNCTION("""COMPUTED_VALUE"""),0.37528935185185186)</f>
        <v>0.3752893519</v>
      </c>
      <c r="G248">
        <f t="shared" si="2"/>
        <v>9</v>
      </c>
      <c r="H248">
        <f>IFERROR(__xludf.DUMMYFUNCTION("""COMPUTED_VALUE"""),0.0)</f>
        <v>0</v>
      </c>
      <c r="I248">
        <f>IFERROR(__xludf.DUMMYFUNCTION("""COMPUTED_VALUE"""),25.0)</f>
        <v>25</v>
      </c>
    </row>
    <row r="249">
      <c r="A249" s="2">
        <v>91.0</v>
      </c>
      <c r="B249" s="2">
        <v>1.0</v>
      </c>
      <c r="C249" s="2">
        <v>92.0</v>
      </c>
      <c r="D249" s="4">
        <v>43316.38568287037</v>
      </c>
      <c r="E249" s="6">
        <f t="shared" si="1"/>
        <v>43316</v>
      </c>
      <c r="F249" s="7">
        <f>IFERROR(__xludf.DUMMYFUNCTION("""COMPUTED_VALUE"""),0.38568287037037036)</f>
        <v>0.3856828704</v>
      </c>
      <c r="G249">
        <f t="shared" si="2"/>
        <v>9</v>
      </c>
      <c r="H249">
        <f>IFERROR(__xludf.DUMMYFUNCTION("""COMPUTED_VALUE"""),15.0)</f>
        <v>15</v>
      </c>
      <c r="I249">
        <f>IFERROR(__xludf.DUMMYFUNCTION("""COMPUTED_VALUE"""),23.0)</f>
        <v>23</v>
      </c>
    </row>
    <row r="250">
      <c r="A250" s="2">
        <v>110.0</v>
      </c>
      <c r="B250" s="2">
        <v>1.0</v>
      </c>
      <c r="C250" s="2">
        <v>111.0</v>
      </c>
      <c r="D250" s="4">
        <v>43316.396099537036</v>
      </c>
      <c r="E250" s="6">
        <f t="shared" si="1"/>
        <v>43316</v>
      </c>
      <c r="F250" s="7">
        <f>IFERROR(__xludf.DUMMYFUNCTION("""COMPUTED_VALUE"""),0.39609953703703704)</f>
        <v>0.396099537</v>
      </c>
      <c r="G250">
        <f t="shared" si="2"/>
        <v>9</v>
      </c>
      <c r="H250">
        <f>IFERROR(__xludf.DUMMYFUNCTION("""COMPUTED_VALUE"""),30.0)</f>
        <v>30</v>
      </c>
      <c r="I250">
        <f>IFERROR(__xludf.DUMMYFUNCTION("""COMPUTED_VALUE"""),23.0)</f>
        <v>23</v>
      </c>
    </row>
    <row r="251">
      <c r="A251" s="2">
        <v>139.0</v>
      </c>
      <c r="B251" s="2">
        <v>0.0</v>
      </c>
      <c r="C251" s="2">
        <v>139.0</v>
      </c>
      <c r="D251" s="4">
        <v>43316.4065162037</v>
      </c>
      <c r="E251" s="6">
        <f t="shared" si="1"/>
        <v>43316</v>
      </c>
      <c r="F251" s="7">
        <f>IFERROR(__xludf.DUMMYFUNCTION("""COMPUTED_VALUE"""),0.4065162037037037)</f>
        <v>0.4065162037</v>
      </c>
      <c r="G251">
        <f t="shared" si="2"/>
        <v>9</v>
      </c>
      <c r="H251">
        <f>IFERROR(__xludf.DUMMYFUNCTION("""COMPUTED_VALUE"""),45.0)</f>
        <v>45</v>
      </c>
      <c r="I251">
        <f>IFERROR(__xludf.DUMMYFUNCTION("""COMPUTED_VALUE"""),23.0)</f>
        <v>23</v>
      </c>
    </row>
    <row r="252">
      <c r="A252" s="2">
        <v>97.0</v>
      </c>
      <c r="B252" s="2">
        <v>0.0</v>
      </c>
      <c r="C252" s="2">
        <v>97.0</v>
      </c>
      <c r="D252" s="4">
        <v>43316.41694444444</v>
      </c>
      <c r="E252" s="6">
        <f t="shared" si="1"/>
        <v>43316</v>
      </c>
      <c r="F252" s="7">
        <f>IFERROR(__xludf.DUMMYFUNCTION("""COMPUTED_VALUE"""),0.41694444444444445)</f>
        <v>0.4169444444</v>
      </c>
      <c r="G252">
        <f t="shared" si="2"/>
        <v>10</v>
      </c>
      <c r="H252">
        <f>IFERROR(__xludf.DUMMYFUNCTION("""COMPUTED_VALUE"""),0.0)</f>
        <v>0</v>
      </c>
      <c r="I252">
        <f>IFERROR(__xludf.DUMMYFUNCTION("""COMPUTED_VALUE"""),24.0)</f>
        <v>24</v>
      </c>
    </row>
    <row r="253">
      <c r="A253" s="2">
        <v>130.0</v>
      </c>
      <c r="B253" s="2">
        <v>0.0</v>
      </c>
      <c r="C253" s="2">
        <v>130.0</v>
      </c>
      <c r="D253" s="4">
        <v>43316.42736111111</v>
      </c>
      <c r="E253" s="6">
        <f t="shared" si="1"/>
        <v>43316</v>
      </c>
      <c r="F253" s="7">
        <f>IFERROR(__xludf.DUMMYFUNCTION("""COMPUTED_VALUE"""),0.42736111111111114)</f>
        <v>0.4273611111</v>
      </c>
      <c r="G253">
        <f t="shared" si="2"/>
        <v>10</v>
      </c>
      <c r="H253">
        <f>IFERROR(__xludf.DUMMYFUNCTION("""COMPUTED_VALUE"""),15.0)</f>
        <v>15</v>
      </c>
      <c r="I253">
        <f>IFERROR(__xludf.DUMMYFUNCTION("""COMPUTED_VALUE"""),24.0)</f>
        <v>24</v>
      </c>
    </row>
    <row r="254">
      <c r="A254" s="2">
        <v>149.0</v>
      </c>
      <c r="B254" s="2">
        <v>1.0</v>
      </c>
      <c r="C254" s="2">
        <v>150.0</v>
      </c>
      <c r="D254" s="4">
        <v>43316.4377662037</v>
      </c>
      <c r="E254" s="6">
        <f t="shared" si="1"/>
        <v>43316</v>
      </c>
      <c r="F254" s="7">
        <f>IFERROR(__xludf.DUMMYFUNCTION("""COMPUTED_VALUE"""),0.4377662037037037)</f>
        <v>0.4377662037</v>
      </c>
      <c r="G254">
        <f t="shared" si="2"/>
        <v>10</v>
      </c>
      <c r="H254">
        <f>IFERROR(__xludf.DUMMYFUNCTION("""COMPUTED_VALUE"""),30.0)</f>
        <v>30</v>
      </c>
      <c r="I254">
        <f>IFERROR(__xludf.DUMMYFUNCTION("""COMPUTED_VALUE"""),23.0)</f>
        <v>23</v>
      </c>
    </row>
    <row r="255">
      <c r="A255" s="2">
        <v>233.0</v>
      </c>
      <c r="B255" s="2">
        <v>0.0</v>
      </c>
      <c r="C255" s="2">
        <v>226.0</v>
      </c>
      <c r="D255" s="4">
        <v>43316.44818287037</v>
      </c>
      <c r="E255" s="6">
        <f t="shared" si="1"/>
        <v>43316</v>
      </c>
      <c r="F255" s="7">
        <f>IFERROR(__xludf.DUMMYFUNCTION("""COMPUTED_VALUE"""),0.44818287037037036)</f>
        <v>0.4481828704</v>
      </c>
      <c r="G255">
        <f t="shared" si="2"/>
        <v>10</v>
      </c>
      <c r="H255">
        <f>IFERROR(__xludf.DUMMYFUNCTION("""COMPUTED_VALUE"""),45.0)</f>
        <v>45</v>
      </c>
      <c r="I255">
        <f>IFERROR(__xludf.DUMMYFUNCTION("""COMPUTED_VALUE"""),23.0)</f>
        <v>23</v>
      </c>
    </row>
    <row r="256">
      <c r="A256" s="2">
        <v>185.0</v>
      </c>
      <c r="B256" s="2">
        <v>1.0</v>
      </c>
      <c r="C256" s="2">
        <v>186.0</v>
      </c>
      <c r="D256" s="4">
        <v>43316.45861111111</v>
      </c>
      <c r="E256" s="6">
        <f t="shared" si="1"/>
        <v>43316</v>
      </c>
      <c r="F256" s="7">
        <f>IFERROR(__xludf.DUMMYFUNCTION("""COMPUTED_VALUE"""),0.45861111111111114)</f>
        <v>0.4586111111</v>
      </c>
      <c r="G256">
        <f t="shared" si="2"/>
        <v>11</v>
      </c>
      <c r="H256">
        <f>IFERROR(__xludf.DUMMYFUNCTION("""COMPUTED_VALUE"""),0.0)</f>
        <v>0</v>
      </c>
      <c r="I256">
        <f>IFERROR(__xludf.DUMMYFUNCTION("""COMPUTED_VALUE"""),24.0)</f>
        <v>24</v>
      </c>
    </row>
    <row r="257">
      <c r="A257" s="2">
        <v>201.0</v>
      </c>
      <c r="B257" s="2">
        <v>1.0</v>
      </c>
      <c r="C257" s="2">
        <v>202.0</v>
      </c>
      <c r="D257" s="4">
        <v>43316.4690162037</v>
      </c>
      <c r="E257" s="6">
        <f t="shared" si="1"/>
        <v>43316</v>
      </c>
      <c r="F257" s="7">
        <f>IFERROR(__xludf.DUMMYFUNCTION("""COMPUTED_VALUE"""),0.4690162037037037)</f>
        <v>0.4690162037</v>
      </c>
      <c r="G257">
        <f t="shared" si="2"/>
        <v>11</v>
      </c>
      <c r="H257">
        <f>IFERROR(__xludf.DUMMYFUNCTION("""COMPUTED_VALUE"""),15.0)</f>
        <v>15</v>
      </c>
      <c r="I257">
        <f>IFERROR(__xludf.DUMMYFUNCTION("""COMPUTED_VALUE"""),23.0)</f>
        <v>23</v>
      </c>
    </row>
    <row r="258">
      <c r="A258" s="2">
        <v>217.0</v>
      </c>
      <c r="B258" s="2">
        <v>3.0</v>
      </c>
      <c r="C258" s="2">
        <v>220.0</v>
      </c>
      <c r="D258" s="4">
        <v>43316.47943287037</v>
      </c>
      <c r="E258" s="6">
        <f t="shared" si="1"/>
        <v>43316</v>
      </c>
      <c r="F258" s="7">
        <f>IFERROR(__xludf.DUMMYFUNCTION("""COMPUTED_VALUE"""),0.47943287037037036)</f>
        <v>0.4794328704</v>
      </c>
      <c r="G258">
        <f t="shared" si="2"/>
        <v>11</v>
      </c>
      <c r="H258">
        <f>IFERROR(__xludf.DUMMYFUNCTION("""COMPUTED_VALUE"""),30.0)</f>
        <v>30</v>
      </c>
      <c r="I258">
        <f>IFERROR(__xludf.DUMMYFUNCTION("""COMPUTED_VALUE"""),23.0)</f>
        <v>23</v>
      </c>
    </row>
    <row r="259">
      <c r="A259" s="2">
        <v>244.0</v>
      </c>
      <c r="B259" s="2">
        <v>2.0</v>
      </c>
      <c r="C259" s="2">
        <v>246.0</v>
      </c>
      <c r="D259" s="4">
        <v>43316.48986111111</v>
      </c>
      <c r="E259" s="6">
        <f t="shared" si="1"/>
        <v>43316</v>
      </c>
      <c r="F259" s="7">
        <f>IFERROR(__xludf.DUMMYFUNCTION("""COMPUTED_VALUE"""),0.48986111111111114)</f>
        <v>0.4898611111</v>
      </c>
      <c r="G259">
        <f t="shared" si="2"/>
        <v>11</v>
      </c>
      <c r="H259">
        <f>IFERROR(__xludf.DUMMYFUNCTION("""COMPUTED_VALUE"""),45.0)</f>
        <v>45</v>
      </c>
      <c r="I259">
        <f>IFERROR(__xludf.DUMMYFUNCTION("""COMPUTED_VALUE"""),24.0)</f>
        <v>24</v>
      </c>
    </row>
    <row r="260">
      <c r="A260" s="2">
        <v>209.0</v>
      </c>
      <c r="B260" s="2">
        <v>2.0</v>
      </c>
      <c r="C260" s="2">
        <v>211.0</v>
      </c>
      <c r="D260" s="4">
        <v>43316.5002662037</v>
      </c>
      <c r="E260" s="6">
        <f t="shared" si="1"/>
        <v>43316</v>
      </c>
      <c r="F260" s="7">
        <f>IFERROR(__xludf.DUMMYFUNCTION("""COMPUTED_VALUE"""),0.5002662037037037)</f>
        <v>0.5002662037</v>
      </c>
      <c r="G260">
        <f t="shared" si="2"/>
        <v>12</v>
      </c>
      <c r="H260">
        <f>IFERROR(__xludf.DUMMYFUNCTION("""COMPUTED_VALUE"""),0.0)</f>
        <v>0</v>
      </c>
      <c r="I260">
        <f>IFERROR(__xludf.DUMMYFUNCTION("""COMPUTED_VALUE"""),23.0)</f>
        <v>23</v>
      </c>
    </row>
    <row r="261">
      <c r="A261" s="2">
        <v>242.0</v>
      </c>
      <c r="B261" s="2">
        <v>1.0</v>
      </c>
      <c r="C261" s="2">
        <v>243.0</v>
      </c>
      <c r="D261" s="4">
        <v>43316.51069444444</v>
      </c>
      <c r="E261" s="6">
        <f t="shared" si="1"/>
        <v>43316</v>
      </c>
      <c r="F261" s="7">
        <f>IFERROR(__xludf.DUMMYFUNCTION("""COMPUTED_VALUE"""),0.5106944444444445)</f>
        <v>0.5106944444</v>
      </c>
      <c r="G261">
        <f t="shared" si="2"/>
        <v>12</v>
      </c>
      <c r="H261">
        <f>IFERROR(__xludf.DUMMYFUNCTION("""COMPUTED_VALUE"""),15.0)</f>
        <v>15</v>
      </c>
      <c r="I261">
        <f>IFERROR(__xludf.DUMMYFUNCTION("""COMPUTED_VALUE"""),24.0)</f>
        <v>24</v>
      </c>
    </row>
    <row r="262">
      <c r="A262" s="2">
        <v>260.0</v>
      </c>
      <c r="B262" s="2">
        <v>2.0</v>
      </c>
      <c r="C262" s="2">
        <v>262.0</v>
      </c>
      <c r="D262" s="4">
        <v>43316.521099537036</v>
      </c>
      <c r="E262" s="6">
        <f t="shared" si="1"/>
        <v>43316</v>
      </c>
      <c r="F262" s="7">
        <f>IFERROR(__xludf.DUMMYFUNCTION("""COMPUTED_VALUE"""),0.521099537037037)</f>
        <v>0.521099537</v>
      </c>
      <c r="G262">
        <f t="shared" si="2"/>
        <v>12</v>
      </c>
      <c r="H262">
        <f>IFERROR(__xludf.DUMMYFUNCTION("""COMPUTED_VALUE"""),30.0)</f>
        <v>30</v>
      </c>
      <c r="I262">
        <f>IFERROR(__xludf.DUMMYFUNCTION("""COMPUTED_VALUE"""),23.0)</f>
        <v>23</v>
      </c>
    </row>
    <row r="263">
      <c r="A263" s="2">
        <v>274.0</v>
      </c>
      <c r="B263" s="2">
        <v>2.0</v>
      </c>
      <c r="C263" s="2">
        <v>276.0</v>
      </c>
      <c r="D263" s="4">
        <v>43316.5315162037</v>
      </c>
      <c r="E263" s="6">
        <f t="shared" si="1"/>
        <v>43316</v>
      </c>
      <c r="F263" s="7">
        <f>IFERROR(__xludf.DUMMYFUNCTION("""COMPUTED_VALUE"""),0.5315162037037037)</f>
        <v>0.5315162037</v>
      </c>
      <c r="G263">
        <f t="shared" si="2"/>
        <v>12</v>
      </c>
      <c r="H263">
        <f>IFERROR(__xludf.DUMMYFUNCTION("""COMPUTED_VALUE"""),45.0)</f>
        <v>45</v>
      </c>
      <c r="I263">
        <f>IFERROR(__xludf.DUMMYFUNCTION("""COMPUTED_VALUE"""),23.0)</f>
        <v>23</v>
      </c>
    </row>
    <row r="264">
      <c r="A264" s="2">
        <v>256.0</v>
      </c>
      <c r="B264" s="2">
        <v>3.0</v>
      </c>
      <c r="C264" s="2">
        <v>259.0</v>
      </c>
      <c r="D264" s="4">
        <v>43316.54193287037</v>
      </c>
      <c r="E264" s="6">
        <f t="shared" si="1"/>
        <v>43316</v>
      </c>
      <c r="F264" s="7">
        <f>IFERROR(__xludf.DUMMYFUNCTION("""COMPUTED_VALUE"""),0.5419328703703704)</f>
        <v>0.5419328704</v>
      </c>
      <c r="G264">
        <f t="shared" si="2"/>
        <v>13</v>
      </c>
      <c r="H264">
        <f>IFERROR(__xludf.DUMMYFUNCTION("""COMPUTED_VALUE"""),0.0)</f>
        <v>0</v>
      </c>
      <c r="I264">
        <f>IFERROR(__xludf.DUMMYFUNCTION("""COMPUTED_VALUE"""),23.0)</f>
        <v>23</v>
      </c>
    </row>
    <row r="265">
      <c r="A265" s="2">
        <v>261.0</v>
      </c>
      <c r="B265" s="2">
        <v>1.0</v>
      </c>
      <c r="C265" s="2">
        <v>262.0</v>
      </c>
      <c r="D265" s="4">
        <v>43316.552349537036</v>
      </c>
      <c r="E265" s="6">
        <f t="shared" si="1"/>
        <v>43316</v>
      </c>
      <c r="F265" s="7">
        <f>IFERROR(__xludf.DUMMYFUNCTION("""COMPUTED_VALUE"""),0.552349537037037)</f>
        <v>0.552349537</v>
      </c>
      <c r="G265">
        <f t="shared" si="2"/>
        <v>13</v>
      </c>
      <c r="H265">
        <f>IFERROR(__xludf.DUMMYFUNCTION("""COMPUTED_VALUE"""),15.0)</f>
        <v>15</v>
      </c>
      <c r="I265">
        <f>IFERROR(__xludf.DUMMYFUNCTION("""COMPUTED_VALUE"""),23.0)</f>
        <v>23</v>
      </c>
    </row>
    <row r="266">
      <c r="A266" s="2">
        <v>294.0</v>
      </c>
      <c r="B266" s="2">
        <v>2.0</v>
      </c>
      <c r="C266" s="2">
        <v>296.0</v>
      </c>
      <c r="D266" s="4">
        <v>43316.5627662037</v>
      </c>
      <c r="E266" s="6">
        <f t="shared" si="1"/>
        <v>43316</v>
      </c>
      <c r="F266" s="7">
        <f>IFERROR(__xludf.DUMMYFUNCTION("""COMPUTED_VALUE"""),0.5627662037037037)</f>
        <v>0.5627662037</v>
      </c>
      <c r="G266">
        <f t="shared" si="2"/>
        <v>13</v>
      </c>
      <c r="H266">
        <f>IFERROR(__xludf.DUMMYFUNCTION("""COMPUTED_VALUE"""),30.0)</f>
        <v>30</v>
      </c>
      <c r="I266">
        <f>IFERROR(__xludf.DUMMYFUNCTION("""COMPUTED_VALUE"""),23.0)</f>
        <v>23</v>
      </c>
    </row>
    <row r="267">
      <c r="A267" s="2">
        <v>298.0</v>
      </c>
      <c r="B267" s="2">
        <v>4.0</v>
      </c>
      <c r="C267" s="2">
        <v>302.0</v>
      </c>
      <c r="D267" s="4">
        <v>43316.57318287037</v>
      </c>
      <c r="E267" s="6">
        <f t="shared" si="1"/>
        <v>43316</v>
      </c>
      <c r="F267" s="7">
        <f>IFERROR(__xludf.DUMMYFUNCTION("""COMPUTED_VALUE"""),0.5731828703703704)</f>
        <v>0.5731828704</v>
      </c>
      <c r="G267">
        <f t="shared" si="2"/>
        <v>13</v>
      </c>
      <c r="H267">
        <f>IFERROR(__xludf.DUMMYFUNCTION("""COMPUTED_VALUE"""),45.0)</f>
        <v>45</v>
      </c>
      <c r="I267">
        <f>IFERROR(__xludf.DUMMYFUNCTION("""COMPUTED_VALUE"""),23.0)</f>
        <v>23</v>
      </c>
    </row>
    <row r="268">
      <c r="A268" s="2">
        <v>283.0</v>
      </c>
      <c r="B268" s="2">
        <v>2.0</v>
      </c>
      <c r="C268" s="2">
        <v>285.0</v>
      </c>
      <c r="D268" s="4">
        <v>43316.58358796296</v>
      </c>
      <c r="E268" s="6">
        <f t="shared" si="1"/>
        <v>43316</v>
      </c>
      <c r="F268" s="7">
        <f>IFERROR(__xludf.DUMMYFUNCTION("""COMPUTED_VALUE"""),0.583587962962963)</f>
        <v>0.583587963</v>
      </c>
      <c r="G268">
        <f t="shared" si="2"/>
        <v>14</v>
      </c>
      <c r="H268">
        <f>IFERROR(__xludf.DUMMYFUNCTION("""COMPUTED_VALUE"""),0.0)</f>
        <v>0</v>
      </c>
      <c r="I268">
        <f>IFERROR(__xludf.DUMMYFUNCTION("""COMPUTED_VALUE"""),22.0)</f>
        <v>22</v>
      </c>
    </row>
    <row r="269">
      <c r="A269" s="2">
        <v>304.0</v>
      </c>
      <c r="B269" s="2">
        <v>0.0</v>
      </c>
      <c r="C269" s="2">
        <v>304.0</v>
      </c>
      <c r="D269" s="4">
        <v>43316.5940162037</v>
      </c>
      <c r="E269" s="6">
        <f t="shared" si="1"/>
        <v>43316</v>
      </c>
      <c r="F269" s="7">
        <f>IFERROR(__xludf.DUMMYFUNCTION("""COMPUTED_VALUE"""),0.5940162037037037)</f>
        <v>0.5940162037</v>
      </c>
      <c r="G269">
        <f t="shared" si="2"/>
        <v>14</v>
      </c>
      <c r="H269">
        <f>IFERROR(__xludf.DUMMYFUNCTION("""COMPUTED_VALUE"""),15.0)</f>
        <v>15</v>
      </c>
      <c r="I269">
        <f>IFERROR(__xludf.DUMMYFUNCTION("""COMPUTED_VALUE"""),23.0)</f>
        <v>23</v>
      </c>
    </row>
    <row r="270">
      <c r="A270" s="2">
        <v>269.0</v>
      </c>
      <c r="B270" s="2">
        <v>2.0</v>
      </c>
      <c r="C270" s="2">
        <v>271.0</v>
      </c>
      <c r="D270" s="4">
        <v>43316.60443287037</v>
      </c>
      <c r="E270" s="6">
        <f t="shared" si="1"/>
        <v>43316</v>
      </c>
      <c r="F270" s="7">
        <f>IFERROR(__xludf.DUMMYFUNCTION("""COMPUTED_VALUE"""),0.6044328703703704)</f>
        <v>0.6044328704</v>
      </c>
      <c r="G270">
        <f t="shared" si="2"/>
        <v>14</v>
      </c>
      <c r="H270">
        <f>IFERROR(__xludf.DUMMYFUNCTION("""COMPUTED_VALUE"""),30.0)</f>
        <v>30</v>
      </c>
      <c r="I270">
        <f>IFERROR(__xludf.DUMMYFUNCTION("""COMPUTED_VALUE"""),23.0)</f>
        <v>23</v>
      </c>
    </row>
    <row r="271">
      <c r="A271" s="2">
        <v>291.0</v>
      </c>
      <c r="B271" s="2">
        <v>4.0</v>
      </c>
      <c r="C271" s="2">
        <v>295.0</v>
      </c>
      <c r="D271" s="4">
        <v>43316.614849537036</v>
      </c>
      <c r="E271" s="6">
        <f t="shared" si="1"/>
        <v>43316</v>
      </c>
      <c r="F271" s="7">
        <f>IFERROR(__xludf.DUMMYFUNCTION("""COMPUTED_VALUE"""),0.614849537037037)</f>
        <v>0.614849537</v>
      </c>
      <c r="G271">
        <f t="shared" si="2"/>
        <v>14</v>
      </c>
      <c r="H271">
        <f>IFERROR(__xludf.DUMMYFUNCTION("""COMPUTED_VALUE"""),45.0)</f>
        <v>45</v>
      </c>
      <c r="I271">
        <f>IFERROR(__xludf.DUMMYFUNCTION("""COMPUTED_VALUE"""),23.0)</f>
        <v>23</v>
      </c>
    </row>
    <row r="272">
      <c r="A272" s="2">
        <v>265.0</v>
      </c>
      <c r="B272" s="2">
        <v>1.0</v>
      </c>
      <c r="C272" s="2">
        <v>266.0</v>
      </c>
      <c r="D272" s="4">
        <v>43316.62530092592</v>
      </c>
      <c r="E272" s="6">
        <f t="shared" si="1"/>
        <v>43316</v>
      </c>
      <c r="F272" s="7">
        <f>IFERROR(__xludf.DUMMYFUNCTION("""COMPUTED_VALUE"""),0.6253009259259259)</f>
        <v>0.6253009259</v>
      </c>
      <c r="G272">
        <f t="shared" si="2"/>
        <v>15</v>
      </c>
      <c r="H272">
        <f>IFERROR(__xludf.DUMMYFUNCTION("""COMPUTED_VALUE"""),0.0)</f>
        <v>0</v>
      </c>
      <c r="I272">
        <f>IFERROR(__xludf.DUMMYFUNCTION("""COMPUTED_VALUE"""),26.0)</f>
        <v>26</v>
      </c>
    </row>
    <row r="273">
      <c r="A273" s="2">
        <v>277.0</v>
      </c>
      <c r="B273" s="2">
        <v>1.0</v>
      </c>
      <c r="C273" s="2">
        <v>278.0</v>
      </c>
      <c r="D273" s="4">
        <v>43316.63568287037</v>
      </c>
      <c r="E273" s="6">
        <f t="shared" si="1"/>
        <v>43316</v>
      </c>
      <c r="F273" s="7">
        <f>IFERROR(__xludf.DUMMYFUNCTION("""COMPUTED_VALUE"""),0.6356828703703704)</f>
        <v>0.6356828704</v>
      </c>
      <c r="G273">
        <f t="shared" si="2"/>
        <v>15</v>
      </c>
      <c r="H273">
        <f>IFERROR(__xludf.DUMMYFUNCTION("""COMPUTED_VALUE"""),15.0)</f>
        <v>15</v>
      </c>
      <c r="I273">
        <f>IFERROR(__xludf.DUMMYFUNCTION("""COMPUTED_VALUE"""),23.0)</f>
        <v>23</v>
      </c>
    </row>
    <row r="274">
      <c r="A274" s="2">
        <v>295.0</v>
      </c>
      <c r="B274" s="2">
        <v>2.0</v>
      </c>
      <c r="C274" s="2">
        <v>297.0</v>
      </c>
      <c r="D274" s="4">
        <v>43316.646099537036</v>
      </c>
      <c r="E274" s="6">
        <f t="shared" si="1"/>
        <v>43316</v>
      </c>
      <c r="F274" s="7">
        <f>IFERROR(__xludf.DUMMYFUNCTION("""COMPUTED_VALUE"""),0.646099537037037)</f>
        <v>0.646099537</v>
      </c>
      <c r="G274">
        <f t="shared" si="2"/>
        <v>15</v>
      </c>
      <c r="H274">
        <f>IFERROR(__xludf.DUMMYFUNCTION("""COMPUTED_VALUE"""),30.0)</f>
        <v>30</v>
      </c>
      <c r="I274">
        <f>IFERROR(__xludf.DUMMYFUNCTION("""COMPUTED_VALUE"""),23.0)</f>
        <v>23</v>
      </c>
    </row>
    <row r="275">
      <c r="A275" s="2">
        <v>285.0</v>
      </c>
      <c r="B275" s="2">
        <v>4.0</v>
      </c>
      <c r="C275" s="2">
        <v>289.0</v>
      </c>
      <c r="D275" s="4">
        <v>43316.6565162037</v>
      </c>
      <c r="E275" s="6">
        <f t="shared" si="1"/>
        <v>43316</v>
      </c>
      <c r="F275" s="7">
        <f>IFERROR(__xludf.DUMMYFUNCTION("""COMPUTED_VALUE"""),0.6565162037037037)</f>
        <v>0.6565162037</v>
      </c>
      <c r="G275">
        <f t="shared" si="2"/>
        <v>15</v>
      </c>
      <c r="H275">
        <f>IFERROR(__xludf.DUMMYFUNCTION("""COMPUTED_VALUE"""),45.0)</f>
        <v>45</v>
      </c>
      <c r="I275">
        <f>IFERROR(__xludf.DUMMYFUNCTION("""COMPUTED_VALUE"""),23.0)</f>
        <v>23</v>
      </c>
    </row>
    <row r="276">
      <c r="A276" s="2">
        <v>268.0</v>
      </c>
      <c r="B276" s="2">
        <v>4.0</v>
      </c>
      <c r="C276" s="2">
        <v>272.0</v>
      </c>
      <c r="D276" s="4">
        <v>43316.66695601852</v>
      </c>
      <c r="E276" s="6">
        <f t="shared" si="1"/>
        <v>43316</v>
      </c>
      <c r="F276" s="7">
        <f>IFERROR(__xludf.DUMMYFUNCTION("""COMPUTED_VALUE"""),0.6669560185185185)</f>
        <v>0.6669560185</v>
      </c>
      <c r="G276">
        <f t="shared" si="2"/>
        <v>16</v>
      </c>
      <c r="H276">
        <f>IFERROR(__xludf.DUMMYFUNCTION("""COMPUTED_VALUE"""),0.0)</f>
        <v>0</v>
      </c>
      <c r="I276">
        <f>IFERROR(__xludf.DUMMYFUNCTION("""COMPUTED_VALUE"""),25.0)</f>
        <v>25</v>
      </c>
    </row>
    <row r="277">
      <c r="A277" s="2">
        <v>249.0</v>
      </c>
      <c r="B277" s="2">
        <v>3.0</v>
      </c>
      <c r="C277" s="2">
        <v>252.0</v>
      </c>
      <c r="D277" s="4">
        <v>43316.677349537036</v>
      </c>
      <c r="E277" s="6">
        <f t="shared" si="1"/>
        <v>43316</v>
      </c>
      <c r="F277" s="7">
        <f>IFERROR(__xludf.DUMMYFUNCTION("""COMPUTED_VALUE"""),0.677349537037037)</f>
        <v>0.677349537</v>
      </c>
      <c r="G277">
        <f t="shared" si="2"/>
        <v>16</v>
      </c>
      <c r="H277">
        <f>IFERROR(__xludf.DUMMYFUNCTION("""COMPUTED_VALUE"""),15.0)</f>
        <v>15</v>
      </c>
      <c r="I277">
        <f>IFERROR(__xludf.DUMMYFUNCTION("""COMPUTED_VALUE"""),23.0)</f>
        <v>23</v>
      </c>
    </row>
    <row r="278">
      <c r="A278" s="2">
        <v>255.0</v>
      </c>
      <c r="B278" s="2">
        <v>3.0</v>
      </c>
      <c r="C278" s="2">
        <v>258.0</v>
      </c>
      <c r="D278" s="4">
        <v>43316.6877662037</v>
      </c>
      <c r="E278" s="6">
        <f t="shared" si="1"/>
        <v>43316</v>
      </c>
      <c r="F278" s="7">
        <f>IFERROR(__xludf.DUMMYFUNCTION("""COMPUTED_VALUE"""),0.6877662037037037)</f>
        <v>0.6877662037</v>
      </c>
      <c r="G278">
        <f t="shared" si="2"/>
        <v>16</v>
      </c>
      <c r="H278">
        <f>IFERROR(__xludf.DUMMYFUNCTION("""COMPUTED_VALUE"""),30.0)</f>
        <v>30</v>
      </c>
      <c r="I278">
        <f>IFERROR(__xludf.DUMMYFUNCTION("""COMPUTED_VALUE"""),23.0)</f>
        <v>23</v>
      </c>
    </row>
    <row r="279">
      <c r="A279" s="2">
        <v>290.0</v>
      </c>
      <c r="B279" s="2">
        <v>5.0</v>
      </c>
      <c r="C279" s="2">
        <v>295.0</v>
      </c>
      <c r="D279" s="4">
        <v>43316.698171296295</v>
      </c>
      <c r="E279" s="6">
        <f t="shared" si="1"/>
        <v>43316</v>
      </c>
      <c r="F279" s="7">
        <f>IFERROR(__xludf.DUMMYFUNCTION("""COMPUTED_VALUE"""),0.6981712962962963)</f>
        <v>0.6981712963</v>
      </c>
      <c r="G279">
        <f t="shared" si="2"/>
        <v>16</v>
      </c>
      <c r="H279">
        <f>IFERROR(__xludf.DUMMYFUNCTION("""COMPUTED_VALUE"""),45.0)</f>
        <v>45</v>
      </c>
      <c r="I279">
        <f>IFERROR(__xludf.DUMMYFUNCTION("""COMPUTED_VALUE"""),22.0)</f>
        <v>22</v>
      </c>
    </row>
    <row r="280">
      <c r="A280" s="2">
        <v>260.0</v>
      </c>
      <c r="B280" s="2">
        <v>2.0</v>
      </c>
      <c r="C280" s="2">
        <v>259.0</v>
      </c>
      <c r="D280" s="4">
        <v>43316.70862268518</v>
      </c>
      <c r="E280" s="6">
        <f t="shared" si="1"/>
        <v>43316</v>
      </c>
      <c r="F280" s="7">
        <f>IFERROR(__xludf.DUMMYFUNCTION("""COMPUTED_VALUE"""),0.7086226851851852)</f>
        <v>0.7086226852</v>
      </c>
      <c r="G280">
        <f t="shared" si="2"/>
        <v>17</v>
      </c>
      <c r="H280">
        <f>IFERROR(__xludf.DUMMYFUNCTION("""COMPUTED_VALUE"""),0.0)</f>
        <v>0</v>
      </c>
      <c r="I280">
        <f>IFERROR(__xludf.DUMMYFUNCTION("""COMPUTED_VALUE"""),25.0)</f>
        <v>25</v>
      </c>
    </row>
    <row r="281">
      <c r="A281" s="2">
        <v>254.0</v>
      </c>
      <c r="B281" s="2">
        <v>3.0</v>
      </c>
      <c r="C281" s="2">
        <v>251.0</v>
      </c>
      <c r="D281" s="4">
        <v>43316.71900462963</v>
      </c>
      <c r="E281" s="6">
        <f t="shared" si="1"/>
        <v>43316</v>
      </c>
      <c r="F281" s="7">
        <f>IFERROR(__xludf.DUMMYFUNCTION("""COMPUTED_VALUE"""),0.7190046296296296)</f>
        <v>0.7190046296</v>
      </c>
      <c r="G281">
        <f t="shared" si="2"/>
        <v>17</v>
      </c>
      <c r="H281">
        <f>IFERROR(__xludf.DUMMYFUNCTION("""COMPUTED_VALUE"""),15.0)</f>
        <v>15</v>
      </c>
      <c r="I281">
        <f>IFERROR(__xludf.DUMMYFUNCTION("""COMPUTED_VALUE"""),22.0)</f>
        <v>22</v>
      </c>
    </row>
    <row r="282">
      <c r="A282" s="2">
        <v>276.0</v>
      </c>
      <c r="B282" s="2">
        <v>2.0</v>
      </c>
      <c r="C282" s="2">
        <v>278.0</v>
      </c>
      <c r="D282" s="4">
        <v>43316.72943287037</v>
      </c>
      <c r="E282" s="6">
        <f t="shared" si="1"/>
        <v>43316</v>
      </c>
      <c r="F282" s="7">
        <f>IFERROR(__xludf.DUMMYFUNCTION("""COMPUTED_VALUE"""),0.7294328703703704)</f>
        <v>0.7294328704</v>
      </c>
      <c r="G282">
        <f t="shared" si="2"/>
        <v>17</v>
      </c>
      <c r="H282">
        <f>IFERROR(__xludf.DUMMYFUNCTION("""COMPUTED_VALUE"""),30.0)</f>
        <v>30</v>
      </c>
      <c r="I282">
        <f>IFERROR(__xludf.DUMMYFUNCTION("""COMPUTED_VALUE"""),23.0)</f>
        <v>23</v>
      </c>
    </row>
    <row r="283">
      <c r="A283" s="2">
        <v>270.0</v>
      </c>
      <c r="B283" s="2">
        <v>0.0</v>
      </c>
      <c r="C283" s="2">
        <v>270.0</v>
      </c>
      <c r="D283" s="4">
        <v>43316.739849537036</v>
      </c>
      <c r="E283" s="6">
        <f t="shared" si="1"/>
        <v>43316</v>
      </c>
      <c r="F283" s="7">
        <f>IFERROR(__xludf.DUMMYFUNCTION("""COMPUTED_VALUE"""),0.739849537037037)</f>
        <v>0.739849537</v>
      </c>
      <c r="G283">
        <f t="shared" si="2"/>
        <v>17</v>
      </c>
      <c r="H283">
        <f>IFERROR(__xludf.DUMMYFUNCTION("""COMPUTED_VALUE"""),45.0)</f>
        <v>45</v>
      </c>
      <c r="I283">
        <f>IFERROR(__xludf.DUMMYFUNCTION("""COMPUTED_VALUE"""),23.0)</f>
        <v>23</v>
      </c>
    </row>
    <row r="284">
      <c r="A284" s="2">
        <v>270.0</v>
      </c>
      <c r="B284" s="2">
        <v>1.0</v>
      </c>
      <c r="C284" s="2">
        <v>271.0</v>
      </c>
      <c r="D284" s="4">
        <v>43316.750289351854</v>
      </c>
      <c r="E284" s="6">
        <f t="shared" si="1"/>
        <v>43316</v>
      </c>
      <c r="F284" s="7">
        <f>IFERROR(__xludf.DUMMYFUNCTION("""COMPUTED_VALUE"""),0.7502893518518519)</f>
        <v>0.7502893519</v>
      </c>
      <c r="G284">
        <f t="shared" si="2"/>
        <v>18</v>
      </c>
      <c r="H284">
        <f>IFERROR(__xludf.DUMMYFUNCTION("""COMPUTED_VALUE"""),0.0)</f>
        <v>0</v>
      </c>
      <c r="I284">
        <f>IFERROR(__xludf.DUMMYFUNCTION("""COMPUTED_VALUE"""),25.0)</f>
        <v>25</v>
      </c>
    </row>
    <row r="285">
      <c r="A285" s="2">
        <v>348.0</v>
      </c>
      <c r="B285" s="2">
        <v>0.0</v>
      </c>
      <c r="C285" s="2">
        <v>348.0</v>
      </c>
      <c r="D285" s="4">
        <v>43316.760671296295</v>
      </c>
      <c r="E285" s="6">
        <f t="shared" si="1"/>
        <v>43316</v>
      </c>
      <c r="F285" s="7">
        <f>IFERROR(__xludf.DUMMYFUNCTION("""COMPUTED_VALUE"""),0.7606712962962963)</f>
        <v>0.7606712963</v>
      </c>
      <c r="G285">
        <f t="shared" si="2"/>
        <v>18</v>
      </c>
      <c r="H285">
        <f>IFERROR(__xludf.DUMMYFUNCTION("""COMPUTED_VALUE"""),15.0)</f>
        <v>15</v>
      </c>
      <c r="I285">
        <f>IFERROR(__xludf.DUMMYFUNCTION("""COMPUTED_VALUE"""),22.0)</f>
        <v>22</v>
      </c>
    </row>
    <row r="286">
      <c r="A286" s="2">
        <v>349.0</v>
      </c>
      <c r="B286" s="2">
        <v>2.0</v>
      </c>
      <c r="C286" s="2">
        <v>341.0</v>
      </c>
      <c r="D286" s="4">
        <v>43316.771099537036</v>
      </c>
      <c r="E286" s="6">
        <f t="shared" si="1"/>
        <v>43316</v>
      </c>
      <c r="F286" s="7">
        <f>IFERROR(__xludf.DUMMYFUNCTION("""COMPUTED_VALUE"""),0.771099537037037)</f>
        <v>0.771099537</v>
      </c>
      <c r="G286">
        <f t="shared" si="2"/>
        <v>18</v>
      </c>
      <c r="H286">
        <f>IFERROR(__xludf.DUMMYFUNCTION("""COMPUTED_VALUE"""),30.0)</f>
        <v>30</v>
      </c>
      <c r="I286">
        <f>IFERROR(__xludf.DUMMYFUNCTION("""COMPUTED_VALUE"""),23.0)</f>
        <v>23</v>
      </c>
    </row>
    <row r="287">
      <c r="A287" s="2">
        <v>359.0</v>
      </c>
      <c r="B287" s="2">
        <v>2.0</v>
      </c>
      <c r="C287" s="2">
        <v>361.0</v>
      </c>
      <c r="D287" s="4">
        <v>43316.78150462963</v>
      </c>
      <c r="E287" s="6">
        <f t="shared" si="1"/>
        <v>43316</v>
      </c>
      <c r="F287" s="7">
        <f>IFERROR(__xludf.DUMMYFUNCTION("""COMPUTED_VALUE"""),0.7815046296296296)</f>
        <v>0.7815046296</v>
      </c>
      <c r="G287">
        <f t="shared" si="2"/>
        <v>18</v>
      </c>
      <c r="H287">
        <f>IFERROR(__xludf.DUMMYFUNCTION("""COMPUTED_VALUE"""),45.0)</f>
        <v>45</v>
      </c>
      <c r="I287">
        <f>IFERROR(__xludf.DUMMYFUNCTION("""COMPUTED_VALUE"""),22.0)</f>
        <v>22</v>
      </c>
    </row>
    <row r="288">
      <c r="A288" s="2">
        <v>341.0</v>
      </c>
      <c r="B288" s="2">
        <v>0.0</v>
      </c>
      <c r="C288" s="2">
        <v>338.0</v>
      </c>
      <c r="D288" s="4">
        <v>43316.79195601852</v>
      </c>
      <c r="E288" s="6">
        <f t="shared" si="1"/>
        <v>43316</v>
      </c>
      <c r="F288" s="7">
        <f>IFERROR(__xludf.DUMMYFUNCTION("""COMPUTED_VALUE"""),0.7919560185185185)</f>
        <v>0.7919560185</v>
      </c>
      <c r="G288">
        <f t="shared" si="2"/>
        <v>19</v>
      </c>
      <c r="H288">
        <f>IFERROR(__xludf.DUMMYFUNCTION("""COMPUTED_VALUE"""),0.0)</f>
        <v>0</v>
      </c>
      <c r="I288">
        <f>IFERROR(__xludf.DUMMYFUNCTION("""COMPUTED_VALUE"""),25.0)</f>
        <v>25</v>
      </c>
    </row>
    <row r="289">
      <c r="A289" s="2">
        <v>346.0</v>
      </c>
      <c r="B289" s="2">
        <v>2.0</v>
      </c>
      <c r="C289" s="2">
        <v>348.0</v>
      </c>
      <c r="D289" s="4">
        <v>43316.80233796296</v>
      </c>
      <c r="E289" s="6">
        <f t="shared" si="1"/>
        <v>43316</v>
      </c>
      <c r="F289" s="7">
        <f>IFERROR(__xludf.DUMMYFUNCTION("""COMPUTED_VALUE"""),0.802337962962963)</f>
        <v>0.802337963</v>
      </c>
      <c r="G289">
        <f t="shared" si="2"/>
        <v>19</v>
      </c>
      <c r="H289">
        <f>IFERROR(__xludf.DUMMYFUNCTION("""COMPUTED_VALUE"""),15.0)</f>
        <v>15</v>
      </c>
      <c r="I289">
        <f>IFERROR(__xludf.DUMMYFUNCTION("""COMPUTED_VALUE"""),22.0)</f>
        <v>22</v>
      </c>
    </row>
    <row r="290">
      <c r="A290" s="2">
        <v>293.0</v>
      </c>
      <c r="B290" s="2">
        <v>2.0</v>
      </c>
      <c r="C290" s="2">
        <v>295.0</v>
      </c>
      <c r="D290" s="4">
        <v>43316.8127662037</v>
      </c>
      <c r="E290" s="6">
        <f t="shared" si="1"/>
        <v>43316</v>
      </c>
      <c r="F290" s="7">
        <f>IFERROR(__xludf.DUMMYFUNCTION("""COMPUTED_VALUE"""),0.8127662037037037)</f>
        <v>0.8127662037</v>
      </c>
      <c r="G290">
        <f t="shared" si="2"/>
        <v>19</v>
      </c>
      <c r="H290">
        <f>IFERROR(__xludf.DUMMYFUNCTION("""COMPUTED_VALUE"""),30.0)</f>
        <v>30</v>
      </c>
      <c r="I290">
        <f>IFERROR(__xludf.DUMMYFUNCTION("""COMPUTED_VALUE"""),23.0)</f>
        <v>23</v>
      </c>
    </row>
    <row r="291">
      <c r="A291" s="2">
        <v>284.0</v>
      </c>
      <c r="B291" s="2">
        <v>2.0</v>
      </c>
      <c r="C291" s="2">
        <v>286.0</v>
      </c>
      <c r="D291" s="4">
        <v>43316.823171296295</v>
      </c>
      <c r="E291" s="6">
        <f t="shared" si="1"/>
        <v>43316</v>
      </c>
      <c r="F291" s="7">
        <f>IFERROR(__xludf.DUMMYFUNCTION("""COMPUTED_VALUE"""),0.8231712962962963)</f>
        <v>0.8231712963</v>
      </c>
      <c r="G291">
        <f t="shared" si="2"/>
        <v>19</v>
      </c>
      <c r="H291">
        <f>IFERROR(__xludf.DUMMYFUNCTION("""COMPUTED_VALUE"""),45.0)</f>
        <v>45</v>
      </c>
      <c r="I291">
        <f>IFERROR(__xludf.DUMMYFUNCTION("""COMPUTED_VALUE"""),22.0)</f>
        <v>22</v>
      </c>
    </row>
    <row r="292">
      <c r="A292" s="2">
        <v>303.0</v>
      </c>
      <c r="B292" s="2">
        <v>4.0</v>
      </c>
      <c r="C292" s="2">
        <v>307.0</v>
      </c>
      <c r="D292" s="4">
        <v>43316.833599537036</v>
      </c>
      <c r="E292" s="6">
        <f t="shared" si="1"/>
        <v>43316</v>
      </c>
      <c r="F292" s="7">
        <f>IFERROR(__xludf.DUMMYFUNCTION("""COMPUTED_VALUE"""),0.833599537037037)</f>
        <v>0.833599537</v>
      </c>
      <c r="G292">
        <f t="shared" si="2"/>
        <v>20</v>
      </c>
      <c r="H292">
        <f>IFERROR(__xludf.DUMMYFUNCTION("""COMPUTED_VALUE"""),0.0)</f>
        <v>0</v>
      </c>
      <c r="I292">
        <f>IFERROR(__xludf.DUMMYFUNCTION("""COMPUTED_VALUE"""),23.0)</f>
        <v>23</v>
      </c>
    </row>
    <row r="293">
      <c r="A293" s="2">
        <v>347.0</v>
      </c>
      <c r="B293" s="2">
        <v>2.0</v>
      </c>
      <c r="C293" s="2">
        <v>349.0</v>
      </c>
      <c r="D293" s="4">
        <v>43316.84400462963</v>
      </c>
      <c r="E293" s="6">
        <f t="shared" si="1"/>
        <v>43316</v>
      </c>
      <c r="F293" s="7">
        <f>IFERROR(__xludf.DUMMYFUNCTION("""COMPUTED_VALUE"""),0.8440046296296296)</f>
        <v>0.8440046296</v>
      </c>
      <c r="G293">
        <f t="shared" si="2"/>
        <v>20</v>
      </c>
      <c r="H293">
        <f>IFERROR(__xludf.DUMMYFUNCTION("""COMPUTED_VALUE"""),15.0)</f>
        <v>15</v>
      </c>
      <c r="I293">
        <f>IFERROR(__xludf.DUMMYFUNCTION("""COMPUTED_VALUE"""),22.0)</f>
        <v>22</v>
      </c>
    </row>
    <row r="294">
      <c r="A294" s="2">
        <v>315.0</v>
      </c>
      <c r="B294" s="2">
        <v>3.0</v>
      </c>
      <c r="C294" s="2">
        <v>318.0</v>
      </c>
      <c r="D294" s="4">
        <v>43316.85443287037</v>
      </c>
      <c r="E294" s="6">
        <f t="shared" si="1"/>
        <v>43316</v>
      </c>
      <c r="F294" s="7">
        <f>IFERROR(__xludf.DUMMYFUNCTION("""COMPUTED_VALUE"""),0.8544328703703704)</f>
        <v>0.8544328704</v>
      </c>
      <c r="G294">
        <f t="shared" si="2"/>
        <v>20</v>
      </c>
      <c r="H294">
        <f>IFERROR(__xludf.DUMMYFUNCTION("""COMPUTED_VALUE"""),30.0)</f>
        <v>30</v>
      </c>
      <c r="I294">
        <f>IFERROR(__xludf.DUMMYFUNCTION("""COMPUTED_VALUE"""),23.0)</f>
        <v>23</v>
      </c>
    </row>
    <row r="295">
      <c r="A295" s="2">
        <v>365.0</v>
      </c>
      <c r="B295" s="2">
        <v>1.0</v>
      </c>
      <c r="C295" s="2">
        <v>366.0</v>
      </c>
      <c r="D295" s="4">
        <v>43316.86483796296</v>
      </c>
      <c r="E295" s="6">
        <f t="shared" si="1"/>
        <v>43316</v>
      </c>
      <c r="F295" s="7">
        <f>IFERROR(__xludf.DUMMYFUNCTION("""COMPUTED_VALUE"""),0.864837962962963)</f>
        <v>0.864837963</v>
      </c>
      <c r="G295">
        <f t="shared" si="2"/>
        <v>20</v>
      </c>
      <c r="H295">
        <f>IFERROR(__xludf.DUMMYFUNCTION("""COMPUTED_VALUE"""),45.0)</f>
        <v>45</v>
      </c>
      <c r="I295">
        <f>IFERROR(__xludf.DUMMYFUNCTION("""COMPUTED_VALUE"""),22.0)</f>
        <v>22</v>
      </c>
    </row>
    <row r="296">
      <c r="A296" s="2">
        <v>346.0</v>
      </c>
      <c r="B296" s="2">
        <v>1.0</v>
      </c>
      <c r="C296" s="2">
        <v>347.0</v>
      </c>
      <c r="D296" s="4">
        <v>43316.8752662037</v>
      </c>
      <c r="E296" s="6">
        <f t="shared" si="1"/>
        <v>43316</v>
      </c>
      <c r="F296" s="7">
        <f>IFERROR(__xludf.DUMMYFUNCTION("""COMPUTED_VALUE"""),0.8752662037037037)</f>
        <v>0.8752662037</v>
      </c>
      <c r="G296">
        <f t="shared" si="2"/>
        <v>21</v>
      </c>
      <c r="H296">
        <f>IFERROR(__xludf.DUMMYFUNCTION("""COMPUTED_VALUE"""),0.0)</f>
        <v>0</v>
      </c>
      <c r="I296">
        <f>IFERROR(__xludf.DUMMYFUNCTION("""COMPUTED_VALUE"""),23.0)</f>
        <v>23</v>
      </c>
    </row>
    <row r="297">
      <c r="A297" s="2">
        <v>379.0</v>
      </c>
      <c r="B297" s="2">
        <v>2.0</v>
      </c>
      <c r="C297" s="2">
        <v>381.0</v>
      </c>
      <c r="D297" s="4">
        <v>43316.885671296295</v>
      </c>
      <c r="E297" s="6">
        <f t="shared" si="1"/>
        <v>43316</v>
      </c>
      <c r="F297" s="7">
        <f>IFERROR(__xludf.DUMMYFUNCTION("""COMPUTED_VALUE"""),0.8856712962962963)</f>
        <v>0.8856712963</v>
      </c>
      <c r="G297">
        <f t="shared" si="2"/>
        <v>21</v>
      </c>
      <c r="H297">
        <f>IFERROR(__xludf.DUMMYFUNCTION("""COMPUTED_VALUE"""),15.0)</f>
        <v>15</v>
      </c>
      <c r="I297">
        <f>IFERROR(__xludf.DUMMYFUNCTION("""COMPUTED_VALUE"""),22.0)</f>
        <v>22</v>
      </c>
    </row>
    <row r="298">
      <c r="A298" s="2">
        <v>434.0</v>
      </c>
      <c r="B298" s="2">
        <v>2.0</v>
      </c>
      <c r="C298" s="2">
        <v>436.0</v>
      </c>
      <c r="D298" s="4">
        <v>43316.896099537036</v>
      </c>
      <c r="E298" s="6">
        <f t="shared" si="1"/>
        <v>43316</v>
      </c>
      <c r="F298" s="7">
        <f>IFERROR(__xludf.DUMMYFUNCTION("""COMPUTED_VALUE"""),0.896099537037037)</f>
        <v>0.896099537</v>
      </c>
      <c r="G298">
        <f t="shared" si="2"/>
        <v>21</v>
      </c>
      <c r="H298">
        <f>IFERROR(__xludf.DUMMYFUNCTION("""COMPUTED_VALUE"""),30.0)</f>
        <v>30</v>
      </c>
      <c r="I298">
        <f>IFERROR(__xludf.DUMMYFUNCTION("""COMPUTED_VALUE"""),23.0)</f>
        <v>23</v>
      </c>
    </row>
    <row r="299">
      <c r="A299" s="2">
        <v>433.0</v>
      </c>
      <c r="B299" s="2">
        <v>3.0</v>
      </c>
      <c r="C299" s="2">
        <v>436.0</v>
      </c>
      <c r="D299" s="4">
        <v>43316.90650462963</v>
      </c>
      <c r="E299" s="6">
        <f t="shared" si="1"/>
        <v>43316</v>
      </c>
      <c r="F299" s="7">
        <f>IFERROR(__xludf.DUMMYFUNCTION("""COMPUTED_VALUE"""),0.9065046296296296)</f>
        <v>0.9065046296</v>
      </c>
      <c r="G299">
        <f t="shared" si="2"/>
        <v>21</v>
      </c>
      <c r="H299">
        <f>IFERROR(__xludf.DUMMYFUNCTION("""COMPUTED_VALUE"""),45.0)</f>
        <v>45</v>
      </c>
      <c r="I299">
        <f>IFERROR(__xludf.DUMMYFUNCTION("""COMPUTED_VALUE"""),22.0)</f>
        <v>22</v>
      </c>
    </row>
    <row r="300">
      <c r="A300" s="2">
        <v>357.0</v>
      </c>
      <c r="B300" s="2">
        <v>4.0</v>
      </c>
      <c r="C300" s="2">
        <v>361.0</v>
      </c>
      <c r="D300" s="4">
        <v>43316.916921296295</v>
      </c>
      <c r="E300" s="6">
        <f t="shared" si="1"/>
        <v>43316</v>
      </c>
      <c r="F300" s="7">
        <f>IFERROR(__xludf.DUMMYFUNCTION("""COMPUTED_VALUE"""),0.9169212962962963)</f>
        <v>0.9169212963</v>
      </c>
      <c r="G300">
        <f t="shared" si="2"/>
        <v>22</v>
      </c>
      <c r="H300">
        <f>IFERROR(__xludf.DUMMYFUNCTION("""COMPUTED_VALUE"""),0.0)</f>
        <v>0</v>
      </c>
      <c r="I300">
        <f>IFERROR(__xludf.DUMMYFUNCTION("""COMPUTED_VALUE"""),22.0)</f>
        <v>22</v>
      </c>
    </row>
    <row r="301">
      <c r="A301" s="2">
        <v>414.0</v>
      </c>
      <c r="B301" s="2">
        <v>3.0</v>
      </c>
      <c r="C301" s="2">
        <v>417.0</v>
      </c>
      <c r="D301" s="4">
        <v>43316.927349537036</v>
      </c>
      <c r="E301" s="6">
        <f t="shared" si="1"/>
        <v>43316</v>
      </c>
      <c r="F301" s="7">
        <f>IFERROR(__xludf.DUMMYFUNCTION("""COMPUTED_VALUE"""),0.927349537037037)</f>
        <v>0.927349537</v>
      </c>
      <c r="G301">
        <f t="shared" si="2"/>
        <v>22</v>
      </c>
      <c r="H301">
        <f>IFERROR(__xludf.DUMMYFUNCTION("""COMPUTED_VALUE"""),15.0)</f>
        <v>15</v>
      </c>
      <c r="I301">
        <f>IFERROR(__xludf.DUMMYFUNCTION("""COMPUTED_VALUE"""),23.0)</f>
        <v>23</v>
      </c>
    </row>
    <row r="302">
      <c r="A302" s="2">
        <v>453.0</v>
      </c>
      <c r="B302" s="2">
        <v>5.0</v>
      </c>
      <c r="C302" s="2">
        <v>458.0</v>
      </c>
      <c r="D302" s="4">
        <v>43316.93775462963</v>
      </c>
      <c r="E302" s="6">
        <f t="shared" si="1"/>
        <v>43316</v>
      </c>
      <c r="F302" s="7">
        <f>IFERROR(__xludf.DUMMYFUNCTION("""COMPUTED_VALUE"""),0.9377546296296296)</f>
        <v>0.9377546296</v>
      </c>
      <c r="G302">
        <f t="shared" si="2"/>
        <v>22</v>
      </c>
      <c r="H302">
        <f>IFERROR(__xludf.DUMMYFUNCTION("""COMPUTED_VALUE"""),30.0)</f>
        <v>30</v>
      </c>
      <c r="I302">
        <f>IFERROR(__xludf.DUMMYFUNCTION("""COMPUTED_VALUE"""),22.0)</f>
        <v>22</v>
      </c>
    </row>
    <row r="303">
      <c r="A303" s="2">
        <v>399.0</v>
      </c>
      <c r="B303" s="2">
        <v>6.0</v>
      </c>
      <c r="C303" s="2">
        <v>405.0</v>
      </c>
      <c r="D303" s="4">
        <v>43316.948171296295</v>
      </c>
      <c r="E303" s="6">
        <f t="shared" si="1"/>
        <v>43316</v>
      </c>
      <c r="F303" s="7">
        <f>IFERROR(__xludf.DUMMYFUNCTION("""COMPUTED_VALUE"""),0.9481712962962963)</f>
        <v>0.9481712963</v>
      </c>
      <c r="G303">
        <f t="shared" si="2"/>
        <v>22</v>
      </c>
      <c r="H303">
        <f>IFERROR(__xludf.DUMMYFUNCTION("""COMPUTED_VALUE"""),45.0)</f>
        <v>45</v>
      </c>
      <c r="I303">
        <f>IFERROR(__xludf.DUMMYFUNCTION("""COMPUTED_VALUE"""),22.0)</f>
        <v>22</v>
      </c>
    </row>
    <row r="304">
      <c r="A304" s="2">
        <v>393.0</v>
      </c>
      <c r="B304" s="2">
        <v>4.0</v>
      </c>
      <c r="C304" s="2">
        <v>397.0</v>
      </c>
      <c r="D304" s="4">
        <v>43316.95858796296</v>
      </c>
      <c r="E304" s="6">
        <f t="shared" si="1"/>
        <v>43316</v>
      </c>
      <c r="F304" s="7">
        <f>IFERROR(__xludf.DUMMYFUNCTION("""COMPUTED_VALUE"""),0.958587962962963)</f>
        <v>0.958587963</v>
      </c>
      <c r="G304">
        <f t="shared" si="2"/>
        <v>23</v>
      </c>
      <c r="H304">
        <f>IFERROR(__xludf.DUMMYFUNCTION("""COMPUTED_VALUE"""),0.0)</f>
        <v>0</v>
      </c>
      <c r="I304">
        <f>IFERROR(__xludf.DUMMYFUNCTION("""COMPUTED_VALUE"""),22.0)</f>
        <v>22</v>
      </c>
    </row>
    <row r="305">
      <c r="A305" s="2">
        <v>377.0</v>
      </c>
      <c r="B305" s="2">
        <v>7.0</v>
      </c>
      <c r="C305" s="2">
        <v>384.0</v>
      </c>
      <c r="D305" s="4">
        <v>43316.9690162037</v>
      </c>
      <c r="E305" s="6">
        <f t="shared" si="1"/>
        <v>43316</v>
      </c>
      <c r="F305" s="7">
        <f>IFERROR(__xludf.DUMMYFUNCTION("""COMPUTED_VALUE"""),0.9690162037037037)</f>
        <v>0.9690162037</v>
      </c>
      <c r="G305">
        <f t="shared" si="2"/>
        <v>23</v>
      </c>
      <c r="H305">
        <f>IFERROR(__xludf.DUMMYFUNCTION("""COMPUTED_VALUE"""),15.0)</f>
        <v>15</v>
      </c>
      <c r="I305">
        <f>IFERROR(__xludf.DUMMYFUNCTION("""COMPUTED_VALUE"""),23.0)</f>
        <v>23</v>
      </c>
    </row>
    <row r="306">
      <c r="A306" s="2">
        <v>380.0</v>
      </c>
      <c r="B306" s="2">
        <v>2.0</v>
      </c>
      <c r="C306" s="2">
        <v>382.0</v>
      </c>
      <c r="D306" s="4">
        <v>43316.979421296295</v>
      </c>
      <c r="E306" s="6">
        <f t="shared" si="1"/>
        <v>43316</v>
      </c>
      <c r="F306" s="7">
        <f>IFERROR(__xludf.DUMMYFUNCTION("""COMPUTED_VALUE"""),0.9794212962962963)</f>
        <v>0.9794212963</v>
      </c>
      <c r="G306">
        <f t="shared" si="2"/>
        <v>23</v>
      </c>
      <c r="H306">
        <f>IFERROR(__xludf.DUMMYFUNCTION("""COMPUTED_VALUE"""),30.0)</f>
        <v>30</v>
      </c>
      <c r="I306">
        <f>IFERROR(__xludf.DUMMYFUNCTION("""COMPUTED_VALUE"""),22.0)</f>
        <v>22</v>
      </c>
    </row>
    <row r="307">
      <c r="A307" s="2">
        <v>371.0</v>
      </c>
      <c r="B307" s="2">
        <v>3.0</v>
      </c>
      <c r="C307" s="2">
        <v>374.0</v>
      </c>
      <c r="D307" s="4">
        <v>43316.98983796296</v>
      </c>
      <c r="E307" s="6">
        <f t="shared" si="1"/>
        <v>43316</v>
      </c>
      <c r="F307" s="7">
        <f>IFERROR(__xludf.DUMMYFUNCTION("""COMPUTED_VALUE"""),0.989837962962963)</f>
        <v>0.989837963</v>
      </c>
      <c r="G307">
        <f t="shared" si="2"/>
        <v>23</v>
      </c>
      <c r="H307">
        <f>IFERROR(__xludf.DUMMYFUNCTION("""COMPUTED_VALUE"""),45.0)</f>
        <v>45</v>
      </c>
      <c r="I307">
        <f>IFERROR(__xludf.DUMMYFUNCTION("""COMPUTED_VALUE"""),22.0)</f>
        <v>22</v>
      </c>
    </row>
    <row r="308">
      <c r="A308" s="2">
        <v>342.0</v>
      </c>
      <c r="B308" s="2">
        <v>1.0</v>
      </c>
      <c r="C308" s="2">
        <v>343.0</v>
      </c>
      <c r="D308" s="4">
        <v>43317.000289351854</v>
      </c>
      <c r="E308" s="6">
        <f t="shared" si="1"/>
        <v>43317</v>
      </c>
      <c r="F308" s="7">
        <f>IFERROR(__xludf.DUMMYFUNCTION("""COMPUTED_VALUE"""),2.8935185185185184E-4)</f>
        <v>0.0002893518519</v>
      </c>
      <c r="G308">
        <f t="shared" si="2"/>
        <v>0</v>
      </c>
      <c r="H308">
        <f>IFERROR(__xludf.DUMMYFUNCTION("""COMPUTED_VALUE"""),0.0)</f>
        <v>0</v>
      </c>
      <c r="I308">
        <f>IFERROR(__xludf.DUMMYFUNCTION("""COMPUTED_VALUE"""),25.0)</f>
        <v>25</v>
      </c>
    </row>
    <row r="309">
      <c r="A309" s="2">
        <v>356.0</v>
      </c>
      <c r="B309" s="2">
        <v>4.0</v>
      </c>
      <c r="C309" s="2">
        <v>360.0</v>
      </c>
      <c r="D309" s="4">
        <v>43317.010671296295</v>
      </c>
      <c r="E309" s="6">
        <f t="shared" si="1"/>
        <v>43317</v>
      </c>
      <c r="F309" s="7">
        <f>IFERROR(__xludf.DUMMYFUNCTION("""COMPUTED_VALUE"""),0.010671296296296297)</f>
        <v>0.0106712963</v>
      </c>
      <c r="G309">
        <f t="shared" si="2"/>
        <v>0</v>
      </c>
      <c r="H309">
        <f>IFERROR(__xludf.DUMMYFUNCTION("""COMPUTED_VALUE"""),15.0)</f>
        <v>15</v>
      </c>
      <c r="I309">
        <f>IFERROR(__xludf.DUMMYFUNCTION("""COMPUTED_VALUE"""),22.0)</f>
        <v>22</v>
      </c>
    </row>
    <row r="310">
      <c r="A310" s="2">
        <v>320.0</v>
      </c>
      <c r="B310" s="2">
        <v>2.0</v>
      </c>
      <c r="C310" s="2">
        <v>322.0</v>
      </c>
      <c r="D310" s="4">
        <v>43317.02108796296</v>
      </c>
      <c r="E310" s="6">
        <f t="shared" si="1"/>
        <v>43317</v>
      </c>
      <c r="F310" s="7">
        <f>IFERROR(__xludf.DUMMYFUNCTION("""COMPUTED_VALUE"""),0.021087962962962965)</f>
        <v>0.02108796296</v>
      </c>
      <c r="G310">
        <f t="shared" si="2"/>
        <v>0</v>
      </c>
      <c r="H310">
        <f>IFERROR(__xludf.DUMMYFUNCTION("""COMPUTED_VALUE"""),30.0)</f>
        <v>30</v>
      </c>
      <c r="I310">
        <f>IFERROR(__xludf.DUMMYFUNCTION("""COMPUTED_VALUE"""),22.0)</f>
        <v>22</v>
      </c>
    </row>
    <row r="311">
      <c r="A311" s="2">
        <v>271.0</v>
      </c>
      <c r="B311" s="2">
        <v>0.0</v>
      </c>
      <c r="C311" s="2">
        <v>271.0</v>
      </c>
      <c r="D311" s="4">
        <v>43317.031493055554</v>
      </c>
      <c r="E311" s="6">
        <f t="shared" si="1"/>
        <v>43317</v>
      </c>
      <c r="F311" s="7">
        <f>IFERROR(__xludf.DUMMYFUNCTION("""COMPUTED_VALUE"""),0.03149305555555556)</f>
        <v>0.03149305556</v>
      </c>
      <c r="G311">
        <f t="shared" si="2"/>
        <v>0</v>
      </c>
      <c r="H311">
        <f>IFERROR(__xludf.DUMMYFUNCTION("""COMPUTED_VALUE"""),45.0)</f>
        <v>45</v>
      </c>
      <c r="I311">
        <f>IFERROR(__xludf.DUMMYFUNCTION("""COMPUTED_VALUE"""),21.0)</f>
        <v>21</v>
      </c>
    </row>
    <row r="312">
      <c r="A312" s="2">
        <v>249.0</v>
      </c>
      <c r="B312" s="2">
        <v>0.0</v>
      </c>
      <c r="C312" s="2">
        <v>249.0</v>
      </c>
      <c r="D312" s="4">
        <v>43317.04195601852</v>
      </c>
      <c r="E312" s="6">
        <f t="shared" si="1"/>
        <v>43317</v>
      </c>
      <c r="F312" s="7">
        <f>IFERROR(__xludf.DUMMYFUNCTION("""COMPUTED_VALUE"""),0.04195601851851852)</f>
        <v>0.04195601852</v>
      </c>
      <c r="G312">
        <f t="shared" si="2"/>
        <v>1</v>
      </c>
      <c r="H312">
        <f>IFERROR(__xludf.DUMMYFUNCTION("""COMPUTED_VALUE"""),0.0)</f>
        <v>0</v>
      </c>
      <c r="I312">
        <f>IFERROR(__xludf.DUMMYFUNCTION("""COMPUTED_VALUE"""),25.0)</f>
        <v>25</v>
      </c>
    </row>
    <row r="313">
      <c r="A313" s="2">
        <v>257.0</v>
      </c>
      <c r="B313" s="2">
        <v>4.0</v>
      </c>
      <c r="C313" s="2">
        <v>261.0</v>
      </c>
      <c r="D313" s="4">
        <v>43317.05233796296</v>
      </c>
      <c r="E313" s="6">
        <f t="shared" si="1"/>
        <v>43317</v>
      </c>
      <c r="F313" s="7">
        <f>IFERROR(__xludf.DUMMYFUNCTION("""COMPUTED_VALUE"""),0.05233796296296296)</f>
        <v>0.05233796296</v>
      </c>
      <c r="G313">
        <f t="shared" si="2"/>
        <v>1</v>
      </c>
      <c r="H313">
        <f>IFERROR(__xludf.DUMMYFUNCTION("""COMPUTED_VALUE"""),15.0)</f>
        <v>15</v>
      </c>
      <c r="I313">
        <f>IFERROR(__xludf.DUMMYFUNCTION("""COMPUTED_VALUE"""),22.0)</f>
        <v>22</v>
      </c>
    </row>
    <row r="314">
      <c r="A314" s="2">
        <v>257.0</v>
      </c>
      <c r="B314" s="2">
        <v>4.0</v>
      </c>
      <c r="C314" s="2">
        <v>261.0</v>
      </c>
      <c r="D314" s="4">
        <v>43317.062743055554</v>
      </c>
      <c r="E314" s="6">
        <f t="shared" si="1"/>
        <v>43317</v>
      </c>
      <c r="F314" s="7">
        <f>IFERROR(__xludf.DUMMYFUNCTION("""COMPUTED_VALUE"""),0.06274305555555555)</f>
        <v>0.06274305556</v>
      </c>
      <c r="G314">
        <f t="shared" si="2"/>
        <v>1</v>
      </c>
      <c r="H314">
        <f>IFERROR(__xludf.DUMMYFUNCTION("""COMPUTED_VALUE"""),30.0)</f>
        <v>30</v>
      </c>
      <c r="I314">
        <f>IFERROR(__xludf.DUMMYFUNCTION("""COMPUTED_VALUE"""),21.0)</f>
        <v>21</v>
      </c>
    </row>
    <row r="315">
      <c r="A315" s="2">
        <v>229.0</v>
      </c>
      <c r="B315" s="2">
        <v>2.0</v>
      </c>
      <c r="C315" s="2">
        <v>223.0</v>
      </c>
      <c r="D315" s="4">
        <v>43317.07318287037</v>
      </c>
      <c r="E315" s="6">
        <f t="shared" si="1"/>
        <v>43317</v>
      </c>
      <c r="F315" s="7">
        <f>IFERROR(__xludf.DUMMYFUNCTION("""COMPUTED_VALUE"""),0.07318287037037037)</f>
        <v>0.07318287037</v>
      </c>
      <c r="G315">
        <f t="shared" si="2"/>
        <v>1</v>
      </c>
      <c r="H315">
        <f>IFERROR(__xludf.DUMMYFUNCTION("""COMPUTED_VALUE"""),45.0)</f>
        <v>45</v>
      </c>
      <c r="I315">
        <f>IFERROR(__xludf.DUMMYFUNCTION("""COMPUTED_VALUE"""),23.0)</f>
        <v>23</v>
      </c>
    </row>
    <row r="316">
      <c r="A316" s="2">
        <v>226.0</v>
      </c>
      <c r="B316" s="2">
        <v>2.0</v>
      </c>
      <c r="C316" s="2">
        <v>228.0</v>
      </c>
      <c r="D316" s="4">
        <v>43317.08362268518</v>
      </c>
      <c r="E316" s="6">
        <f t="shared" si="1"/>
        <v>43317</v>
      </c>
      <c r="F316" s="7">
        <f>IFERROR(__xludf.DUMMYFUNCTION("""COMPUTED_VALUE"""),0.08362268518518519)</f>
        <v>0.08362268519</v>
      </c>
      <c r="G316">
        <f t="shared" si="2"/>
        <v>2</v>
      </c>
      <c r="H316">
        <f>IFERROR(__xludf.DUMMYFUNCTION("""COMPUTED_VALUE"""),0.0)</f>
        <v>0</v>
      </c>
      <c r="I316">
        <f>IFERROR(__xludf.DUMMYFUNCTION("""COMPUTED_VALUE"""),25.0)</f>
        <v>25</v>
      </c>
    </row>
    <row r="317">
      <c r="A317" s="2">
        <v>255.0</v>
      </c>
      <c r="B317" s="2">
        <v>4.0</v>
      </c>
      <c r="C317" s="2">
        <v>259.0</v>
      </c>
      <c r="D317" s="4">
        <v>43317.09400462963</v>
      </c>
      <c r="E317" s="6">
        <f t="shared" si="1"/>
        <v>43317</v>
      </c>
      <c r="F317" s="7">
        <f>IFERROR(__xludf.DUMMYFUNCTION("""COMPUTED_VALUE"""),0.09400462962962963)</f>
        <v>0.09400462963</v>
      </c>
      <c r="G317">
        <f t="shared" si="2"/>
        <v>2</v>
      </c>
      <c r="H317">
        <f>IFERROR(__xludf.DUMMYFUNCTION("""COMPUTED_VALUE"""),15.0)</f>
        <v>15</v>
      </c>
      <c r="I317">
        <f>IFERROR(__xludf.DUMMYFUNCTION("""COMPUTED_VALUE"""),22.0)</f>
        <v>22</v>
      </c>
    </row>
    <row r="318">
      <c r="A318" s="2">
        <v>254.0</v>
      </c>
      <c r="B318" s="2">
        <v>4.0</v>
      </c>
      <c r="C318" s="2">
        <v>258.0</v>
      </c>
      <c r="D318" s="4">
        <v>43317.104421296295</v>
      </c>
      <c r="E318" s="6">
        <f t="shared" si="1"/>
        <v>43317</v>
      </c>
      <c r="F318" s="7">
        <f>IFERROR(__xludf.DUMMYFUNCTION("""COMPUTED_VALUE"""),0.10442129629629629)</f>
        <v>0.1044212963</v>
      </c>
      <c r="G318">
        <f t="shared" si="2"/>
        <v>2</v>
      </c>
      <c r="H318">
        <f>IFERROR(__xludf.DUMMYFUNCTION("""COMPUTED_VALUE"""),30.0)</f>
        <v>30</v>
      </c>
      <c r="I318">
        <f>IFERROR(__xludf.DUMMYFUNCTION("""COMPUTED_VALUE"""),22.0)</f>
        <v>22</v>
      </c>
    </row>
    <row r="319">
      <c r="A319" s="2">
        <v>206.0</v>
      </c>
      <c r="B319" s="2">
        <v>2.0</v>
      </c>
      <c r="C319" s="2">
        <v>208.0</v>
      </c>
      <c r="D319" s="4">
        <v>43317.11483796296</v>
      </c>
      <c r="E319" s="6">
        <f t="shared" si="1"/>
        <v>43317</v>
      </c>
      <c r="F319" s="7">
        <f>IFERROR(__xludf.DUMMYFUNCTION("""COMPUTED_VALUE"""),0.11483796296296296)</f>
        <v>0.114837963</v>
      </c>
      <c r="G319">
        <f t="shared" si="2"/>
        <v>2</v>
      </c>
      <c r="H319">
        <f>IFERROR(__xludf.DUMMYFUNCTION("""COMPUTED_VALUE"""),45.0)</f>
        <v>45</v>
      </c>
      <c r="I319">
        <f>IFERROR(__xludf.DUMMYFUNCTION("""COMPUTED_VALUE"""),22.0)</f>
        <v>22</v>
      </c>
    </row>
    <row r="320">
      <c r="A320" s="2">
        <v>233.0</v>
      </c>
      <c r="B320" s="2">
        <v>4.0</v>
      </c>
      <c r="C320" s="2">
        <v>227.0</v>
      </c>
      <c r="D320" s="4">
        <v>43317.125289351854</v>
      </c>
      <c r="E320" s="6">
        <f t="shared" si="1"/>
        <v>43317</v>
      </c>
      <c r="F320" s="7">
        <f>IFERROR(__xludf.DUMMYFUNCTION("""COMPUTED_VALUE"""),0.12528935185185186)</f>
        <v>0.1252893519</v>
      </c>
      <c r="G320">
        <f t="shared" si="2"/>
        <v>3</v>
      </c>
      <c r="H320">
        <f>IFERROR(__xludf.DUMMYFUNCTION("""COMPUTED_VALUE"""),0.0)</f>
        <v>0</v>
      </c>
      <c r="I320">
        <f>IFERROR(__xludf.DUMMYFUNCTION("""COMPUTED_VALUE"""),25.0)</f>
        <v>25</v>
      </c>
    </row>
    <row r="321">
      <c r="A321" s="2">
        <v>228.0</v>
      </c>
      <c r="B321" s="2">
        <v>4.0</v>
      </c>
      <c r="C321" s="2">
        <v>232.0</v>
      </c>
      <c r="D321" s="4">
        <v>43317.135671296295</v>
      </c>
      <c r="E321" s="6">
        <f t="shared" si="1"/>
        <v>43317</v>
      </c>
      <c r="F321" s="7">
        <f>IFERROR(__xludf.DUMMYFUNCTION("""COMPUTED_VALUE"""),0.1356712962962963)</f>
        <v>0.1356712963</v>
      </c>
      <c r="G321">
        <f t="shared" si="2"/>
        <v>3</v>
      </c>
      <c r="H321">
        <f>IFERROR(__xludf.DUMMYFUNCTION("""COMPUTED_VALUE"""),15.0)</f>
        <v>15</v>
      </c>
      <c r="I321">
        <f>IFERROR(__xludf.DUMMYFUNCTION("""COMPUTED_VALUE"""),22.0)</f>
        <v>22</v>
      </c>
    </row>
    <row r="322">
      <c r="A322" s="2">
        <v>182.0</v>
      </c>
      <c r="B322" s="2">
        <v>2.0</v>
      </c>
      <c r="C322" s="2">
        <v>184.0</v>
      </c>
      <c r="D322" s="4">
        <v>43317.14608796296</v>
      </c>
      <c r="E322" s="6">
        <f t="shared" si="1"/>
        <v>43317</v>
      </c>
      <c r="F322" s="7">
        <f>IFERROR(__xludf.DUMMYFUNCTION("""COMPUTED_VALUE"""),0.14608796296296298)</f>
        <v>0.146087963</v>
      </c>
      <c r="G322">
        <f t="shared" si="2"/>
        <v>3</v>
      </c>
      <c r="H322">
        <f>IFERROR(__xludf.DUMMYFUNCTION("""COMPUTED_VALUE"""),30.0)</f>
        <v>30</v>
      </c>
      <c r="I322">
        <f>IFERROR(__xludf.DUMMYFUNCTION("""COMPUTED_VALUE"""),22.0)</f>
        <v>22</v>
      </c>
    </row>
    <row r="323">
      <c r="A323" s="2">
        <v>177.0</v>
      </c>
      <c r="B323" s="2">
        <v>3.0</v>
      </c>
      <c r="C323" s="2">
        <v>180.0</v>
      </c>
      <c r="D323" s="4">
        <v>43317.156493055554</v>
      </c>
      <c r="E323" s="6">
        <f t="shared" si="1"/>
        <v>43317</v>
      </c>
      <c r="F323" s="7">
        <f>IFERROR(__xludf.DUMMYFUNCTION("""COMPUTED_VALUE"""),0.15649305555555557)</f>
        <v>0.1564930556</v>
      </c>
      <c r="G323">
        <f t="shared" si="2"/>
        <v>3</v>
      </c>
      <c r="H323">
        <f>IFERROR(__xludf.DUMMYFUNCTION("""COMPUTED_VALUE"""),45.0)</f>
        <v>45</v>
      </c>
      <c r="I323">
        <f>IFERROR(__xludf.DUMMYFUNCTION("""COMPUTED_VALUE"""),21.0)</f>
        <v>21</v>
      </c>
    </row>
    <row r="324">
      <c r="A324" s="2">
        <v>133.0</v>
      </c>
      <c r="B324" s="2">
        <v>2.0</v>
      </c>
      <c r="C324" s="2">
        <v>135.0</v>
      </c>
      <c r="D324" s="4">
        <v>43317.16694444444</v>
      </c>
      <c r="E324" s="6">
        <f t="shared" si="1"/>
        <v>43317</v>
      </c>
      <c r="F324" s="7">
        <f>IFERROR(__xludf.DUMMYFUNCTION("""COMPUTED_VALUE"""),0.16694444444444445)</f>
        <v>0.1669444444</v>
      </c>
      <c r="G324">
        <f t="shared" si="2"/>
        <v>4</v>
      </c>
      <c r="H324">
        <f>IFERROR(__xludf.DUMMYFUNCTION("""COMPUTED_VALUE"""),0.0)</f>
        <v>0</v>
      </c>
      <c r="I324">
        <f>IFERROR(__xludf.DUMMYFUNCTION("""COMPUTED_VALUE"""),24.0)</f>
        <v>24</v>
      </c>
    </row>
    <row r="325">
      <c r="A325" s="2">
        <v>117.0</v>
      </c>
      <c r="B325" s="2">
        <v>1.0</v>
      </c>
      <c r="C325" s="2">
        <v>118.0</v>
      </c>
      <c r="D325" s="4">
        <v>43317.17733796296</v>
      </c>
      <c r="E325" s="6">
        <f t="shared" si="1"/>
        <v>43317</v>
      </c>
      <c r="F325" s="7">
        <f>IFERROR(__xludf.DUMMYFUNCTION("""COMPUTED_VALUE"""),0.17733796296296298)</f>
        <v>0.177337963</v>
      </c>
      <c r="G325">
        <f t="shared" si="2"/>
        <v>4</v>
      </c>
      <c r="H325">
        <f>IFERROR(__xludf.DUMMYFUNCTION("""COMPUTED_VALUE"""),15.0)</f>
        <v>15</v>
      </c>
      <c r="I325">
        <f>IFERROR(__xludf.DUMMYFUNCTION("""COMPUTED_VALUE"""),22.0)</f>
        <v>22</v>
      </c>
    </row>
    <row r="326">
      <c r="A326" s="2">
        <v>119.0</v>
      </c>
      <c r="B326" s="2">
        <v>0.0</v>
      </c>
      <c r="C326" s="2">
        <v>119.0</v>
      </c>
      <c r="D326" s="4">
        <v>43317.18775462963</v>
      </c>
      <c r="E326" s="6">
        <f t="shared" si="1"/>
        <v>43317</v>
      </c>
      <c r="F326" s="7">
        <f>IFERROR(__xludf.DUMMYFUNCTION("""COMPUTED_VALUE"""),0.18775462962962963)</f>
        <v>0.1877546296</v>
      </c>
      <c r="G326">
        <f t="shared" si="2"/>
        <v>4</v>
      </c>
      <c r="H326">
        <f>IFERROR(__xludf.DUMMYFUNCTION("""COMPUTED_VALUE"""),30.0)</f>
        <v>30</v>
      </c>
      <c r="I326">
        <f>IFERROR(__xludf.DUMMYFUNCTION("""COMPUTED_VALUE"""),22.0)</f>
        <v>22</v>
      </c>
    </row>
    <row r="327">
      <c r="A327" s="2">
        <v>128.0</v>
      </c>
      <c r="B327" s="2">
        <v>1.0</v>
      </c>
      <c r="C327" s="2">
        <v>129.0</v>
      </c>
      <c r="D327" s="4">
        <v>43317.198159722226</v>
      </c>
      <c r="E327" s="6">
        <f t="shared" si="1"/>
        <v>43317</v>
      </c>
      <c r="F327" s="7">
        <f>IFERROR(__xludf.DUMMYFUNCTION("""COMPUTED_VALUE"""),0.19815972222222222)</f>
        <v>0.1981597222</v>
      </c>
      <c r="G327">
        <f t="shared" si="2"/>
        <v>4</v>
      </c>
      <c r="H327">
        <f>IFERROR(__xludf.DUMMYFUNCTION("""COMPUTED_VALUE"""),45.0)</f>
        <v>45</v>
      </c>
      <c r="I327">
        <f>IFERROR(__xludf.DUMMYFUNCTION("""COMPUTED_VALUE"""),21.0)</f>
        <v>21</v>
      </c>
    </row>
    <row r="328">
      <c r="A328" s="2">
        <v>116.0</v>
      </c>
      <c r="B328" s="2">
        <v>1.0</v>
      </c>
      <c r="C328" s="2">
        <v>117.0</v>
      </c>
      <c r="D328" s="4">
        <v>43317.208599537036</v>
      </c>
      <c r="E328" s="6">
        <f t="shared" si="1"/>
        <v>43317</v>
      </c>
      <c r="F328" s="7">
        <f>IFERROR(__xludf.DUMMYFUNCTION("""COMPUTED_VALUE"""),0.20859953703703704)</f>
        <v>0.208599537</v>
      </c>
      <c r="G328">
        <f t="shared" si="2"/>
        <v>5</v>
      </c>
      <c r="H328">
        <f>IFERROR(__xludf.DUMMYFUNCTION("""COMPUTED_VALUE"""),0.0)</f>
        <v>0</v>
      </c>
      <c r="I328">
        <f>IFERROR(__xludf.DUMMYFUNCTION("""COMPUTED_VALUE"""),23.0)</f>
        <v>23</v>
      </c>
    </row>
    <row r="329">
      <c r="A329" s="2">
        <v>104.0</v>
      </c>
      <c r="B329" s="2">
        <v>0.0</v>
      </c>
      <c r="C329" s="2">
        <v>104.0</v>
      </c>
      <c r="D329" s="4">
        <v>43317.218993055554</v>
      </c>
      <c r="E329" s="6">
        <f t="shared" si="1"/>
        <v>43317</v>
      </c>
      <c r="F329" s="7">
        <f>IFERROR(__xludf.DUMMYFUNCTION("""COMPUTED_VALUE"""),0.21899305555555557)</f>
        <v>0.2189930556</v>
      </c>
      <c r="G329">
        <f t="shared" si="2"/>
        <v>5</v>
      </c>
      <c r="H329">
        <f>IFERROR(__xludf.DUMMYFUNCTION("""COMPUTED_VALUE"""),15.0)</f>
        <v>15</v>
      </c>
      <c r="I329">
        <f>IFERROR(__xludf.DUMMYFUNCTION("""COMPUTED_VALUE"""),21.0)</f>
        <v>21</v>
      </c>
    </row>
    <row r="330">
      <c r="A330" s="2">
        <v>96.0</v>
      </c>
      <c r="B330" s="2">
        <v>0.0</v>
      </c>
      <c r="C330" s="2">
        <v>96.0</v>
      </c>
      <c r="D330" s="4">
        <v>43317.229421296295</v>
      </c>
      <c r="E330" s="6">
        <f t="shared" si="1"/>
        <v>43317</v>
      </c>
      <c r="F330" s="7">
        <f>IFERROR(__xludf.DUMMYFUNCTION("""COMPUTED_VALUE"""),0.2294212962962963)</f>
        <v>0.2294212963</v>
      </c>
      <c r="G330">
        <f t="shared" si="2"/>
        <v>5</v>
      </c>
      <c r="H330">
        <f>IFERROR(__xludf.DUMMYFUNCTION("""COMPUTED_VALUE"""),30.0)</f>
        <v>30</v>
      </c>
      <c r="I330">
        <f>IFERROR(__xludf.DUMMYFUNCTION("""COMPUTED_VALUE"""),22.0)</f>
        <v>22</v>
      </c>
    </row>
    <row r="331">
      <c r="A331" s="2">
        <v>67.0</v>
      </c>
      <c r="B331" s="2">
        <v>1.0</v>
      </c>
      <c r="C331" s="2">
        <v>68.0</v>
      </c>
      <c r="D331" s="4">
        <v>43317.23983796296</v>
      </c>
      <c r="E331" s="6">
        <f t="shared" si="1"/>
        <v>43317</v>
      </c>
      <c r="F331" s="7">
        <f>IFERROR(__xludf.DUMMYFUNCTION("""COMPUTED_VALUE"""),0.23983796296296298)</f>
        <v>0.239837963</v>
      </c>
      <c r="G331">
        <f t="shared" si="2"/>
        <v>5</v>
      </c>
      <c r="H331">
        <f>IFERROR(__xludf.DUMMYFUNCTION("""COMPUTED_VALUE"""),45.0)</f>
        <v>45</v>
      </c>
      <c r="I331">
        <f>IFERROR(__xludf.DUMMYFUNCTION("""COMPUTED_VALUE"""),22.0)</f>
        <v>22</v>
      </c>
    </row>
    <row r="332">
      <c r="A332" s="2">
        <v>65.0</v>
      </c>
      <c r="B332" s="2">
        <v>1.0</v>
      </c>
      <c r="C332" s="2">
        <v>66.0</v>
      </c>
      <c r="D332" s="4">
        <v>43317.2502662037</v>
      </c>
      <c r="E332" s="6">
        <f t="shared" si="1"/>
        <v>43317</v>
      </c>
      <c r="F332" s="7">
        <f>IFERROR(__xludf.DUMMYFUNCTION("""COMPUTED_VALUE"""),0.2502662037037037)</f>
        <v>0.2502662037</v>
      </c>
      <c r="G332">
        <f t="shared" si="2"/>
        <v>6</v>
      </c>
      <c r="H332">
        <f>IFERROR(__xludf.DUMMYFUNCTION("""COMPUTED_VALUE"""),0.0)</f>
        <v>0</v>
      </c>
      <c r="I332">
        <f>IFERROR(__xludf.DUMMYFUNCTION("""COMPUTED_VALUE"""),23.0)</f>
        <v>23</v>
      </c>
    </row>
    <row r="333">
      <c r="A333" s="2">
        <v>79.0</v>
      </c>
      <c r="B333" s="2">
        <v>1.0</v>
      </c>
      <c r="C333" s="2">
        <v>80.0</v>
      </c>
      <c r="D333" s="4">
        <v>43317.260671296295</v>
      </c>
      <c r="E333" s="6">
        <f t="shared" si="1"/>
        <v>43317</v>
      </c>
      <c r="F333" s="7">
        <f>IFERROR(__xludf.DUMMYFUNCTION("""COMPUTED_VALUE"""),0.2606712962962963)</f>
        <v>0.2606712963</v>
      </c>
      <c r="G333">
        <f t="shared" si="2"/>
        <v>6</v>
      </c>
      <c r="H333">
        <f>IFERROR(__xludf.DUMMYFUNCTION("""COMPUTED_VALUE"""),15.0)</f>
        <v>15</v>
      </c>
      <c r="I333">
        <f>IFERROR(__xludf.DUMMYFUNCTION("""COMPUTED_VALUE"""),22.0)</f>
        <v>22</v>
      </c>
    </row>
    <row r="334">
      <c r="A334" s="2">
        <v>64.0</v>
      </c>
      <c r="B334" s="2">
        <v>1.0</v>
      </c>
      <c r="C334" s="2">
        <v>65.0</v>
      </c>
      <c r="D334" s="4">
        <v>43317.27384259259</v>
      </c>
      <c r="E334" s="6">
        <f t="shared" si="1"/>
        <v>43317</v>
      </c>
      <c r="F334" s="7">
        <f>IFERROR(__xludf.DUMMYFUNCTION("""COMPUTED_VALUE"""),0.2738425925925926)</f>
        <v>0.2738425926</v>
      </c>
      <c r="G334">
        <f t="shared" si="2"/>
        <v>6</v>
      </c>
      <c r="H334">
        <f>IFERROR(__xludf.DUMMYFUNCTION("""COMPUTED_VALUE"""),34.0)</f>
        <v>34</v>
      </c>
      <c r="I334">
        <f>IFERROR(__xludf.DUMMYFUNCTION("""COMPUTED_VALUE"""),20.0)</f>
        <v>20</v>
      </c>
    </row>
    <row r="335">
      <c r="A335" s="2">
        <v>58.0</v>
      </c>
      <c r="B335" s="2">
        <v>1.0</v>
      </c>
      <c r="C335" s="2">
        <v>59.0</v>
      </c>
      <c r="D335" s="4">
        <v>43317.28150462963</v>
      </c>
      <c r="E335" s="6">
        <f t="shared" si="1"/>
        <v>43317</v>
      </c>
      <c r="F335" s="7">
        <f>IFERROR(__xludf.DUMMYFUNCTION("""COMPUTED_VALUE"""),0.28150462962962963)</f>
        <v>0.2815046296</v>
      </c>
      <c r="G335">
        <f t="shared" si="2"/>
        <v>6</v>
      </c>
      <c r="H335">
        <f>IFERROR(__xludf.DUMMYFUNCTION("""COMPUTED_VALUE"""),45.0)</f>
        <v>45</v>
      </c>
      <c r="I335">
        <f>IFERROR(__xludf.DUMMYFUNCTION("""COMPUTED_VALUE"""),22.0)</f>
        <v>22</v>
      </c>
    </row>
    <row r="336">
      <c r="A336" s="2">
        <v>54.0</v>
      </c>
      <c r="B336" s="2">
        <v>0.0</v>
      </c>
      <c r="C336" s="2">
        <v>54.0</v>
      </c>
      <c r="D336" s="4">
        <v>43317.291921296295</v>
      </c>
      <c r="E336" s="6">
        <f t="shared" si="1"/>
        <v>43317</v>
      </c>
      <c r="F336" s="7">
        <f>IFERROR(__xludf.DUMMYFUNCTION("""COMPUTED_VALUE"""),0.2919212962962963)</f>
        <v>0.2919212963</v>
      </c>
      <c r="G336">
        <f t="shared" si="2"/>
        <v>7</v>
      </c>
      <c r="H336">
        <f>IFERROR(__xludf.DUMMYFUNCTION("""COMPUTED_VALUE"""),0.0)</f>
        <v>0</v>
      </c>
      <c r="I336">
        <f>IFERROR(__xludf.DUMMYFUNCTION("""COMPUTED_VALUE"""),22.0)</f>
        <v>22</v>
      </c>
    </row>
    <row r="337">
      <c r="A337" s="2">
        <v>51.0</v>
      </c>
      <c r="B337" s="2">
        <v>0.0</v>
      </c>
      <c r="C337" s="2">
        <v>51.0</v>
      </c>
      <c r="D337" s="4">
        <v>43317.302349537036</v>
      </c>
      <c r="E337" s="6">
        <f t="shared" si="1"/>
        <v>43317</v>
      </c>
      <c r="F337" s="7">
        <f>IFERROR(__xludf.DUMMYFUNCTION("""COMPUTED_VALUE"""),0.30234953703703704)</f>
        <v>0.302349537</v>
      </c>
      <c r="G337">
        <f t="shared" si="2"/>
        <v>7</v>
      </c>
      <c r="H337">
        <f>IFERROR(__xludf.DUMMYFUNCTION("""COMPUTED_VALUE"""),15.0)</f>
        <v>15</v>
      </c>
      <c r="I337">
        <f>IFERROR(__xludf.DUMMYFUNCTION("""COMPUTED_VALUE"""),23.0)</f>
        <v>23</v>
      </c>
    </row>
    <row r="338">
      <c r="A338" s="2">
        <v>69.0</v>
      </c>
      <c r="B338" s="2">
        <v>0.0</v>
      </c>
      <c r="C338" s="2">
        <v>69.0</v>
      </c>
      <c r="D338" s="4">
        <v>43317.3127662037</v>
      </c>
      <c r="E338" s="6">
        <f t="shared" si="1"/>
        <v>43317</v>
      </c>
      <c r="F338" s="7">
        <f>IFERROR(__xludf.DUMMYFUNCTION("""COMPUTED_VALUE"""),0.3127662037037037)</f>
        <v>0.3127662037</v>
      </c>
      <c r="G338">
        <f t="shared" si="2"/>
        <v>7</v>
      </c>
      <c r="H338">
        <f>IFERROR(__xludf.DUMMYFUNCTION("""COMPUTED_VALUE"""),30.0)</f>
        <v>30</v>
      </c>
      <c r="I338">
        <f>IFERROR(__xludf.DUMMYFUNCTION("""COMPUTED_VALUE"""),23.0)</f>
        <v>23</v>
      </c>
    </row>
    <row r="339">
      <c r="A339" s="2">
        <v>73.0</v>
      </c>
      <c r="B339" s="2">
        <v>0.0</v>
      </c>
      <c r="C339" s="2">
        <v>73.0</v>
      </c>
      <c r="D339" s="4">
        <v>43317.32318287037</v>
      </c>
      <c r="E339" s="6">
        <f t="shared" si="1"/>
        <v>43317</v>
      </c>
      <c r="F339" s="7">
        <f>IFERROR(__xludf.DUMMYFUNCTION("""COMPUTED_VALUE"""),0.32318287037037036)</f>
        <v>0.3231828704</v>
      </c>
      <c r="G339">
        <f t="shared" si="2"/>
        <v>7</v>
      </c>
      <c r="H339">
        <f>IFERROR(__xludf.DUMMYFUNCTION("""COMPUTED_VALUE"""),45.0)</f>
        <v>45</v>
      </c>
      <c r="I339">
        <f>IFERROR(__xludf.DUMMYFUNCTION("""COMPUTED_VALUE"""),23.0)</f>
        <v>23</v>
      </c>
    </row>
    <row r="340">
      <c r="A340" s="2">
        <v>56.0</v>
      </c>
      <c r="B340" s="2">
        <v>0.0</v>
      </c>
      <c r="C340" s="2">
        <v>56.0</v>
      </c>
      <c r="D340" s="4">
        <v>43317.33361111111</v>
      </c>
      <c r="E340" s="6">
        <f t="shared" si="1"/>
        <v>43317</v>
      </c>
      <c r="F340" s="7">
        <f>IFERROR(__xludf.DUMMYFUNCTION("""COMPUTED_VALUE"""),0.33361111111111114)</f>
        <v>0.3336111111</v>
      </c>
      <c r="G340">
        <f t="shared" si="2"/>
        <v>8</v>
      </c>
      <c r="H340">
        <f>IFERROR(__xludf.DUMMYFUNCTION("""COMPUTED_VALUE"""),0.0)</f>
        <v>0</v>
      </c>
      <c r="I340">
        <f>IFERROR(__xludf.DUMMYFUNCTION("""COMPUTED_VALUE"""),24.0)</f>
        <v>24</v>
      </c>
    </row>
    <row r="341">
      <c r="A341" s="2">
        <v>69.0</v>
      </c>
      <c r="B341" s="2">
        <v>1.0</v>
      </c>
      <c r="C341" s="2">
        <v>70.0</v>
      </c>
      <c r="D341" s="4">
        <v>43317.34402777778</v>
      </c>
      <c r="E341" s="6">
        <f t="shared" si="1"/>
        <v>43317</v>
      </c>
      <c r="F341" s="7">
        <f>IFERROR(__xludf.DUMMYFUNCTION("""COMPUTED_VALUE"""),0.34402777777777777)</f>
        <v>0.3440277778</v>
      </c>
      <c r="G341">
        <f t="shared" si="2"/>
        <v>8</v>
      </c>
      <c r="H341">
        <f>IFERROR(__xludf.DUMMYFUNCTION("""COMPUTED_VALUE"""),15.0)</f>
        <v>15</v>
      </c>
      <c r="I341">
        <f>IFERROR(__xludf.DUMMYFUNCTION("""COMPUTED_VALUE"""),24.0)</f>
        <v>24</v>
      </c>
    </row>
    <row r="342">
      <c r="A342" s="2">
        <v>76.0</v>
      </c>
      <c r="B342" s="2">
        <v>1.0</v>
      </c>
      <c r="C342" s="2">
        <v>75.0</v>
      </c>
      <c r="D342" s="4">
        <v>43317.35443287037</v>
      </c>
      <c r="E342" s="6">
        <f t="shared" si="1"/>
        <v>43317</v>
      </c>
      <c r="F342" s="7">
        <f>IFERROR(__xludf.DUMMYFUNCTION("""COMPUTED_VALUE"""),0.35443287037037036)</f>
        <v>0.3544328704</v>
      </c>
      <c r="G342">
        <f t="shared" si="2"/>
        <v>8</v>
      </c>
      <c r="H342">
        <f>IFERROR(__xludf.DUMMYFUNCTION("""COMPUTED_VALUE"""),30.0)</f>
        <v>30</v>
      </c>
      <c r="I342">
        <f>IFERROR(__xludf.DUMMYFUNCTION("""COMPUTED_VALUE"""),23.0)</f>
        <v>23</v>
      </c>
    </row>
    <row r="343">
      <c r="A343" s="2">
        <v>102.0</v>
      </c>
      <c r="B343" s="2">
        <v>1.0</v>
      </c>
      <c r="C343" s="2">
        <v>103.0</v>
      </c>
      <c r="D343" s="4">
        <v>43317.36488425926</v>
      </c>
      <c r="E343" s="6">
        <f t="shared" si="1"/>
        <v>43317</v>
      </c>
      <c r="F343" s="7">
        <f>IFERROR(__xludf.DUMMYFUNCTION("""COMPUTED_VALUE"""),0.36488425925925927)</f>
        <v>0.3648842593</v>
      </c>
      <c r="G343">
        <f t="shared" si="2"/>
        <v>8</v>
      </c>
      <c r="H343">
        <f>IFERROR(__xludf.DUMMYFUNCTION("""COMPUTED_VALUE"""),45.0)</f>
        <v>45</v>
      </c>
      <c r="I343">
        <f>IFERROR(__xludf.DUMMYFUNCTION("""COMPUTED_VALUE"""),26.0)</f>
        <v>26</v>
      </c>
    </row>
    <row r="344">
      <c r="A344" s="2">
        <v>77.0</v>
      </c>
      <c r="B344" s="2">
        <v>0.0</v>
      </c>
      <c r="C344" s="2">
        <v>77.0</v>
      </c>
      <c r="D344" s="4">
        <v>43317.375289351854</v>
      </c>
      <c r="E344" s="6">
        <f t="shared" si="1"/>
        <v>43317</v>
      </c>
      <c r="F344" s="7">
        <f>IFERROR(__xludf.DUMMYFUNCTION("""COMPUTED_VALUE"""),0.37528935185185186)</f>
        <v>0.3752893519</v>
      </c>
      <c r="G344">
        <f t="shared" si="2"/>
        <v>9</v>
      </c>
      <c r="H344">
        <f>IFERROR(__xludf.DUMMYFUNCTION("""COMPUTED_VALUE"""),0.0)</f>
        <v>0</v>
      </c>
      <c r="I344">
        <f>IFERROR(__xludf.DUMMYFUNCTION("""COMPUTED_VALUE"""),25.0)</f>
        <v>25</v>
      </c>
    </row>
    <row r="345">
      <c r="A345" s="2">
        <v>92.0</v>
      </c>
      <c r="B345" s="2">
        <v>0.0</v>
      </c>
      <c r="C345" s="2">
        <v>92.0</v>
      </c>
      <c r="D345" s="4">
        <v>43317.38568287037</v>
      </c>
      <c r="E345" s="6">
        <f t="shared" si="1"/>
        <v>43317</v>
      </c>
      <c r="F345" s="7">
        <f>IFERROR(__xludf.DUMMYFUNCTION("""COMPUTED_VALUE"""),0.38568287037037036)</f>
        <v>0.3856828704</v>
      </c>
      <c r="G345">
        <f t="shared" si="2"/>
        <v>9</v>
      </c>
      <c r="H345">
        <f>IFERROR(__xludf.DUMMYFUNCTION("""COMPUTED_VALUE"""),15.0)</f>
        <v>15</v>
      </c>
      <c r="I345">
        <f>IFERROR(__xludf.DUMMYFUNCTION("""COMPUTED_VALUE"""),23.0)</f>
        <v>23</v>
      </c>
    </row>
    <row r="346">
      <c r="A346" s="2">
        <v>96.0</v>
      </c>
      <c r="B346" s="2">
        <v>2.0</v>
      </c>
      <c r="C346" s="2">
        <v>98.0</v>
      </c>
      <c r="D346" s="4">
        <v>43317.396099537036</v>
      </c>
      <c r="E346" s="6">
        <f t="shared" si="1"/>
        <v>43317</v>
      </c>
      <c r="F346" s="7">
        <f>IFERROR(__xludf.DUMMYFUNCTION("""COMPUTED_VALUE"""),0.39609953703703704)</f>
        <v>0.396099537</v>
      </c>
      <c r="G346">
        <f t="shared" si="2"/>
        <v>9</v>
      </c>
      <c r="H346">
        <f>IFERROR(__xludf.DUMMYFUNCTION("""COMPUTED_VALUE"""),30.0)</f>
        <v>30</v>
      </c>
      <c r="I346">
        <f>IFERROR(__xludf.DUMMYFUNCTION("""COMPUTED_VALUE"""),23.0)</f>
        <v>23</v>
      </c>
    </row>
    <row r="347">
      <c r="A347" s="2">
        <v>106.0</v>
      </c>
      <c r="B347" s="2">
        <v>0.0</v>
      </c>
      <c r="C347" s="2">
        <v>106.0</v>
      </c>
      <c r="D347" s="4">
        <v>43317.4065162037</v>
      </c>
      <c r="E347" s="6">
        <f t="shared" si="1"/>
        <v>43317</v>
      </c>
      <c r="F347" s="7">
        <f>IFERROR(__xludf.DUMMYFUNCTION("""COMPUTED_VALUE"""),0.4065162037037037)</f>
        <v>0.4065162037</v>
      </c>
      <c r="G347">
        <f t="shared" si="2"/>
        <v>9</v>
      </c>
      <c r="H347">
        <f>IFERROR(__xludf.DUMMYFUNCTION("""COMPUTED_VALUE"""),45.0)</f>
        <v>45</v>
      </c>
      <c r="I347">
        <f>IFERROR(__xludf.DUMMYFUNCTION("""COMPUTED_VALUE"""),23.0)</f>
        <v>23</v>
      </c>
    </row>
    <row r="348">
      <c r="A348" s="2">
        <v>84.0</v>
      </c>
      <c r="B348" s="2">
        <v>0.0</v>
      </c>
      <c r="C348" s="2">
        <v>84.0</v>
      </c>
      <c r="D348" s="4">
        <v>43317.41694444444</v>
      </c>
      <c r="E348" s="6">
        <f t="shared" si="1"/>
        <v>43317</v>
      </c>
      <c r="F348" s="7">
        <f>IFERROR(__xludf.DUMMYFUNCTION("""COMPUTED_VALUE"""),0.41694444444444445)</f>
        <v>0.4169444444</v>
      </c>
      <c r="G348">
        <f t="shared" si="2"/>
        <v>10</v>
      </c>
      <c r="H348">
        <f>IFERROR(__xludf.DUMMYFUNCTION("""COMPUTED_VALUE"""),0.0)</f>
        <v>0</v>
      </c>
      <c r="I348">
        <f>IFERROR(__xludf.DUMMYFUNCTION("""COMPUTED_VALUE"""),24.0)</f>
        <v>24</v>
      </c>
    </row>
    <row r="349">
      <c r="A349" s="2">
        <v>94.0</v>
      </c>
      <c r="B349" s="2">
        <v>0.0</v>
      </c>
      <c r="C349" s="2">
        <v>94.0</v>
      </c>
      <c r="D349" s="4">
        <v>43317.427349537036</v>
      </c>
      <c r="E349" s="6">
        <f t="shared" si="1"/>
        <v>43317</v>
      </c>
      <c r="F349" s="7">
        <f>IFERROR(__xludf.DUMMYFUNCTION("""COMPUTED_VALUE"""),0.42734953703703704)</f>
        <v>0.427349537</v>
      </c>
      <c r="G349">
        <f t="shared" si="2"/>
        <v>10</v>
      </c>
      <c r="H349">
        <f>IFERROR(__xludf.DUMMYFUNCTION("""COMPUTED_VALUE"""),15.0)</f>
        <v>15</v>
      </c>
      <c r="I349">
        <f>IFERROR(__xludf.DUMMYFUNCTION("""COMPUTED_VALUE"""),23.0)</f>
        <v>23</v>
      </c>
    </row>
    <row r="350">
      <c r="A350" s="2">
        <v>113.0</v>
      </c>
      <c r="B350" s="2">
        <v>1.0</v>
      </c>
      <c r="C350" s="2">
        <v>114.0</v>
      </c>
      <c r="D350" s="4">
        <v>43317.4377662037</v>
      </c>
      <c r="E350" s="6">
        <f t="shared" si="1"/>
        <v>43317</v>
      </c>
      <c r="F350" s="7">
        <f>IFERROR(__xludf.DUMMYFUNCTION("""COMPUTED_VALUE"""),0.4377662037037037)</f>
        <v>0.4377662037</v>
      </c>
      <c r="G350">
        <f t="shared" si="2"/>
        <v>10</v>
      </c>
      <c r="H350">
        <f>IFERROR(__xludf.DUMMYFUNCTION("""COMPUTED_VALUE"""),30.0)</f>
        <v>30</v>
      </c>
      <c r="I350">
        <f>IFERROR(__xludf.DUMMYFUNCTION("""COMPUTED_VALUE"""),23.0)</f>
        <v>23</v>
      </c>
    </row>
    <row r="351">
      <c r="A351" s="2">
        <v>142.0</v>
      </c>
      <c r="B351" s="2">
        <v>4.0</v>
      </c>
      <c r="C351" s="2">
        <v>146.0</v>
      </c>
      <c r="D351" s="4">
        <v>43317.44818287037</v>
      </c>
      <c r="E351" s="6">
        <f t="shared" si="1"/>
        <v>43317</v>
      </c>
      <c r="F351" s="7">
        <f>IFERROR(__xludf.DUMMYFUNCTION("""COMPUTED_VALUE"""),0.44818287037037036)</f>
        <v>0.4481828704</v>
      </c>
      <c r="G351">
        <f t="shared" si="2"/>
        <v>10</v>
      </c>
      <c r="H351">
        <f>IFERROR(__xludf.DUMMYFUNCTION("""COMPUTED_VALUE"""),45.0)</f>
        <v>45</v>
      </c>
      <c r="I351">
        <f>IFERROR(__xludf.DUMMYFUNCTION("""COMPUTED_VALUE"""),23.0)</f>
        <v>23</v>
      </c>
    </row>
    <row r="352">
      <c r="A352" s="2">
        <v>118.0</v>
      </c>
      <c r="B352" s="2">
        <v>2.0</v>
      </c>
      <c r="C352" s="2">
        <v>120.0</v>
      </c>
      <c r="D352" s="4">
        <v>43317.45862268518</v>
      </c>
      <c r="E352" s="6">
        <f t="shared" si="1"/>
        <v>43317</v>
      </c>
      <c r="F352" s="7">
        <f>IFERROR(__xludf.DUMMYFUNCTION("""COMPUTED_VALUE"""),0.4586226851851852)</f>
        <v>0.4586226852</v>
      </c>
      <c r="G352">
        <f t="shared" si="2"/>
        <v>11</v>
      </c>
      <c r="H352">
        <f>IFERROR(__xludf.DUMMYFUNCTION("""COMPUTED_VALUE"""),0.0)</f>
        <v>0</v>
      </c>
      <c r="I352">
        <f>IFERROR(__xludf.DUMMYFUNCTION("""COMPUTED_VALUE"""),25.0)</f>
        <v>25</v>
      </c>
    </row>
    <row r="353">
      <c r="A353" s="2">
        <v>149.0</v>
      </c>
      <c r="B353" s="2">
        <v>0.0</v>
      </c>
      <c r="C353" s="2">
        <v>149.0</v>
      </c>
      <c r="D353" s="4">
        <v>43317.4690162037</v>
      </c>
      <c r="E353" s="6">
        <f t="shared" si="1"/>
        <v>43317</v>
      </c>
      <c r="F353" s="7">
        <f>IFERROR(__xludf.DUMMYFUNCTION("""COMPUTED_VALUE"""),0.4690162037037037)</f>
        <v>0.4690162037</v>
      </c>
      <c r="G353">
        <f t="shared" si="2"/>
        <v>11</v>
      </c>
      <c r="H353">
        <f>IFERROR(__xludf.DUMMYFUNCTION("""COMPUTED_VALUE"""),15.0)</f>
        <v>15</v>
      </c>
      <c r="I353">
        <f>IFERROR(__xludf.DUMMYFUNCTION("""COMPUTED_VALUE"""),23.0)</f>
        <v>23</v>
      </c>
    </row>
    <row r="354">
      <c r="A354" s="2">
        <v>165.0</v>
      </c>
      <c r="B354" s="2">
        <v>1.0</v>
      </c>
      <c r="C354" s="2">
        <v>166.0</v>
      </c>
      <c r="D354" s="4">
        <v>43317.47943287037</v>
      </c>
      <c r="E354" s="6">
        <f t="shared" si="1"/>
        <v>43317</v>
      </c>
      <c r="F354" s="7">
        <f>IFERROR(__xludf.DUMMYFUNCTION("""COMPUTED_VALUE"""),0.47943287037037036)</f>
        <v>0.4794328704</v>
      </c>
      <c r="G354">
        <f t="shared" si="2"/>
        <v>11</v>
      </c>
      <c r="H354">
        <f>IFERROR(__xludf.DUMMYFUNCTION("""COMPUTED_VALUE"""),30.0)</f>
        <v>30</v>
      </c>
      <c r="I354">
        <f>IFERROR(__xludf.DUMMYFUNCTION("""COMPUTED_VALUE"""),23.0)</f>
        <v>23</v>
      </c>
    </row>
    <row r="355">
      <c r="A355" s="2">
        <v>197.0</v>
      </c>
      <c r="B355" s="2">
        <v>3.0</v>
      </c>
      <c r="C355" s="2">
        <v>194.0</v>
      </c>
      <c r="D355" s="4">
        <v>43317.489849537036</v>
      </c>
      <c r="E355" s="6">
        <f t="shared" si="1"/>
        <v>43317</v>
      </c>
      <c r="F355" s="7">
        <f>IFERROR(__xludf.DUMMYFUNCTION("""COMPUTED_VALUE"""),0.48984953703703704)</f>
        <v>0.489849537</v>
      </c>
      <c r="G355">
        <f t="shared" si="2"/>
        <v>11</v>
      </c>
      <c r="H355">
        <f>IFERROR(__xludf.DUMMYFUNCTION("""COMPUTED_VALUE"""),45.0)</f>
        <v>45</v>
      </c>
      <c r="I355">
        <f>IFERROR(__xludf.DUMMYFUNCTION("""COMPUTED_VALUE"""),23.0)</f>
        <v>23</v>
      </c>
    </row>
    <row r="356">
      <c r="A356" s="2">
        <v>170.0</v>
      </c>
      <c r="B356" s="2">
        <v>2.0</v>
      </c>
      <c r="C356" s="2">
        <v>172.0</v>
      </c>
      <c r="D356" s="4">
        <v>43317.5002662037</v>
      </c>
      <c r="E356" s="6">
        <f t="shared" si="1"/>
        <v>43317</v>
      </c>
      <c r="F356" s="7">
        <f>IFERROR(__xludf.DUMMYFUNCTION("""COMPUTED_VALUE"""),0.5002662037037037)</f>
        <v>0.5002662037</v>
      </c>
      <c r="G356">
        <f t="shared" si="2"/>
        <v>12</v>
      </c>
      <c r="H356">
        <f>IFERROR(__xludf.DUMMYFUNCTION("""COMPUTED_VALUE"""),0.0)</f>
        <v>0</v>
      </c>
      <c r="I356">
        <f>IFERROR(__xludf.DUMMYFUNCTION("""COMPUTED_VALUE"""),23.0)</f>
        <v>23</v>
      </c>
    </row>
    <row r="357">
      <c r="A357" s="2">
        <v>165.0</v>
      </c>
      <c r="B357" s="2">
        <v>4.0</v>
      </c>
      <c r="C357" s="2">
        <v>169.0</v>
      </c>
      <c r="D357" s="4">
        <v>43317.51068287037</v>
      </c>
      <c r="E357" s="6">
        <f t="shared" si="1"/>
        <v>43317</v>
      </c>
      <c r="F357" s="7">
        <f>IFERROR(__xludf.DUMMYFUNCTION("""COMPUTED_VALUE"""),0.5106828703703704)</f>
        <v>0.5106828704</v>
      </c>
      <c r="G357">
        <f t="shared" si="2"/>
        <v>12</v>
      </c>
      <c r="H357">
        <f>IFERROR(__xludf.DUMMYFUNCTION("""COMPUTED_VALUE"""),15.0)</f>
        <v>15</v>
      </c>
      <c r="I357">
        <f>IFERROR(__xludf.DUMMYFUNCTION("""COMPUTED_VALUE"""),23.0)</f>
        <v>23</v>
      </c>
    </row>
    <row r="358">
      <c r="A358" s="2">
        <v>201.0</v>
      </c>
      <c r="B358" s="2">
        <v>5.0</v>
      </c>
      <c r="C358" s="2">
        <v>206.0</v>
      </c>
      <c r="D358" s="4">
        <v>43317.52108796296</v>
      </c>
      <c r="E358" s="6">
        <f t="shared" si="1"/>
        <v>43317</v>
      </c>
      <c r="F358" s="7">
        <f>IFERROR(__xludf.DUMMYFUNCTION("""COMPUTED_VALUE"""),0.521087962962963)</f>
        <v>0.521087963</v>
      </c>
      <c r="G358">
        <f t="shared" si="2"/>
        <v>12</v>
      </c>
      <c r="H358">
        <f>IFERROR(__xludf.DUMMYFUNCTION("""COMPUTED_VALUE"""),30.0)</f>
        <v>30</v>
      </c>
      <c r="I358">
        <f>IFERROR(__xludf.DUMMYFUNCTION("""COMPUTED_VALUE"""),22.0)</f>
        <v>22</v>
      </c>
    </row>
    <row r="359">
      <c r="A359" s="2">
        <v>248.0</v>
      </c>
      <c r="B359" s="2">
        <v>4.0</v>
      </c>
      <c r="C359" s="2">
        <v>252.0</v>
      </c>
      <c r="D359" s="4">
        <v>43317.5315162037</v>
      </c>
      <c r="E359" s="6">
        <f t="shared" si="1"/>
        <v>43317</v>
      </c>
      <c r="F359" s="7">
        <f>IFERROR(__xludf.DUMMYFUNCTION("""COMPUTED_VALUE"""),0.5315162037037037)</f>
        <v>0.5315162037</v>
      </c>
      <c r="G359">
        <f t="shared" si="2"/>
        <v>12</v>
      </c>
      <c r="H359">
        <f>IFERROR(__xludf.DUMMYFUNCTION("""COMPUTED_VALUE"""),45.0)</f>
        <v>45</v>
      </c>
      <c r="I359">
        <f>IFERROR(__xludf.DUMMYFUNCTION("""COMPUTED_VALUE"""),23.0)</f>
        <v>23</v>
      </c>
    </row>
    <row r="360">
      <c r="A360" s="2">
        <v>231.0</v>
      </c>
      <c r="B360" s="2">
        <v>4.0</v>
      </c>
      <c r="C360" s="2">
        <v>232.0</v>
      </c>
      <c r="D360" s="4">
        <v>43317.54193287037</v>
      </c>
      <c r="E360" s="6">
        <f t="shared" si="1"/>
        <v>43317</v>
      </c>
      <c r="F360" s="7">
        <f>IFERROR(__xludf.DUMMYFUNCTION("""COMPUTED_VALUE"""),0.5419328703703704)</f>
        <v>0.5419328704</v>
      </c>
      <c r="G360">
        <f t="shared" si="2"/>
        <v>13</v>
      </c>
      <c r="H360">
        <f>IFERROR(__xludf.DUMMYFUNCTION("""COMPUTED_VALUE"""),0.0)</f>
        <v>0</v>
      </c>
      <c r="I360">
        <f>IFERROR(__xludf.DUMMYFUNCTION("""COMPUTED_VALUE"""),23.0)</f>
        <v>23</v>
      </c>
    </row>
    <row r="361">
      <c r="A361" s="2">
        <v>233.0</v>
      </c>
      <c r="B361" s="2">
        <v>0.0</v>
      </c>
      <c r="C361" s="2">
        <v>233.0</v>
      </c>
      <c r="D361" s="4">
        <v>43317.552349537036</v>
      </c>
      <c r="E361" s="6">
        <f t="shared" si="1"/>
        <v>43317</v>
      </c>
      <c r="F361" s="7">
        <f>IFERROR(__xludf.DUMMYFUNCTION("""COMPUTED_VALUE"""),0.552349537037037)</f>
        <v>0.552349537</v>
      </c>
      <c r="G361">
        <f t="shared" si="2"/>
        <v>13</v>
      </c>
      <c r="H361">
        <f>IFERROR(__xludf.DUMMYFUNCTION("""COMPUTED_VALUE"""),15.0)</f>
        <v>15</v>
      </c>
      <c r="I361">
        <f>IFERROR(__xludf.DUMMYFUNCTION("""COMPUTED_VALUE"""),23.0)</f>
        <v>23</v>
      </c>
    </row>
    <row r="362">
      <c r="A362" s="2">
        <v>250.0</v>
      </c>
      <c r="B362" s="2">
        <v>1.0</v>
      </c>
      <c r="C362" s="2">
        <v>251.0</v>
      </c>
      <c r="D362" s="4">
        <v>43317.56275462963</v>
      </c>
      <c r="E362" s="6">
        <f t="shared" si="1"/>
        <v>43317</v>
      </c>
      <c r="F362" s="7">
        <f>IFERROR(__xludf.DUMMYFUNCTION("""COMPUTED_VALUE"""),0.5627546296296296)</f>
        <v>0.5627546296</v>
      </c>
      <c r="G362">
        <f t="shared" si="2"/>
        <v>13</v>
      </c>
      <c r="H362">
        <f>IFERROR(__xludf.DUMMYFUNCTION("""COMPUTED_VALUE"""),30.0)</f>
        <v>30</v>
      </c>
      <c r="I362">
        <f>IFERROR(__xludf.DUMMYFUNCTION("""COMPUTED_VALUE"""),22.0)</f>
        <v>22</v>
      </c>
    </row>
    <row r="363">
      <c r="A363" s="2">
        <v>287.0</v>
      </c>
      <c r="B363" s="2">
        <v>2.0</v>
      </c>
      <c r="C363" s="2">
        <v>289.0</v>
      </c>
      <c r="D363" s="4">
        <v>43317.57318287037</v>
      </c>
      <c r="E363" s="6">
        <f t="shared" si="1"/>
        <v>43317</v>
      </c>
      <c r="F363" s="7">
        <f>IFERROR(__xludf.DUMMYFUNCTION("""COMPUTED_VALUE"""),0.5731828703703704)</f>
        <v>0.5731828704</v>
      </c>
      <c r="G363">
        <f t="shared" si="2"/>
        <v>13</v>
      </c>
      <c r="H363">
        <f>IFERROR(__xludf.DUMMYFUNCTION("""COMPUTED_VALUE"""),45.0)</f>
        <v>45</v>
      </c>
      <c r="I363">
        <f>IFERROR(__xludf.DUMMYFUNCTION("""COMPUTED_VALUE"""),23.0)</f>
        <v>23</v>
      </c>
    </row>
    <row r="364">
      <c r="A364" s="2">
        <v>259.0</v>
      </c>
      <c r="B364" s="2">
        <v>1.0</v>
      </c>
      <c r="C364" s="2">
        <v>260.0</v>
      </c>
      <c r="D364" s="4">
        <v>43317.58358796296</v>
      </c>
      <c r="E364" s="6">
        <f t="shared" si="1"/>
        <v>43317</v>
      </c>
      <c r="F364" s="7">
        <f>IFERROR(__xludf.DUMMYFUNCTION("""COMPUTED_VALUE"""),0.583587962962963)</f>
        <v>0.583587963</v>
      </c>
      <c r="G364">
        <f t="shared" si="2"/>
        <v>14</v>
      </c>
      <c r="H364">
        <f>IFERROR(__xludf.DUMMYFUNCTION("""COMPUTED_VALUE"""),0.0)</f>
        <v>0</v>
      </c>
      <c r="I364">
        <f>IFERROR(__xludf.DUMMYFUNCTION("""COMPUTED_VALUE"""),22.0)</f>
        <v>22</v>
      </c>
    </row>
    <row r="365">
      <c r="A365" s="2">
        <v>289.0</v>
      </c>
      <c r="B365" s="2">
        <v>1.0</v>
      </c>
      <c r="C365" s="2">
        <v>290.0</v>
      </c>
      <c r="D365" s="4">
        <v>43317.59400462963</v>
      </c>
      <c r="E365" s="6">
        <f t="shared" si="1"/>
        <v>43317</v>
      </c>
      <c r="F365" s="7">
        <f>IFERROR(__xludf.DUMMYFUNCTION("""COMPUTED_VALUE"""),0.5940046296296296)</f>
        <v>0.5940046296</v>
      </c>
      <c r="G365">
        <f t="shared" si="2"/>
        <v>14</v>
      </c>
      <c r="H365">
        <f>IFERROR(__xludf.DUMMYFUNCTION("""COMPUTED_VALUE"""),15.0)</f>
        <v>15</v>
      </c>
      <c r="I365">
        <f>IFERROR(__xludf.DUMMYFUNCTION("""COMPUTED_VALUE"""),22.0)</f>
        <v>22</v>
      </c>
    </row>
    <row r="366">
      <c r="A366" s="2">
        <v>239.0</v>
      </c>
      <c r="B366" s="2">
        <v>4.0</v>
      </c>
      <c r="C366" s="2">
        <v>243.0</v>
      </c>
      <c r="D366" s="4">
        <v>43317.60443287037</v>
      </c>
      <c r="E366" s="6">
        <f t="shared" si="1"/>
        <v>43317</v>
      </c>
      <c r="F366" s="7">
        <f>IFERROR(__xludf.DUMMYFUNCTION("""COMPUTED_VALUE"""),0.6044328703703704)</f>
        <v>0.6044328704</v>
      </c>
      <c r="G366">
        <f t="shared" si="2"/>
        <v>14</v>
      </c>
      <c r="H366">
        <f>IFERROR(__xludf.DUMMYFUNCTION("""COMPUTED_VALUE"""),30.0)</f>
        <v>30</v>
      </c>
      <c r="I366">
        <f>IFERROR(__xludf.DUMMYFUNCTION("""COMPUTED_VALUE"""),23.0)</f>
        <v>23</v>
      </c>
    </row>
    <row r="367">
      <c r="A367" s="2">
        <v>242.0</v>
      </c>
      <c r="B367" s="2">
        <v>3.0</v>
      </c>
      <c r="C367" s="2">
        <v>244.0</v>
      </c>
      <c r="D367" s="4">
        <v>43317.61483796296</v>
      </c>
      <c r="E367" s="6">
        <f t="shared" si="1"/>
        <v>43317</v>
      </c>
      <c r="F367" s="7">
        <f>IFERROR(__xludf.DUMMYFUNCTION("""COMPUTED_VALUE"""),0.614837962962963)</f>
        <v>0.614837963</v>
      </c>
      <c r="G367">
        <f t="shared" si="2"/>
        <v>14</v>
      </c>
      <c r="H367">
        <f>IFERROR(__xludf.DUMMYFUNCTION("""COMPUTED_VALUE"""),45.0)</f>
        <v>45</v>
      </c>
      <c r="I367">
        <f>IFERROR(__xludf.DUMMYFUNCTION("""COMPUTED_VALUE"""),22.0)</f>
        <v>22</v>
      </c>
    </row>
    <row r="368">
      <c r="A368" s="2">
        <v>232.0</v>
      </c>
      <c r="B368" s="2">
        <v>0.0</v>
      </c>
      <c r="C368" s="2">
        <v>232.0</v>
      </c>
      <c r="D368" s="4">
        <v>43317.62530092592</v>
      </c>
      <c r="E368" s="6">
        <f t="shared" si="1"/>
        <v>43317</v>
      </c>
      <c r="F368" s="7">
        <f>IFERROR(__xludf.DUMMYFUNCTION("""COMPUTED_VALUE"""),0.6253009259259259)</f>
        <v>0.6253009259</v>
      </c>
      <c r="G368">
        <f t="shared" si="2"/>
        <v>15</v>
      </c>
      <c r="H368">
        <f>IFERROR(__xludf.DUMMYFUNCTION("""COMPUTED_VALUE"""),0.0)</f>
        <v>0</v>
      </c>
      <c r="I368">
        <f>IFERROR(__xludf.DUMMYFUNCTION("""COMPUTED_VALUE"""),26.0)</f>
        <v>26</v>
      </c>
    </row>
    <row r="369">
      <c r="A369" s="2">
        <v>232.0</v>
      </c>
      <c r="B369" s="2">
        <v>0.0</v>
      </c>
      <c r="C369" s="2">
        <v>232.0</v>
      </c>
      <c r="D369" s="4">
        <v>43317.635671296295</v>
      </c>
      <c r="E369" s="6">
        <f t="shared" si="1"/>
        <v>43317</v>
      </c>
      <c r="F369" s="7">
        <f>IFERROR(__xludf.DUMMYFUNCTION("""COMPUTED_VALUE"""),0.6356712962962963)</f>
        <v>0.6356712963</v>
      </c>
      <c r="G369">
        <f t="shared" si="2"/>
        <v>15</v>
      </c>
      <c r="H369">
        <f>IFERROR(__xludf.DUMMYFUNCTION("""COMPUTED_VALUE"""),15.0)</f>
        <v>15</v>
      </c>
      <c r="I369">
        <f>IFERROR(__xludf.DUMMYFUNCTION("""COMPUTED_VALUE"""),22.0)</f>
        <v>22</v>
      </c>
    </row>
    <row r="370">
      <c r="A370" s="2">
        <v>274.0</v>
      </c>
      <c r="B370" s="2">
        <v>6.0</v>
      </c>
      <c r="C370" s="2">
        <v>279.0</v>
      </c>
      <c r="D370" s="4">
        <v>43317.64608796296</v>
      </c>
      <c r="E370" s="6">
        <f t="shared" si="1"/>
        <v>43317</v>
      </c>
      <c r="F370" s="7">
        <f>IFERROR(__xludf.DUMMYFUNCTION("""COMPUTED_VALUE"""),0.646087962962963)</f>
        <v>0.646087963</v>
      </c>
      <c r="G370">
        <f t="shared" si="2"/>
        <v>15</v>
      </c>
      <c r="H370">
        <f>IFERROR(__xludf.DUMMYFUNCTION("""COMPUTED_VALUE"""),30.0)</f>
        <v>30</v>
      </c>
      <c r="I370">
        <f>IFERROR(__xludf.DUMMYFUNCTION("""COMPUTED_VALUE"""),22.0)</f>
        <v>22</v>
      </c>
    </row>
    <row r="371">
      <c r="A371" s="2">
        <v>268.0</v>
      </c>
      <c r="B371" s="2">
        <v>1.0</v>
      </c>
      <c r="C371" s="2">
        <v>269.0</v>
      </c>
      <c r="D371" s="4">
        <v>43317.6565162037</v>
      </c>
      <c r="E371" s="6">
        <f t="shared" si="1"/>
        <v>43317</v>
      </c>
      <c r="F371" s="7">
        <f>IFERROR(__xludf.DUMMYFUNCTION("""COMPUTED_VALUE"""),0.6565162037037037)</f>
        <v>0.6565162037</v>
      </c>
      <c r="G371">
        <f t="shared" si="2"/>
        <v>15</v>
      </c>
      <c r="H371">
        <f>IFERROR(__xludf.DUMMYFUNCTION("""COMPUTED_VALUE"""),45.0)</f>
        <v>45</v>
      </c>
      <c r="I371">
        <f>IFERROR(__xludf.DUMMYFUNCTION("""COMPUTED_VALUE"""),23.0)</f>
        <v>23</v>
      </c>
    </row>
    <row r="372">
      <c r="A372" s="2">
        <v>243.0</v>
      </c>
      <c r="B372" s="2">
        <v>4.0</v>
      </c>
      <c r="C372" s="2">
        <v>247.0</v>
      </c>
      <c r="D372" s="4">
        <v>43317.666967592595</v>
      </c>
      <c r="E372" s="6">
        <f t="shared" si="1"/>
        <v>43317</v>
      </c>
      <c r="F372" s="7">
        <f>IFERROR(__xludf.DUMMYFUNCTION("""COMPUTED_VALUE"""),0.6669675925925926)</f>
        <v>0.6669675926</v>
      </c>
      <c r="G372">
        <f t="shared" si="2"/>
        <v>16</v>
      </c>
      <c r="H372">
        <f>IFERROR(__xludf.DUMMYFUNCTION("""COMPUTED_VALUE"""),0.0)</f>
        <v>0</v>
      </c>
      <c r="I372">
        <f>IFERROR(__xludf.DUMMYFUNCTION("""COMPUTED_VALUE"""),26.0)</f>
        <v>26</v>
      </c>
    </row>
    <row r="373">
      <c r="A373" s="2">
        <v>259.0</v>
      </c>
      <c r="B373" s="2">
        <v>3.0</v>
      </c>
      <c r="C373" s="2">
        <v>254.0</v>
      </c>
      <c r="D373" s="4">
        <v>43317.67733796296</v>
      </c>
      <c r="E373" s="6">
        <f t="shared" si="1"/>
        <v>43317</v>
      </c>
      <c r="F373" s="7">
        <f>IFERROR(__xludf.DUMMYFUNCTION("""COMPUTED_VALUE"""),0.677337962962963)</f>
        <v>0.677337963</v>
      </c>
      <c r="G373">
        <f t="shared" si="2"/>
        <v>16</v>
      </c>
      <c r="H373">
        <f>IFERROR(__xludf.DUMMYFUNCTION("""COMPUTED_VALUE"""),15.0)</f>
        <v>15</v>
      </c>
      <c r="I373">
        <f>IFERROR(__xludf.DUMMYFUNCTION("""COMPUTED_VALUE"""),22.0)</f>
        <v>22</v>
      </c>
    </row>
    <row r="374">
      <c r="A374" s="2">
        <v>252.0</v>
      </c>
      <c r="B374" s="2">
        <v>4.0</v>
      </c>
      <c r="C374" s="2">
        <v>256.0</v>
      </c>
      <c r="D374" s="4">
        <v>43317.6877662037</v>
      </c>
      <c r="E374" s="6">
        <f t="shared" si="1"/>
        <v>43317</v>
      </c>
      <c r="F374" s="7">
        <f>IFERROR(__xludf.DUMMYFUNCTION("""COMPUTED_VALUE"""),0.6877662037037037)</f>
        <v>0.6877662037</v>
      </c>
      <c r="G374">
        <f t="shared" si="2"/>
        <v>16</v>
      </c>
      <c r="H374">
        <f>IFERROR(__xludf.DUMMYFUNCTION("""COMPUTED_VALUE"""),30.0)</f>
        <v>30</v>
      </c>
      <c r="I374">
        <f>IFERROR(__xludf.DUMMYFUNCTION("""COMPUTED_VALUE"""),23.0)</f>
        <v>23</v>
      </c>
    </row>
    <row r="375">
      <c r="A375" s="2">
        <v>248.0</v>
      </c>
      <c r="B375" s="2">
        <v>1.0</v>
      </c>
      <c r="C375" s="2">
        <v>249.0</v>
      </c>
      <c r="D375" s="4">
        <v>43317.698171296295</v>
      </c>
      <c r="E375" s="6">
        <f t="shared" si="1"/>
        <v>43317</v>
      </c>
      <c r="F375" s="7">
        <f>IFERROR(__xludf.DUMMYFUNCTION("""COMPUTED_VALUE"""),0.6981712962962963)</f>
        <v>0.6981712963</v>
      </c>
      <c r="G375">
        <f t="shared" si="2"/>
        <v>16</v>
      </c>
      <c r="H375">
        <f>IFERROR(__xludf.DUMMYFUNCTION("""COMPUTED_VALUE"""),45.0)</f>
        <v>45</v>
      </c>
      <c r="I375">
        <f>IFERROR(__xludf.DUMMYFUNCTION("""COMPUTED_VALUE"""),22.0)</f>
        <v>22</v>
      </c>
    </row>
    <row r="376">
      <c r="A376" s="2">
        <v>238.0</v>
      </c>
      <c r="B376" s="2">
        <v>5.0</v>
      </c>
      <c r="C376" s="2">
        <v>243.0</v>
      </c>
      <c r="D376" s="4">
        <v>43317.70862268518</v>
      </c>
      <c r="E376" s="6">
        <f t="shared" si="1"/>
        <v>43317</v>
      </c>
      <c r="F376" s="7">
        <f>IFERROR(__xludf.DUMMYFUNCTION("""COMPUTED_VALUE"""),0.7086226851851852)</f>
        <v>0.7086226852</v>
      </c>
      <c r="G376">
        <f t="shared" si="2"/>
        <v>17</v>
      </c>
      <c r="H376">
        <f>IFERROR(__xludf.DUMMYFUNCTION("""COMPUTED_VALUE"""),0.0)</f>
        <v>0</v>
      </c>
      <c r="I376">
        <f>IFERROR(__xludf.DUMMYFUNCTION("""COMPUTED_VALUE"""),25.0)</f>
        <v>25</v>
      </c>
    </row>
    <row r="377">
      <c r="A377" s="2">
        <v>220.0</v>
      </c>
      <c r="B377" s="2">
        <v>5.0</v>
      </c>
      <c r="C377" s="2">
        <v>225.0</v>
      </c>
      <c r="D377" s="4">
        <v>43317.71900462963</v>
      </c>
      <c r="E377" s="6">
        <f t="shared" si="1"/>
        <v>43317</v>
      </c>
      <c r="F377" s="7">
        <f>IFERROR(__xludf.DUMMYFUNCTION("""COMPUTED_VALUE"""),0.7190046296296296)</f>
        <v>0.7190046296</v>
      </c>
      <c r="G377">
        <f t="shared" si="2"/>
        <v>17</v>
      </c>
      <c r="H377">
        <f>IFERROR(__xludf.DUMMYFUNCTION("""COMPUTED_VALUE"""),15.0)</f>
        <v>15</v>
      </c>
      <c r="I377">
        <f>IFERROR(__xludf.DUMMYFUNCTION("""COMPUTED_VALUE"""),22.0)</f>
        <v>22</v>
      </c>
    </row>
    <row r="378">
      <c r="A378" s="2">
        <v>242.0</v>
      </c>
      <c r="B378" s="2">
        <v>6.0</v>
      </c>
      <c r="C378" s="2">
        <v>248.0</v>
      </c>
      <c r="D378" s="4">
        <v>43317.72943287037</v>
      </c>
      <c r="E378" s="6">
        <f t="shared" si="1"/>
        <v>43317</v>
      </c>
      <c r="F378" s="7">
        <f>IFERROR(__xludf.DUMMYFUNCTION("""COMPUTED_VALUE"""),0.7294328703703704)</f>
        <v>0.7294328704</v>
      </c>
      <c r="G378">
        <f t="shared" si="2"/>
        <v>17</v>
      </c>
      <c r="H378">
        <f>IFERROR(__xludf.DUMMYFUNCTION("""COMPUTED_VALUE"""),30.0)</f>
        <v>30</v>
      </c>
      <c r="I378">
        <f>IFERROR(__xludf.DUMMYFUNCTION("""COMPUTED_VALUE"""),23.0)</f>
        <v>23</v>
      </c>
    </row>
    <row r="379">
      <c r="A379" s="2">
        <v>241.0</v>
      </c>
      <c r="B379" s="2">
        <v>5.0</v>
      </c>
      <c r="C379" s="2">
        <v>243.0</v>
      </c>
      <c r="D379" s="4">
        <v>43317.73983796296</v>
      </c>
      <c r="E379" s="6">
        <f t="shared" si="1"/>
        <v>43317</v>
      </c>
      <c r="F379" s="7">
        <f>IFERROR(__xludf.DUMMYFUNCTION("""COMPUTED_VALUE"""),0.739837962962963)</f>
        <v>0.739837963</v>
      </c>
      <c r="G379">
        <f t="shared" si="2"/>
        <v>17</v>
      </c>
      <c r="H379">
        <f>IFERROR(__xludf.DUMMYFUNCTION("""COMPUTED_VALUE"""),45.0)</f>
        <v>45</v>
      </c>
      <c r="I379">
        <f>IFERROR(__xludf.DUMMYFUNCTION("""COMPUTED_VALUE"""),22.0)</f>
        <v>22</v>
      </c>
    </row>
    <row r="380">
      <c r="A380" s="2">
        <v>216.0</v>
      </c>
      <c r="B380" s="2">
        <v>3.0</v>
      </c>
      <c r="C380" s="2">
        <v>219.0</v>
      </c>
      <c r="D380" s="4">
        <v>43317.75032407408</v>
      </c>
      <c r="E380" s="6">
        <f t="shared" si="1"/>
        <v>43317</v>
      </c>
      <c r="F380" s="7">
        <f>IFERROR(__xludf.DUMMYFUNCTION("""COMPUTED_VALUE"""),0.7503240740740741)</f>
        <v>0.7503240741</v>
      </c>
      <c r="G380">
        <f t="shared" si="2"/>
        <v>18</v>
      </c>
      <c r="H380">
        <f>IFERROR(__xludf.DUMMYFUNCTION("""COMPUTED_VALUE"""),0.0)</f>
        <v>0</v>
      </c>
      <c r="I380">
        <f>IFERROR(__xludf.DUMMYFUNCTION("""COMPUTED_VALUE"""),28.0)</f>
        <v>28</v>
      </c>
    </row>
    <row r="381">
      <c r="A381" s="2">
        <v>293.0</v>
      </c>
      <c r="B381" s="2">
        <v>4.0</v>
      </c>
      <c r="C381" s="2">
        <v>297.0</v>
      </c>
      <c r="D381" s="4">
        <v>43317.760671296295</v>
      </c>
      <c r="E381" s="6">
        <f t="shared" si="1"/>
        <v>43317</v>
      </c>
      <c r="F381" s="7">
        <f>IFERROR(__xludf.DUMMYFUNCTION("""COMPUTED_VALUE"""),0.7606712962962963)</f>
        <v>0.7606712963</v>
      </c>
      <c r="G381">
        <f t="shared" si="2"/>
        <v>18</v>
      </c>
      <c r="H381">
        <f>IFERROR(__xludf.DUMMYFUNCTION("""COMPUTED_VALUE"""),15.0)</f>
        <v>15</v>
      </c>
      <c r="I381">
        <f>IFERROR(__xludf.DUMMYFUNCTION("""COMPUTED_VALUE"""),22.0)</f>
        <v>22</v>
      </c>
    </row>
    <row r="382">
      <c r="A382" s="2">
        <v>323.0</v>
      </c>
      <c r="B382" s="2">
        <v>5.0</v>
      </c>
      <c r="C382" s="2">
        <v>328.0</v>
      </c>
      <c r="D382" s="4">
        <v>43317.77108796296</v>
      </c>
      <c r="E382" s="6">
        <f t="shared" si="1"/>
        <v>43317</v>
      </c>
      <c r="F382" s="7">
        <f>IFERROR(__xludf.DUMMYFUNCTION("""COMPUTED_VALUE"""),0.771087962962963)</f>
        <v>0.771087963</v>
      </c>
      <c r="G382">
        <f t="shared" si="2"/>
        <v>18</v>
      </c>
      <c r="H382">
        <f>IFERROR(__xludf.DUMMYFUNCTION("""COMPUTED_VALUE"""),30.0)</f>
        <v>30</v>
      </c>
      <c r="I382">
        <f>IFERROR(__xludf.DUMMYFUNCTION("""COMPUTED_VALUE"""),22.0)</f>
        <v>22</v>
      </c>
    </row>
    <row r="383">
      <c r="A383" s="2">
        <v>293.0</v>
      </c>
      <c r="B383" s="2">
        <v>5.0</v>
      </c>
      <c r="C383" s="2">
        <v>298.0</v>
      </c>
      <c r="D383" s="4">
        <v>43317.78150462963</v>
      </c>
      <c r="E383" s="6">
        <f t="shared" si="1"/>
        <v>43317</v>
      </c>
      <c r="F383" s="7">
        <f>IFERROR(__xludf.DUMMYFUNCTION("""COMPUTED_VALUE"""),0.7815046296296296)</f>
        <v>0.7815046296</v>
      </c>
      <c r="G383">
        <f t="shared" si="2"/>
        <v>18</v>
      </c>
      <c r="H383">
        <f>IFERROR(__xludf.DUMMYFUNCTION("""COMPUTED_VALUE"""),45.0)</f>
        <v>45</v>
      </c>
      <c r="I383">
        <f>IFERROR(__xludf.DUMMYFUNCTION("""COMPUTED_VALUE"""),22.0)</f>
        <v>22</v>
      </c>
    </row>
    <row r="384">
      <c r="A384" s="2">
        <v>301.0</v>
      </c>
      <c r="B384" s="2">
        <v>4.0</v>
      </c>
      <c r="C384" s="2">
        <v>305.0</v>
      </c>
      <c r="D384" s="4">
        <v>43317.79195601852</v>
      </c>
      <c r="E384" s="6">
        <f t="shared" si="1"/>
        <v>43317</v>
      </c>
      <c r="F384" s="7">
        <f>IFERROR(__xludf.DUMMYFUNCTION("""COMPUTED_VALUE"""),0.7919560185185185)</f>
        <v>0.7919560185</v>
      </c>
      <c r="G384">
        <f t="shared" si="2"/>
        <v>19</v>
      </c>
      <c r="H384">
        <f>IFERROR(__xludf.DUMMYFUNCTION("""COMPUTED_VALUE"""),0.0)</f>
        <v>0</v>
      </c>
      <c r="I384">
        <f>IFERROR(__xludf.DUMMYFUNCTION("""COMPUTED_VALUE"""),25.0)</f>
        <v>25</v>
      </c>
    </row>
    <row r="385">
      <c r="A385" s="2">
        <v>278.0</v>
      </c>
      <c r="B385" s="2">
        <v>3.0</v>
      </c>
      <c r="C385" s="2">
        <v>281.0</v>
      </c>
      <c r="D385" s="4">
        <v>43317.80233796296</v>
      </c>
      <c r="E385" s="6">
        <f t="shared" si="1"/>
        <v>43317</v>
      </c>
      <c r="F385" s="7">
        <f>IFERROR(__xludf.DUMMYFUNCTION("""COMPUTED_VALUE"""),0.802337962962963)</f>
        <v>0.802337963</v>
      </c>
      <c r="G385">
        <f t="shared" si="2"/>
        <v>19</v>
      </c>
      <c r="H385">
        <f>IFERROR(__xludf.DUMMYFUNCTION("""COMPUTED_VALUE"""),15.0)</f>
        <v>15</v>
      </c>
      <c r="I385">
        <f>IFERROR(__xludf.DUMMYFUNCTION("""COMPUTED_VALUE"""),22.0)</f>
        <v>22</v>
      </c>
    </row>
    <row r="386">
      <c r="A386" s="2">
        <v>332.0</v>
      </c>
      <c r="B386" s="2">
        <v>1.0</v>
      </c>
      <c r="C386" s="2">
        <v>333.0</v>
      </c>
      <c r="D386" s="4">
        <v>43317.8127662037</v>
      </c>
      <c r="E386" s="6">
        <f t="shared" si="1"/>
        <v>43317</v>
      </c>
      <c r="F386" s="7">
        <f>IFERROR(__xludf.DUMMYFUNCTION("""COMPUTED_VALUE"""),0.8127662037037037)</f>
        <v>0.8127662037</v>
      </c>
      <c r="G386">
        <f t="shared" si="2"/>
        <v>19</v>
      </c>
      <c r="H386">
        <f>IFERROR(__xludf.DUMMYFUNCTION("""COMPUTED_VALUE"""),30.0)</f>
        <v>30</v>
      </c>
      <c r="I386">
        <f>IFERROR(__xludf.DUMMYFUNCTION("""COMPUTED_VALUE"""),23.0)</f>
        <v>23</v>
      </c>
    </row>
    <row r="387">
      <c r="A387" s="2">
        <v>351.0</v>
      </c>
      <c r="B387" s="2">
        <v>1.0</v>
      </c>
      <c r="C387" s="2">
        <v>346.0</v>
      </c>
      <c r="D387" s="4">
        <v>43317.823171296295</v>
      </c>
      <c r="E387" s="6">
        <f t="shared" si="1"/>
        <v>43317</v>
      </c>
      <c r="F387" s="7">
        <f>IFERROR(__xludf.DUMMYFUNCTION("""COMPUTED_VALUE"""),0.8231712962962963)</f>
        <v>0.8231712963</v>
      </c>
      <c r="G387">
        <f t="shared" si="2"/>
        <v>19</v>
      </c>
      <c r="H387">
        <f>IFERROR(__xludf.DUMMYFUNCTION("""COMPUTED_VALUE"""),45.0)</f>
        <v>45</v>
      </c>
      <c r="I387">
        <f>IFERROR(__xludf.DUMMYFUNCTION("""COMPUTED_VALUE"""),22.0)</f>
        <v>22</v>
      </c>
    </row>
    <row r="388">
      <c r="A388" s="2">
        <v>316.0</v>
      </c>
      <c r="B388" s="2">
        <v>0.0</v>
      </c>
      <c r="C388" s="2">
        <v>316.0</v>
      </c>
      <c r="D388" s="4">
        <v>43317.833599537036</v>
      </c>
      <c r="E388" s="6">
        <f t="shared" si="1"/>
        <v>43317</v>
      </c>
      <c r="F388" s="7">
        <f>IFERROR(__xludf.DUMMYFUNCTION("""COMPUTED_VALUE"""),0.833599537037037)</f>
        <v>0.833599537</v>
      </c>
      <c r="G388">
        <f t="shared" si="2"/>
        <v>20</v>
      </c>
      <c r="H388">
        <f>IFERROR(__xludf.DUMMYFUNCTION("""COMPUTED_VALUE"""),0.0)</f>
        <v>0</v>
      </c>
      <c r="I388">
        <f>IFERROR(__xludf.DUMMYFUNCTION("""COMPUTED_VALUE"""),23.0)</f>
        <v>23</v>
      </c>
    </row>
    <row r="389">
      <c r="A389" s="2">
        <v>369.0</v>
      </c>
      <c r="B389" s="2">
        <v>0.0</v>
      </c>
      <c r="C389" s="2">
        <v>369.0</v>
      </c>
      <c r="D389" s="4">
        <v>43317.84400462963</v>
      </c>
      <c r="E389" s="6">
        <f t="shared" si="1"/>
        <v>43317</v>
      </c>
      <c r="F389" s="7">
        <f>IFERROR(__xludf.DUMMYFUNCTION("""COMPUTED_VALUE"""),0.8440046296296296)</f>
        <v>0.8440046296</v>
      </c>
      <c r="G389">
        <f t="shared" si="2"/>
        <v>20</v>
      </c>
      <c r="H389">
        <f>IFERROR(__xludf.DUMMYFUNCTION("""COMPUTED_VALUE"""),15.0)</f>
        <v>15</v>
      </c>
      <c r="I389">
        <f>IFERROR(__xludf.DUMMYFUNCTION("""COMPUTED_VALUE"""),22.0)</f>
        <v>22</v>
      </c>
    </row>
    <row r="390">
      <c r="A390" s="2">
        <v>312.0</v>
      </c>
      <c r="B390" s="2">
        <v>4.0</v>
      </c>
      <c r="C390" s="2">
        <v>316.0</v>
      </c>
      <c r="D390" s="4">
        <v>43317.854421296295</v>
      </c>
      <c r="E390" s="6">
        <f t="shared" si="1"/>
        <v>43317</v>
      </c>
      <c r="F390" s="7">
        <f>IFERROR(__xludf.DUMMYFUNCTION("""COMPUTED_VALUE"""),0.8544212962962963)</f>
        <v>0.8544212963</v>
      </c>
      <c r="G390">
        <f t="shared" si="2"/>
        <v>20</v>
      </c>
      <c r="H390">
        <f>IFERROR(__xludf.DUMMYFUNCTION("""COMPUTED_VALUE"""),30.0)</f>
        <v>30</v>
      </c>
      <c r="I390">
        <f>IFERROR(__xludf.DUMMYFUNCTION("""COMPUTED_VALUE"""),22.0)</f>
        <v>22</v>
      </c>
    </row>
    <row r="391">
      <c r="A391" s="2">
        <v>348.0</v>
      </c>
      <c r="B391" s="2">
        <v>3.0</v>
      </c>
      <c r="C391" s="2">
        <v>351.0</v>
      </c>
      <c r="D391" s="4">
        <v>43317.86483796296</v>
      </c>
      <c r="E391" s="6">
        <f t="shared" si="1"/>
        <v>43317</v>
      </c>
      <c r="F391" s="7">
        <f>IFERROR(__xludf.DUMMYFUNCTION("""COMPUTED_VALUE"""),0.864837962962963)</f>
        <v>0.864837963</v>
      </c>
      <c r="G391">
        <f t="shared" si="2"/>
        <v>20</v>
      </c>
      <c r="H391">
        <f>IFERROR(__xludf.DUMMYFUNCTION("""COMPUTED_VALUE"""),45.0)</f>
        <v>45</v>
      </c>
      <c r="I391">
        <f>IFERROR(__xludf.DUMMYFUNCTION("""COMPUTED_VALUE"""),22.0)</f>
        <v>22</v>
      </c>
    </row>
    <row r="392">
      <c r="A392" s="2">
        <v>347.0</v>
      </c>
      <c r="B392" s="2">
        <v>1.0</v>
      </c>
      <c r="C392" s="2">
        <v>348.0</v>
      </c>
      <c r="D392" s="4">
        <v>43317.87525462963</v>
      </c>
      <c r="E392" s="6">
        <f t="shared" si="1"/>
        <v>43317</v>
      </c>
      <c r="F392" s="7">
        <f>IFERROR(__xludf.DUMMYFUNCTION("""COMPUTED_VALUE"""),0.8752546296296296)</f>
        <v>0.8752546296</v>
      </c>
      <c r="G392">
        <f t="shared" si="2"/>
        <v>21</v>
      </c>
      <c r="H392">
        <f>IFERROR(__xludf.DUMMYFUNCTION("""COMPUTED_VALUE"""),0.0)</f>
        <v>0</v>
      </c>
      <c r="I392">
        <f>IFERROR(__xludf.DUMMYFUNCTION("""COMPUTED_VALUE"""),22.0)</f>
        <v>22</v>
      </c>
    </row>
    <row r="393">
      <c r="A393" s="2">
        <v>388.0</v>
      </c>
      <c r="B393" s="2">
        <v>7.0</v>
      </c>
      <c r="C393" s="2">
        <v>395.0</v>
      </c>
      <c r="D393" s="4">
        <v>43317.885671296295</v>
      </c>
      <c r="E393" s="6">
        <f t="shared" si="1"/>
        <v>43317</v>
      </c>
      <c r="F393" s="7">
        <f>IFERROR(__xludf.DUMMYFUNCTION("""COMPUTED_VALUE"""),0.8856712962962963)</f>
        <v>0.8856712963</v>
      </c>
      <c r="G393">
        <f t="shared" si="2"/>
        <v>21</v>
      </c>
      <c r="H393">
        <f>IFERROR(__xludf.DUMMYFUNCTION("""COMPUTED_VALUE"""),15.0)</f>
        <v>15</v>
      </c>
      <c r="I393">
        <f>IFERROR(__xludf.DUMMYFUNCTION("""COMPUTED_VALUE"""),22.0)</f>
        <v>22</v>
      </c>
    </row>
    <row r="394">
      <c r="A394" s="2">
        <v>395.0</v>
      </c>
      <c r="B394" s="2">
        <v>6.0</v>
      </c>
      <c r="C394" s="2">
        <v>401.0</v>
      </c>
      <c r="D394" s="4">
        <v>43317.89608796296</v>
      </c>
      <c r="E394" s="6">
        <f t="shared" si="1"/>
        <v>43317</v>
      </c>
      <c r="F394" s="7">
        <f>IFERROR(__xludf.DUMMYFUNCTION("""COMPUTED_VALUE"""),0.896087962962963)</f>
        <v>0.896087963</v>
      </c>
      <c r="G394">
        <f t="shared" si="2"/>
        <v>21</v>
      </c>
      <c r="H394">
        <f>IFERROR(__xludf.DUMMYFUNCTION("""COMPUTED_VALUE"""),30.0)</f>
        <v>30</v>
      </c>
      <c r="I394">
        <f>IFERROR(__xludf.DUMMYFUNCTION("""COMPUTED_VALUE"""),22.0)</f>
        <v>22</v>
      </c>
    </row>
    <row r="395">
      <c r="A395" s="2">
        <v>431.0</v>
      </c>
      <c r="B395" s="2">
        <v>1.0</v>
      </c>
      <c r="C395" s="2">
        <v>432.0</v>
      </c>
      <c r="D395" s="4">
        <v>43317.90650462963</v>
      </c>
      <c r="E395" s="6">
        <f t="shared" si="1"/>
        <v>43317</v>
      </c>
      <c r="F395" s="7">
        <f>IFERROR(__xludf.DUMMYFUNCTION("""COMPUTED_VALUE"""),0.9065046296296296)</f>
        <v>0.9065046296</v>
      </c>
      <c r="G395">
        <f t="shared" si="2"/>
        <v>21</v>
      </c>
      <c r="H395">
        <f>IFERROR(__xludf.DUMMYFUNCTION("""COMPUTED_VALUE"""),45.0)</f>
        <v>45</v>
      </c>
      <c r="I395">
        <f>IFERROR(__xludf.DUMMYFUNCTION("""COMPUTED_VALUE"""),22.0)</f>
        <v>22</v>
      </c>
    </row>
    <row r="396">
      <c r="A396" s="2">
        <v>415.0</v>
      </c>
      <c r="B396" s="2">
        <v>4.0</v>
      </c>
      <c r="C396" s="2">
        <v>419.0</v>
      </c>
      <c r="D396" s="4">
        <v>43317.916921296295</v>
      </c>
      <c r="E396" s="6">
        <f t="shared" si="1"/>
        <v>43317</v>
      </c>
      <c r="F396" s="7">
        <f>IFERROR(__xludf.DUMMYFUNCTION("""COMPUTED_VALUE"""),0.9169212962962963)</f>
        <v>0.9169212963</v>
      </c>
      <c r="G396">
        <f t="shared" si="2"/>
        <v>22</v>
      </c>
      <c r="H396">
        <f>IFERROR(__xludf.DUMMYFUNCTION("""COMPUTED_VALUE"""),0.0)</f>
        <v>0</v>
      </c>
      <c r="I396">
        <f>IFERROR(__xludf.DUMMYFUNCTION("""COMPUTED_VALUE"""),22.0)</f>
        <v>22</v>
      </c>
    </row>
    <row r="397">
      <c r="A397" s="2">
        <v>400.0</v>
      </c>
      <c r="B397" s="2">
        <v>7.0</v>
      </c>
      <c r="C397" s="2">
        <v>407.0</v>
      </c>
      <c r="D397" s="4">
        <v>43317.92733796296</v>
      </c>
      <c r="E397" s="6">
        <f t="shared" si="1"/>
        <v>43317</v>
      </c>
      <c r="F397" s="7">
        <f>IFERROR(__xludf.DUMMYFUNCTION("""COMPUTED_VALUE"""),0.927337962962963)</f>
        <v>0.927337963</v>
      </c>
      <c r="G397">
        <f t="shared" si="2"/>
        <v>22</v>
      </c>
      <c r="H397">
        <f>IFERROR(__xludf.DUMMYFUNCTION("""COMPUTED_VALUE"""),15.0)</f>
        <v>15</v>
      </c>
      <c r="I397">
        <f>IFERROR(__xludf.DUMMYFUNCTION("""COMPUTED_VALUE"""),22.0)</f>
        <v>22</v>
      </c>
    </row>
    <row r="398">
      <c r="A398" s="2">
        <v>402.0</v>
      </c>
      <c r="B398" s="2">
        <v>8.0</v>
      </c>
      <c r="C398" s="2">
        <v>410.0</v>
      </c>
      <c r="D398" s="4">
        <v>43317.93775462963</v>
      </c>
      <c r="E398" s="6">
        <f t="shared" si="1"/>
        <v>43317</v>
      </c>
      <c r="F398" s="7">
        <f>IFERROR(__xludf.DUMMYFUNCTION("""COMPUTED_VALUE"""),0.9377546296296296)</f>
        <v>0.9377546296</v>
      </c>
      <c r="G398">
        <f t="shared" si="2"/>
        <v>22</v>
      </c>
      <c r="H398">
        <f>IFERROR(__xludf.DUMMYFUNCTION("""COMPUTED_VALUE"""),30.0)</f>
        <v>30</v>
      </c>
      <c r="I398">
        <f>IFERROR(__xludf.DUMMYFUNCTION("""COMPUTED_VALUE"""),22.0)</f>
        <v>22</v>
      </c>
    </row>
    <row r="399">
      <c r="A399" s="2">
        <v>368.0</v>
      </c>
      <c r="B399" s="2">
        <v>6.0</v>
      </c>
      <c r="C399" s="2">
        <v>374.0</v>
      </c>
      <c r="D399" s="4">
        <v>43317.948171296295</v>
      </c>
      <c r="E399" s="6">
        <f t="shared" si="1"/>
        <v>43317</v>
      </c>
      <c r="F399" s="7">
        <f>IFERROR(__xludf.DUMMYFUNCTION("""COMPUTED_VALUE"""),0.9481712962962963)</f>
        <v>0.9481712963</v>
      </c>
      <c r="G399">
        <f t="shared" si="2"/>
        <v>22</v>
      </c>
      <c r="H399">
        <f>IFERROR(__xludf.DUMMYFUNCTION("""COMPUTED_VALUE"""),45.0)</f>
        <v>45</v>
      </c>
      <c r="I399">
        <f>IFERROR(__xludf.DUMMYFUNCTION("""COMPUTED_VALUE"""),22.0)</f>
        <v>22</v>
      </c>
    </row>
    <row r="400">
      <c r="A400" s="2">
        <v>392.0</v>
      </c>
      <c r="B400" s="2">
        <v>5.0</v>
      </c>
      <c r="C400" s="2">
        <v>397.0</v>
      </c>
      <c r="D400" s="4">
        <v>43317.958599537036</v>
      </c>
      <c r="E400" s="6">
        <f t="shared" si="1"/>
        <v>43317</v>
      </c>
      <c r="F400" s="7">
        <f>IFERROR(__xludf.DUMMYFUNCTION("""COMPUTED_VALUE"""),0.958599537037037)</f>
        <v>0.958599537</v>
      </c>
      <c r="G400">
        <f t="shared" si="2"/>
        <v>23</v>
      </c>
      <c r="H400">
        <f>IFERROR(__xludf.DUMMYFUNCTION("""COMPUTED_VALUE"""),0.0)</f>
        <v>0</v>
      </c>
      <c r="I400">
        <f>IFERROR(__xludf.DUMMYFUNCTION("""COMPUTED_VALUE"""),23.0)</f>
        <v>23</v>
      </c>
    </row>
    <row r="401">
      <c r="A401" s="2">
        <v>366.0</v>
      </c>
      <c r="B401" s="2">
        <v>4.0</v>
      </c>
      <c r="C401" s="2">
        <v>370.0</v>
      </c>
      <c r="D401" s="4">
        <v>43317.968993055554</v>
      </c>
      <c r="E401" s="6">
        <f t="shared" si="1"/>
        <v>43317</v>
      </c>
      <c r="F401" s="7">
        <f>IFERROR(__xludf.DUMMYFUNCTION("""COMPUTED_VALUE"""),0.9689930555555556)</f>
        <v>0.9689930556</v>
      </c>
      <c r="G401">
        <f t="shared" si="2"/>
        <v>23</v>
      </c>
      <c r="H401">
        <f>IFERROR(__xludf.DUMMYFUNCTION("""COMPUTED_VALUE"""),15.0)</f>
        <v>15</v>
      </c>
      <c r="I401">
        <f>IFERROR(__xludf.DUMMYFUNCTION("""COMPUTED_VALUE"""),21.0)</f>
        <v>21</v>
      </c>
    </row>
    <row r="402">
      <c r="A402" s="2">
        <v>352.0</v>
      </c>
      <c r="B402" s="2">
        <v>5.0</v>
      </c>
      <c r="C402" s="2">
        <v>357.0</v>
      </c>
      <c r="D402" s="4">
        <v>43317.979421296295</v>
      </c>
      <c r="E402" s="6">
        <f t="shared" si="1"/>
        <v>43317</v>
      </c>
      <c r="F402" s="7">
        <f>IFERROR(__xludf.DUMMYFUNCTION("""COMPUTED_VALUE"""),0.9794212962962963)</f>
        <v>0.9794212963</v>
      </c>
      <c r="G402">
        <f t="shared" si="2"/>
        <v>23</v>
      </c>
      <c r="H402">
        <f>IFERROR(__xludf.DUMMYFUNCTION("""COMPUTED_VALUE"""),30.0)</f>
        <v>30</v>
      </c>
      <c r="I402">
        <f>IFERROR(__xludf.DUMMYFUNCTION("""COMPUTED_VALUE"""),22.0)</f>
        <v>22</v>
      </c>
    </row>
    <row r="403">
      <c r="A403" s="2">
        <v>355.0</v>
      </c>
      <c r="B403" s="2">
        <v>5.0</v>
      </c>
      <c r="C403" s="2">
        <v>360.0</v>
      </c>
      <c r="D403" s="4">
        <v>43317.98982638889</v>
      </c>
      <c r="E403" s="6">
        <f t="shared" si="1"/>
        <v>43317</v>
      </c>
      <c r="F403" s="7">
        <f>IFERROR(__xludf.DUMMYFUNCTION("""COMPUTED_VALUE"""),0.9898263888888889)</f>
        <v>0.9898263889</v>
      </c>
      <c r="G403">
        <f t="shared" si="2"/>
        <v>23</v>
      </c>
      <c r="H403">
        <f>IFERROR(__xludf.DUMMYFUNCTION("""COMPUTED_VALUE"""),45.0)</f>
        <v>45</v>
      </c>
      <c r="I403">
        <f>IFERROR(__xludf.DUMMYFUNCTION("""COMPUTED_VALUE"""),21.0)</f>
        <v>21</v>
      </c>
    </row>
    <row r="404">
      <c r="A404" s="2">
        <v>300.0</v>
      </c>
      <c r="B404" s="2">
        <v>4.0</v>
      </c>
      <c r="C404" s="2">
        <v>304.0</v>
      </c>
      <c r="D404" s="4">
        <v>43318.00030092592</v>
      </c>
      <c r="E404" s="6">
        <f t="shared" si="1"/>
        <v>43318</v>
      </c>
      <c r="F404" s="7">
        <f>IFERROR(__xludf.DUMMYFUNCTION("""COMPUTED_VALUE"""),3.0092592592592595E-4)</f>
        <v>0.0003009259259</v>
      </c>
      <c r="G404">
        <f t="shared" si="2"/>
        <v>0</v>
      </c>
      <c r="H404">
        <f>IFERROR(__xludf.DUMMYFUNCTION("""COMPUTED_VALUE"""),0.0)</f>
        <v>0</v>
      </c>
      <c r="I404">
        <f>IFERROR(__xludf.DUMMYFUNCTION("""COMPUTED_VALUE"""),26.0)</f>
        <v>26</v>
      </c>
    </row>
    <row r="405">
      <c r="A405" s="2">
        <v>300.0</v>
      </c>
      <c r="B405" s="2">
        <v>5.0</v>
      </c>
      <c r="C405" s="2">
        <v>305.0</v>
      </c>
      <c r="D405" s="4">
        <v>43318.010671296295</v>
      </c>
      <c r="E405" s="6">
        <f t="shared" si="1"/>
        <v>43318</v>
      </c>
      <c r="F405" s="7">
        <f>IFERROR(__xludf.DUMMYFUNCTION("""COMPUTED_VALUE"""),0.010671296296296297)</f>
        <v>0.0106712963</v>
      </c>
      <c r="G405">
        <f t="shared" si="2"/>
        <v>0</v>
      </c>
      <c r="H405">
        <f>IFERROR(__xludf.DUMMYFUNCTION("""COMPUTED_VALUE"""),15.0)</f>
        <v>15</v>
      </c>
      <c r="I405">
        <f>IFERROR(__xludf.DUMMYFUNCTION("""COMPUTED_VALUE"""),22.0)</f>
        <v>22</v>
      </c>
    </row>
    <row r="406">
      <c r="A406" s="2">
        <v>303.0</v>
      </c>
      <c r="B406" s="2">
        <v>2.0</v>
      </c>
      <c r="C406" s="2">
        <v>305.0</v>
      </c>
      <c r="D406" s="4">
        <v>43318.02108796296</v>
      </c>
      <c r="E406" s="6">
        <f t="shared" si="1"/>
        <v>43318</v>
      </c>
      <c r="F406" s="7">
        <f>IFERROR(__xludf.DUMMYFUNCTION("""COMPUTED_VALUE"""),0.021087962962962965)</f>
        <v>0.02108796296</v>
      </c>
      <c r="G406">
        <f t="shared" si="2"/>
        <v>0</v>
      </c>
      <c r="H406">
        <f>IFERROR(__xludf.DUMMYFUNCTION("""COMPUTED_VALUE"""),30.0)</f>
        <v>30</v>
      </c>
      <c r="I406">
        <f>IFERROR(__xludf.DUMMYFUNCTION("""COMPUTED_VALUE"""),22.0)</f>
        <v>22</v>
      </c>
    </row>
    <row r="407">
      <c r="A407" s="2">
        <v>280.0</v>
      </c>
      <c r="B407" s="2">
        <v>2.0</v>
      </c>
      <c r="C407" s="2">
        <v>282.0</v>
      </c>
      <c r="D407" s="4">
        <v>43318.03150462963</v>
      </c>
      <c r="E407" s="6">
        <f t="shared" si="1"/>
        <v>43318</v>
      </c>
      <c r="F407" s="7">
        <f>IFERROR(__xludf.DUMMYFUNCTION("""COMPUTED_VALUE"""),0.03150462962962963)</f>
        <v>0.03150462963</v>
      </c>
      <c r="G407">
        <f t="shared" si="2"/>
        <v>0</v>
      </c>
      <c r="H407">
        <f>IFERROR(__xludf.DUMMYFUNCTION("""COMPUTED_VALUE"""),45.0)</f>
        <v>45</v>
      </c>
      <c r="I407">
        <f>IFERROR(__xludf.DUMMYFUNCTION("""COMPUTED_VALUE"""),22.0)</f>
        <v>22</v>
      </c>
    </row>
    <row r="408">
      <c r="A408" s="2">
        <v>217.0</v>
      </c>
      <c r="B408" s="2">
        <v>2.0</v>
      </c>
      <c r="C408" s="2">
        <v>219.0</v>
      </c>
      <c r="D408" s="4">
        <v>43318.04195601852</v>
      </c>
      <c r="E408" s="6">
        <f t="shared" si="1"/>
        <v>43318</v>
      </c>
      <c r="F408" s="7">
        <f>IFERROR(__xludf.DUMMYFUNCTION("""COMPUTED_VALUE"""),0.04195601851851852)</f>
        <v>0.04195601852</v>
      </c>
      <c r="G408">
        <f t="shared" si="2"/>
        <v>1</v>
      </c>
      <c r="H408">
        <f>IFERROR(__xludf.DUMMYFUNCTION("""COMPUTED_VALUE"""),0.0)</f>
        <v>0</v>
      </c>
      <c r="I408">
        <f>IFERROR(__xludf.DUMMYFUNCTION("""COMPUTED_VALUE"""),25.0)</f>
        <v>25</v>
      </c>
    </row>
    <row r="409">
      <c r="A409" s="2">
        <v>263.0</v>
      </c>
      <c r="B409" s="2">
        <v>2.0</v>
      </c>
      <c r="C409" s="2">
        <v>265.0</v>
      </c>
      <c r="D409" s="4">
        <v>43318.05232638889</v>
      </c>
      <c r="E409" s="6">
        <f t="shared" si="1"/>
        <v>43318</v>
      </c>
      <c r="F409" s="7">
        <f>IFERROR(__xludf.DUMMYFUNCTION("""COMPUTED_VALUE"""),0.05232638888888889)</f>
        <v>0.05232638889</v>
      </c>
      <c r="G409">
        <f t="shared" si="2"/>
        <v>1</v>
      </c>
      <c r="H409">
        <f>IFERROR(__xludf.DUMMYFUNCTION("""COMPUTED_VALUE"""),15.0)</f>
        <v>15</v>
      </c>
      <c r="I409">
        <f>IFERROR(__xludf.DUMMYFUNCTION("""COMPUTED_VALUE"""),21.0)</f>
        <v>21</v>
      </c>
    </row>
    <row r="410">
      <c r="A410" s="2">
        <v>245.0</v>
      </c>
      <c r="B410" s="2">
        <v>3.0</v>
      </c>
      <c r="C410" s="2">
        <v>248.0</v>
      </c>
      <c r="D410" s="4">
        <v>43318.06275462963</v>
      </c>
      <c r="E410" s="6">
        <f t="shared" si="1"/>
        <v>43318</v>
      </c>
      <c r="F410" s="7">
        <f>IFERROR(__xludf.DUMMYFUNCTION("""COMPUTED_VALUE"""),0.06275462962962963)</f>
        <v>0.06275462963</v>
      </c>
      <c r="G410">
        <f t="shared" si="2"/>
        <v>1</v>
      </c>
      <c r="H410">
        <f>IFERROR(__xludf.DUMMYFUNCTION("""COMPUTED_VALUE"""),30.0)</f>
        <v>30</v>
      </c>
      <c r="I410">
        <f>IFERROR(__xludf.DUMMYFUNCTION("""COMPUTED_VALUE"""),22.0)</f>
        <v>22</v>
      </c>
    </row>
    <row r="411">
      <c r="A411" s="2">
        <v>200.0</v>
      </c>
      <c r="B411" s="2">
        <v>2.0</v>
      </c>
      <c r="C411" s="2">
        <v>202.0</v>
      </c>
      <c r="D411" s="4">
        <v>43318.073171296295</v>
      </c>
      <c r="E411" s="6">
        <f t="shared" si="1"/>
        <v>43318</v>
      </c>
      <c r="F411" s="7">
        <f>IFERROR(__xludf.DUMMYFUNCTION("""COMPUTED_VALUE"""),0.07317129629629629)</f>
        <v>0.0731712963</v>
      </c>
      <c r="G411">
        <f t="shared" si="2"/>
        <v>1</v>
      </c>
      <c r="H411">
        <f>IFERROR(__xludf.DUMMYFUNCTION("""COMPUTED_VALUE"""),45.0)</f>
        <v>45</v>
      </c>
      <c r="I411">
        <f>IFERROR(__xludf.DUMMYFUNCTION("""COMPUTED_VALUE"""),22.0)</f>
        <v>22</v>
      </c>
    </row>
    <row r="412">
      <c r="A412" s="2">
        <v>184.0</v>
      </c>
      <c r="B412" s="2">
        <v>0.0</v>
      </c>
      <c r="C412" s="2">
        <v>184.0</v>
      </c>
      <c r="D412" s="4">
        <v>43318.08361111111</v>
      </c>
      <c r="E412" s="6">
        <f t="shared" si="1"/>
        <v>43318</v>
      </c>
      <c r="F412" s="7">
        <f>IFERROR(__xludf.DUMMYFUNCTION("""COMPUTED_VALUE"""),0.08361111111111111)</f>
        <v>0.08361111111</v>
      </c>
      <c r="G412">
        <f t="shared" si="2"/>
        <v>2</v>
      </c>
      <c r="H412">
        <f>IFERROR(__xludf.DUMMYFUNCTION("""COMPUTED_VALUE"""),0.0)</f>
        <v>0</v>
      </c>
      <c r="I412">
        <f>IFERROR(__xludf.DUMMYFUNCTION("""COMPUTED_VALUE"""),24.0)</f>
        <v>24</v>
      </c>
    </row>
    <row r="413">
      <c r="A413" s="2">
        <v>217.0</v>
      </c>
      <c r="B413" s="2">
        <v>0.0</v>
      </c>
      <c r="C413" s="2">
        <v>217.0</v>
      </c>
      <c r="D413" s="4">
        <v>43318.09400462963</v>
      </c>
      <c r="E413" s="6">
        <f t="shared" si="1"/>
        <v>43318</v>
      </c>
      <c r="F413" s="7">
        <f>IFERROR(__xludf.DUMMYFUNCTION("""COMPUTED_VALUE"""),0.09400462962962963)</f>
        <v>0.09400462963</v>
      </c>
      <c r="G413">
        <f t="shared" si="2"/>
        <v>2</v>
      </c>
      <c r="H413">
        <f>IFERROR(__xludf.DUMMYFUNCTION("""COMPUTED_VALUE"""),15.0)</f>
        <v>15</v>
      </c>
      <c r="I413">
        <f>IFERROR(__xludf.DUMMYFUNCTION("""COMPUTED_VALUE"""),22.0)</f>
        <v>22</v>
      </c>
    </row>
    <row r="414">
      <c r="A414" s="2">
        <v>196.0</v>
      </c>
      <c r="B414" s="2">
        <v>0.0</v>
      </c>
      <c r="C414" s="2">
        <v>196.0</v>
      </c>
      <c r="D414" s="4">
        <v>43318.104409722226</v>
      </c>
      <c r="E414" s="6">
        <f t="shared" si="1"/>
        <v>43318</v>
      </c>
      <c r="F414" s="7">
        <f>IFERROR(__xludf.DUMMYFUNCTION("""COMPUTED_VALUE"""),0.10440972222222222)</f>
        <v>0.1044097222</v>
      </c>
      <c r="G414">
        <f t="shared" si="2"/>
        <v>2</v>
      </c>
      <c r="H414">
        <f>IFERROR(__xludf.DUMMYFUNCTION("""COMPUTED_VALUE"""),30.0)</f>
        <v>30</v>
      </c>
      <c r="I414">
        <f>IFERROR(__xludf.DUMMYFUNCTION("""COMPUTED_VALUE"""),21.0)</f>
        <v>21</v>
      </c>
    </row>
    <row r="415">
      <c r="A415" s="2">
        <v>186.0</v>
      </c>
      <c r="B415" s="2">
        <v>4.0</v>
      </c>
      <c r="C415" s="2">
        <v>190.0</v>
      </c>
      <c r="D415" s="4">
        <v>43318.11482638889</v>
      </c>
      <c r="E415" s="6">
        <f t="shared" si="1"/>
        <v>43318</v>
      </c>
      <c r="F415" s="7">
        <f>IFERROR(__xludf.DUMMYFUNCTION("""COMPUTED_VALUE"""),0.1148263888888889)</f>
        <v>0.1148263889</v>
      </c>
      <c r="G415">
        <f t="shared" si="2"/>
        <v>2</v>
      </c>
      <c r="H415">
        <f>IFERROR(__xludf.DUMMYFUNCTION("""COMPUTED_VALUE"""),45.0)</f>
        <v>45</v>
      </c>
      <c r="I415">
        <f>IFERROR(__xludf.DUMMYFUNCTION("""COMPUTED_VALUE"""),21.0)</f>
        <v>21</v>
      </c>
    </row>
    <row r="416">
      <c r="A416" s="2">
        <v>165.0</v>
      </c>
      <c r="B416" s="2">
        <v>2.0</v>
      </c>
      <c r="C416" s="2">
        <v>167.0</v>
      </c>
      <c r="D416" s="4">
        <v>43318.12527777778</v>
      </c>
      <c r="E416" s="6">
        <f t="shared" si="1"/>
        <v>43318</v>
      </c>
      <c r="F416" s="7">
        <f>IFERROR(__xludf.DUMMYFUNCTION("""COMPUTED_VALUE"""),0.12527777777777777)</f>
        <v>0.1252777778</v>
      </c>
      <c r="G416">
        <f t="shared" si="2"/>
        <v>3</v>
      </c>
      <c r="H416">
        <f>IFERROR(__xludf.DUMMYFUNCTION("""COMPUTED_VALUE"""),0.0)</f>
        <v>0</v>
      </c>
      <c r="I416">
        <f>IFERROR(__xludf.DUMMYFUNCTION("""COMPUTED_VALUE"""),24.0)</f>
        <v>24</v>
      </c>
    </row>
    <row r="417">
      <c r="A417" s="2">
        <v>142.0</v>
      </c>
      <c r="B417" s="2">
        <v>4.0</v>
      </c>
      <c r="C417" s="2">
        <v>140.0</v>
      </c>
      <c r="D417" s="4">
        <v>43318.135659722226</v>
      </c>
      <c r="E417" s="6">
        <f t="shared" si="1"/>
        <v>43318</v>
      </c>
      <c r="F417" s="7">
        <f>IFERROR(__xludf.DUMMYFUNCTION("""COMPUTED_VALUE"""),0.13565972222222222)</f>
        <v>0.1356597222</v>
      </c>
      <c r="G417">
        <f t="shared" si="2"/>
        <v>3</v>
      </c>
      <c r="H417">
        <f>IFERROR(__xludf.DUMMYFUNCTION("""COMPUTED_VALUE"""),15.0)</f>
        <v>15</v>
      </c>
      <c r="I417">
        <f>IFERROR(__xludf.DUMMYFUNCTION("""COMPUTED_VALUE"""),21.0)</f>
        <v>21</v>
      </c>
    </row>
    <row r="418">
      <c r="A418" s="2">
        <v>105.0</v>
      </c>
      <c r="B418" s="2">
        <v>2.0</v>
      </c>
      <c r="C418" s="2">
        <v>107.0</v>
      </c>
      <c r="D418" s="4">
        <v>43318.14607638889</v>
      </c>
      <c r="E418" s="6">
        <f t="shared" si="1"/>
        <v>43318</v>
      </c>
      <c r="F418" s="7">
        <f>IFERROR(__xludf.DUMMYFUNCTION("""COMPUTED_VALUE"""),0.14607638888888888)</f>
        <v>0.1460763889</v>
      </c>
      <c r="G418">
        <f t="shared" si="2"/>
        <v>3</v>
      </c>
      <c r="H418">
        <f>IFERROR(__xludf.DUMMYFUNCTION("""COMPUTED_VALUE"""),30.0)</f>
        <v>30</v>
      </c>
      <c r="I418">
        <f>IFERROR(__xludf.DUMMYFUNCTION("""COMPUTED_VALUE"""),21.0)</f>
        <v>21</v>
      </c>
    </row>
    <row r="419">
      <c r="A419" s="2">
        <v>92.0</v>
      </c>
      <c r="B419" s="2">
        <v>0.0</v>
      </c>
      <c r="C419" s="2">
        <v>92.0</v>
      </c>
      <c r="D419" s="4">
        <v>43318.156539351854</v>
      </c>
      <c r="E419" s="6">
        <f t="shared" si="1"/>
        <v>43318</v>
      </c>
      <c r="F419" s="7">
        <f>IFERROR(__xludf.DUMMYFUNCTION("""COMPUTED_VALUE"""),0.15653935185185186)</f>
        <v>0.1565393519</v>
      </c>
      <c r="G419">
        <f t="shared" si="2"/>
        <v>3</v>
      </c>
      <c r="H419">
        <f>IFERROR(__xludf.DUMMYFUNCTION("""COMPUTED_VALUE"""),45.0)</f>
        <v>45</v>
      </c>
      <c r="I419">
        <f>IFERROR(__xludf.DUMMYFUNCTION("""COMPUTED_VALUE"""),25.0)</f>
        <v>25</v>
      </c>
    </row>
    <row r="420">
      <c r="A420" s="2">
        <v>62.0</v>
      </c>
      <c r="B420" s="2">
        <v>0.0</v>
      </c>
      <c r="C420" s="2">
        <v>62.0</v>
      </c>
      <c r="D420" s="4">
        <v>43318.16693287037</v>
      </c>
      <c r="E420" s="6">
        <f t="shared" si="1"/>
        <v>43318</v>
      </c>
      <c r="F420" s="7">
        <f>IFERROR(__xludf.DUMMYFUNCTION("""COMPUTED_VALUE"""),0.16693287037037038)</f>
        <v>0.1669328704</v>
      </c>
      <c r="G420">
        <f t="shared" si="2"/>
        <v>4</v>
      </c>
      <c r="H420">
        <f>IFERROR(__xludf.DUMMYFUNCTION("""COMPUTED_VALUE"""),0.0)</f>
        <v>0</v>
      </c>
      <c r="I420">
        <f>IFERROR(__xludf.DUMMYFUNCTION("""COMPUTED_VALUE"""),23.0)</f>
        <v>23</v>
      </c>
    </row>
    <row r="421">
      <c r="A421" s="2">
        <v>30.0</v>
      </c>
      <c r="B421" s="2">
        <v>0.0</v>
      </c>
      <c r="C421" s="2">
        <v>26.0</v>
      </c>
      <c r="D421" s="4">
        <v>43318.17733796296</v>
      </c>
      <c r="E421" s="6">
        <f t="shared" si="1"/>
        <v>43318</v>
      </c>
      <c r="F421" s="7">
        <f>IFERROR(__xludf.DUMMYFUNCTION("""COMPUTED_VALUE"""),0.17733796296296298)</f>
        <v>0.177337963</v>
      </c>
      <c r="G421">
        <f t="shared" si="2"/>
        <v>4</v>
      </c>
      <c r="H421">
        <f>IFERROR(__xludf.DUMMYFUNCTION("""COMPUTED_VALUE"""),15.0)</f>
        <v>15</v>
      </c>
      <c r="I421">
        <f>IFERROR(__xludf.DUMMYFUNCTION("""COMPUTED_VALUE"""),22.0)</f>
        <v>22</v>
      </c>
    </row>
    <row r="422">
      <c r="A422" s="2">
        <v>18.0</v>
      </c>
      <c r="B422" s="2">
        <v>0.0</v>
      </c>
      <c r="C422" s="2">
        <v>18.0</v>
      </c>
      <c r="D422" s="4">
        <v>43318.187743055554</v>
      </c>
      <c r="E422" s="6">
        <f t="shared" si="1"/>
        <v>43318</v>
      </c>
      <c r="F422" s="7">
        <f>IFERROR(__xludf.DUMMYFUNCTION("""COMPUTED_VALUE"""),0.18774305555555557)</f>
        <v>0.1877430556</v>
      </c>
      <c r="G422">
        <f t="shared" si="2"/>
        <v>4</v>
      </c>
      <c r="H422">
        <f>IFERROR(__xludf.DUMMYFUNCTION("""COMPUTED_VALUE"""),30.0)</f>
        <v>30</v>
      </c>
      <c r="I422">
        <f>IFERROR(__xludf.DUMMYFUNCTION("""COMPUTED_VALUE"""),21.0)</f>
        <v>21</v>
      </c>
    </row>
    <row r="423">
      <c r="A423" s="2">
        <v>17.0</v>
      </c>
      <c r="B423" s="2">
        <v>0.0</v>
      </c>
      <c r="C423" s="2">
        <v>17.0</v>
      </c>
      <c r="D423" s="4">
        <v>43318.198159722226</v>
      </c>
      <c r="E423" s="6">
        <f t="shared" si="1"/>
        <v>43318</v>
      </c>
      <c r="F423" s="7">
        <f>IFERROR(__xludf.DUMMYFUNCTION("""COMPUTED_VALUE"""),0.19815972222222222)</f>
        <v>0.1981597222</v>
      </c>
      <c r="G423">
        <f t="shared" si="2"/>
        <v>4</v>
      </c>
      <c r="H423">
        <f>IFERROR(__xludf.DUMMYFUNCTION("""COMPUTED_VALUE"""),45.0)</f>
        <v>45</v>
      </c>
      <c r="I423">
        <f>IFERROR(__xludf.DUMMYFUNCTION("""COMPUTED_VALUE"""),21.0)</f>
        <v>21</v>
      </c>
    </row>
    <row r="424">
      <c r="A424" s="2">
        <v>14.0</v>
      </c>
      <c r="B424" s="2">
        <v>0.0</v>
      </c>
      <c r="C424" s="2">
        <v>14.0</v>
      </c>
      <c r="D424" s="4">
        <v>43318.20858796296</v>
      </c>
      <c r="E424" s="6">
        <f t="shared" si="1"/>
        <v>43318</v>
      </c>
      <c r="F424" s="7">
        <f>IFERROR(__xludf.DUMMYFUNCTION("""COMPUTED_VALUE"""),0.20858796296296298)</f>
        <v>0.208587963</v>
      </c>
      <c r="G424">
        <f t="shared" si="2"/>
        <v>5</v>
      </c>
      <c r="H424">
        <f>IFERROR(__xludf.DUMMYFUNCTION("""COMPUTED_VALUE"""),0.0)</f>
        <v>0</v>
      </c>
      <c r="I424">
        <f>IFERROR(__xludf.DUMMYFUNCTION("""COMPUTED_VALUE"""),22.0)</f>
        <v>22</v>
      </c>
    </row>
    <row r="425">
      <c r="A425" s="2">
        <v>17.0</v>
      </c>
      <c r="B425" s="2">
        <v>0.0</v>
      </c>
      <c r="C425" s="2">
        <v>14.0</v>
      </c>
      <c r="D425" s="4">
        <v>43318.218993055554</v>
      </c>
      <c r="E425" s="6">
        <f t="shared" si="1"/>
        <v>43318</v>
      </c>
      <c r="F425" s="7">
        <f>IFERROR(__xludf.DUMMYFUNCTION("""COMPUTED_VALUE"""),0.21899305555555557)</f>
        <v>0.2189930556</v>
      </c>
      <c r="G425">
        <f t="shared" si="2"/>
        <v>5</v>
      </c>
      <c r="H425">
        <f>IFERROR(__xludf.DUMMYFUNCTION("""COMPUTED_VALUE"""),15.0)</f>
        <v>15</v>
      </c>
      <c r="I425">
        <f>IFERROR(__xludf.DUMMYFUNCTION("""COMPUTED_VALUE"""),21.0)</f>
        <v>21</v>
      </c>
    </row>
    <row r="426">
      <c r="A426" s="2">
        <v>13.0</v>
      </c>
      <c r="B426" s="2">
        <v>0.0</v>
      </c>
      <c r="C426" s="2">
        <v>13.0</v>
      </c>
      <c r="D426" s="4">
        <v>43318.229421296295</v>
      </c>
      <c r="E426" s="6">
        <f t="shared" si="1"/>
        <v>43318</v>
      </c>
      <c r="F426" s="7">
        <f>IFERROR(__xludf.DUMMYFUNCTION("""COMPUTED_VALUE"""),0.2294212962962963)</f>
        <v>0.2294212963</v>
      </c>
      <c r="G426">
        <f t="shared" si="2"/>
        <v>5</v>
      </c>
      <c r="H426">
        <f>IFERROR(__xludf.DUMMYFUNCTION("""COMPUTED_VALUE"""),30.0)</f>
        <v>30</v>
      </c>
      <c r="I426">
        <f>IFERROR(__xludf.DUMMYFUNCTION("""COMPUTED_VALUE"""),22.0)</f>
        <v>22</v>
      </c>
    </row>
    <row r="427">
      <c r="A427" s="2">
        <v>13.0</v>
      </c>
      <c r="B427" s="2">
        <v>0.0</v>
      </c>
      <c r="C427" s="2">
        <v>13.0</v>
      </c>
      <c r="D427" s="4">
        <v>43318.23982638889</v>
      </c>
      <c r="E427" s="6">
        <f t="shared" si="1"/>
        <v>43318</v>
      </c>
      <c r="F427" s="7">
        <f>IFERROR(__xludf.DUMMYFUNCTION("""COMPUTED_VALUE"""),0.23982638888888888)</f>
        <v>0.2398263889</v>
      </c>
      <c r="G427">
        <f t="shared" si="2"/>
        <v>5</v>
      </c>
      <c r="H427">
        <f>IFERROR(__xludf.DUMMYFUNCTION("""COMPUTED_VALUE"""),45.0)</f>
        <v>45</v>
      </c>
      <c r="I427">
        <f>IFERROR(__xludf.DUMMYFUNCTION("""COMPUTED_VALUE"""),21.0)</f>
        <v>21</v>
      </c>
    </row>
    <row r="428">
      <c r="A428" s="2">
        <v>12.0</v>
      </c>
      <c r="B428" s="2">
        <v>0.0</v>
      </c>
      <c r="C428" s="2">
        <v>12.0</v>
      </c>
      <c r="D428" s="4">
        <v>43318.25027777778</v>
      </c>
      <c r="E428" s="6">
        <f t="shared" si="1"/>
        <v>43318</v>
      </c>
      <c r="F428" s="7">
        <f>IFERROR(__xludf.DUMMYFUNCTION("""COMPUTED_VALUE"""),0.25027777777777777)</f>
        <v>0.2502777778</v>
      </c>
      <c r="G428">
        <f t="shared" si="2"/>
        <v>6</v>
      </c>
      <c r="H428">
        <f>IFERROR(__xludf.DUMMYFUNCTION("""COMPUTED_VALUE"""),0.0)</f>
        <v>0</v>
      </c>
      <c r="I428">
        <f>IFERROR(__xludf.DUMMYFUNCTION("""COMPUTED_VALUE"""),24.0)</f>
        <v>24</v>
      </c>
    </row>
    <row r="429">
      <c r="A429" s="2">
        <v>12.0</v>
      </c>
      <c r="B429" s="2">
        <v>0.0</v>
      </c>
      <c r="C429" s="2">
        <v>12.0</v>
      </c>
      <c r="D429" s="4">
        <v>43318.260659722226</v>
      </c>
      <c r="E429" s="6">
        <f t="shared" si="1"/>
        <v>43318</v>
      </c>
      <c r="F429" s="7">
        <f>IFERROR(__xludf.DUMMYFUNCTION("""COMPUTED_VALUE"""),0.2606597222222222)</f>
        <v>0.2606597222</v>
      </c>
      <c r="G429">
        <f t="shared" si="2"/>
        <v>6</v>
      </c>
      <c r="H429">
        <f>IFERROR(__xludf.DUMMYFUNCTION("""COMPUTED_VALUE"""),15.0)</f>
        <v>15</v>
      </c>
      <c r="I429">
        <f>IFERROR(__xludf.DUMMYFUNCTION("""COMPUTED_VALUE"""),21.0)</f>
        <v>21</v>
      </c>
    </row>
    <row r="430">
      <c r="A430" s="2">
        <v>12.0</v>
      </c>
      <c r="B430" s="2">
        <v>0.0</v>
      </c>
      <c r="C430" s="2">
        <v>12.0</v>
      </c>
      <c r="D430" s="4">
        <v>43318.27381944445</v>
      </c>
      <c r="E430" s="6">
        <f t="shared" si="1"/>
        <v>43318</v>
      </c>
      <c r="F430" s="7">
        <f>IFERROR(__xludf.DUMMYFUNCTION("""COMPUTED_VALUE"""),0.27381944444444445)</f>
        <v>0.2738194444</v>
      </c>
      <c r="G430">
        <f t="shared" si="2"/>
        <v>6</v>
      </c>
      <c r="H430">
        <f>IFERROR(__xludf.DUMMYFUNCTION("""COMPUTED_VALUE"""),34.0)</f>
        <v>34</v>
      </c>
      <c r="I430">
        <f>IFERROR(__xludf.DUMMYFUNCTION("""COMPUTED_VALUE"""),18.0)</f>
        <v>18</v>
      </c>
    </row>
    <row r="431">
      <c r="A431" s="2">
        <v>12.0</v>
      </c>
      <c r="B431" s="2">
        <v>0.0</v>
      </c>
      <c r="C431" s="2">
        <v>12.0</v>
      </c>
      <c r="D431" s="4">
        <v>43318.281493055554</v>
      </c>
      <c r="E431" s="6">
        <f t="shared" si="1"/>
        <v>43318</v>
      </c>
      <c r="F431" s="7">
        <f>IFERROR(__xludf.DUMMYFUNCTION("""COMPUTED_VALUE"""),0.28149305555555554)</f>
        <v>0.2814930556</v>
      </c>
      <c r="G431">
        <f t="shared" si="2"/>
        <v>6</v>
      </c>
      <c r="H431">
        <f>IFERROR(__xludf.DUMMYFUNCTION("""COMPUTED_VALUE"""),45.0)</f>
        <v>45</v>
      </c>
      <c r="I431">
        <f>IFERROR(__xludf.DUMMYFUNCTION("""COMPUTED_VALUE"""),21.0)</f>
        <v>21</v>
      </c>
    </row>
    <row r="432">
      <c r="A432" s="2">
        <v>18.0</v>
      </c>
      <c r="B432" s="2">
        <v>0.0</v>
      </c>
      <c r="C432" s="2">
        <v>14.0</v>
      </c>
      <c r="D432" s="4">
        <v>43318.29193287037</v>
      </c>
      <c r="E432" s="6">
        <f t="shared" si="1"/>
        <v>43318</v>
      </c>
      <c r="F432" s="7">
        <f>IFERROR(__xludf.DUMMYFUNCTION("""COMPUTED_VALUE"""),0.29193287037037036)</f>
        <v>0.2919328704</v>
      </c>
      <c r="G432">
        <f t="shared" si="2"/>
        <v>7</v>
      </c>
      <c r="H432">
        <f>IFERROR(__xludf.DUMMYFUNCTION("""COMPUTED_VALUE"""),0.0)</f>
        <v>0</v>
      </c>
      <c r="I432">
        <f>IFERROR(__xludf.DUMMYFUNCTION("""COMPUTED_VALUE"""),23.0)</f>
        <v>23</v>
      </c>
    </row>
    <row r="433">
      <c r="A433" s="2">
        <v>41.0</v>
      </c>
      <c r="B433" s="2">
        <v>0.0</v>
      </c>
      <c r="C433" s="2">
        <v>41.0</v>
      </c>
      <c r="D433" s="4">
        <v>43318.302349537036</v>
      </c>
      <c r="E433" s="6">
        <f t="shared" si="1"/>
        <v>43318</v>
      </c>
      <c r="F433" s="7">
        <f>IFERROR(__xludf.DUMMYFUNCTION("""COMPUTED_VALUE"""),0.30234953703703704)</f>
        <v>0.302349537</v>
      </c>
      <c r="G433">
        <f t="shared" si="2"/>
        <v>7</v>
      </c>
      <c r="H433">
        <f>IFERROR(__xludf.DUMMYFUNCTION("""COMPUTED_VALUE"""),15.0)</f>
        <v>15</v>
      </c>
      <c r="I433">
        <f>IFERROR(__xludf.DUMMYFUNCTION("""COMPUTED_VALUE"""),23.0)</f>
        <v>23</v>
      </c>
    </row>
    <row r="434">
      <c r="A434" s="2">
        <v>51.0</v>
      </c>
      <c r="B434" s="2">
        <v>0.0</v>
      </c>
      <c r="C434" s="2">
        <v>51.0</v>
      </c>
      <c r="D434" s="4">
        <v>43318.31277777778</v>
      </c>
      <c r="E434" s="6">
        <f t="shared" si="1"/>
        <v>43318</v>
      </c>
      <c r="F434" s="7">
        <f>IFERROR(__xludf.DUMMYFUNCTION("""COMPUTED_VALUE"""),0.31277777777777777)</f>
        <v>0.3127777778</v>
      </c>
      <c r="G434">
        <f t="shared" si="2"/>
        <v>7</v>
      </c>
      <c r="H434">
        <f>IFERROR(__xludf.DUMMYFUNCTION("""COMPUTED_VALUE"""),30.0)</f>
        <v>30</v>
      </c>
      <c r="I434">
        <f>IFERROR(__xludf.DUMMYFUNCTION("""COMPUTED_VALUE"""),24.0)</f>
        <v>24</v>
      </c>
    </row>
    <row r="435">
      <c r="A435" s="2">
        <v>55.0</v>
      </c>
      <c r="B435" s="2">
        <v>0.0</v>
      </c>
      <c r="C435" s="2">
        <v>55.0</v>
      </c>
      <c r="D435" s="4">
        <v>43318.32318287037</v>
      </c>
      <c r="E435" s="6">
        <f t="shared" si="1"/>
        <v>43318</v>
      </c>
      <c r="F435" s="7">
        <f>IFERROR(__xludf.DUMMYFUNCTION("""COMPUTED_VALUE"""),0.32318287037037036)</f>
        <v>0.3231828704</v>
      </c>
      <c r="G435">
        <f t="shared" si="2"/>
        <v>7</v>
      </c>
      <c r="H435">
        <f>IFERROR(__xludf.DUMMYFUNCTION("""COMPUTED_VALUE"""),45.0)</f>
        <v>45</v>
      </c>
      <c r="I435">
        <f>IFERROR(__xludf.DUMMYFUNCTION("""COMPUTED_VALUE"""),23.0)</f>
        <v>23</v>
      </c>
    </row>
    <row r="436">
      <c r="A436" s="2">
        <v>47.0</v>
      </c>
      <c r="B436" s="2">
        <v>0.0</v>
      </c>
      <c r="C436" s="2">
        <v>47.0</v>
      </c>
      <c r="D436" s="4">
        <v>43318.333657407406</v>
      </c>
      <c r="E436" s="6">
        <f t="shared" si="1"/>
        <v>43318</v>
      </c>
      <c r="F436" s="7">
        <f>IFERROR(__xludf.DUMMYFUNCTION("""COMPUTED_VALUE"""),0.3336574074074074)</f>
        <v>0.3336574074</v>
      </c>
      <c r="G436">
        <f t="shared" si="2"/>
        <v>8</v>
      </c>
      <c r="H436">
        <f>IFERROR(__xludf.DUMMYFUNCTION("""COMPUTED_VALUE"""),0.0)</f>
        <v>0</v>
      </c>
      <c r="I436">
        <f>IFERROR(__xludf.DUMMYFUNCTION("""COMPUTED_VALUE"""),28.0)</f>
        <v>28</v>
      </c>
    </row>
    <row r="437">
      <c r="A437" s="2">
        <v>58.0</v>
      </c>
      <c r="B437" s="2">
        <v>1.0</v>
      </c>
      <c r="C437" s="2">
        <v>59.0</v>
      </c>
      <c r="D437" s="4">
        <v>43318.34402777778</v>
      </c>
      <c r="E437" s="6">
        <f t="shared" si="1"/>
        <v>43318</v>
      </c>
      <c r="F437" s="7">
        <f>IFERROR(__xludf.DUMMYFUNCTION("""COMPUTED_VALUE"""),0.34402777777777777)</f>
        <v>0.3440277778</v>
      </c>
      <c r="G437">
        <f t="shared" si="2"/>
        <v>8</v>
      </c>
      <c r="H437">
        <f>IFERROR(__xludf.DUMMYFUNCTION("""COMPUTED_VALUE"""),15.0)</f>
        <v>15</v>
      </c>
      <c r="I437">
        <f>IFERROR(__xludf.DUMMYFUNCTION("""COMPUTED_VALUE"""),24.0)</f>
        <v>24</v>
      </c>
    </row>
    <row r="438">
      <c r="A438" s="2">
        <v>114.0</v>
      </c>
      <c r="B438" s="2">
        <v>1.0</v>
      </c>
      <c r="C438" s="2">
        <v>115.0</v>
      </c>
      <c r="D438" s="4">
        <v>43318.354421296295</v>
      </c>
      <c r="E438" s="6">
        <f t="shared" si="1"/>
        <v>43318</v>
      </c>
      <c r="F438" s="7">
        <f>IFERROR(__xludf.DUMMYFUNCTION("""COMPUTED_VALUE"""),0.3544212962962963)</f>
        <v>0.3544212963</v>
      </c>
      <c r="G438">
        <f t="shared" si="2"/>
        <v>8</v>
      </c>
      <c r="H438">
        <f>IFERROR(__xludf.DUMMYFUNCTION("""COMPUTED_VALUE"""),30.0)</f>
        <v>30</v>
      </c>
      <c r="I438">
        <f>IFERROR(__xludf.DUMMYFUNCTION("""COMPUTED_VALUE"""),22.0)</f>
        <v>22</v>
      </c>
    </row>
    <row r="439">
      <c r="A439" s="2">
        <v>177.0</v>
      </c>
      <c r="B439" s="2">
        <v>3.0</v>
      </c>
      <c r="C439" s="2">
        <v>180.0</v>
      </c>
      <c r="D439" s="4">
        <v>43318.364849537036</v>
      </c>
      <c r="E439" s="6">
        <f t="shared" si="1"/>
        <v>43318</v>
      </c>
      <c r="F439" s="7">
        <f>IFERROR(__xludf.DUMMYFUNCTION("""COMPUTED_VALUE"""),0.36484953703703704)</f>
        <v>0.364849537</v>
      </c>
      <c r="G439">
        <f t="shared" si="2"/>
        <v>8</v>
      </c>
      <c r="H439">
        <f>IFERROR(__xludf.DUMMYFUNCTION("""COMPUTED_VALUE"""),45.0)</f>
        <v>45</v>
      </c>
      <c r="I439">
        <f>IFERROR(__xludf.DUMMYFUNCTION("""COMPUTED_VALUE"""),23.0)</f>
        <v>23</v>
      </c>
    </row>
    <row r="440">
      <c r="A440" s="2">
        <v>120.0</v>
      </c>
      <c r="B440" s="2">
        <v>0.0</v>
      </c>
      <c r="C440" s="2">
        <v>120.0</v>
      </c>
      <c r="D440" s="4">
        <v>43318.375289351854</v>
      </c>
      <c r="E440" s="6">
        <f t="shared" si="1"/>
        <v>43318</v>
      </c>
      <c r="F440" s="7">
        <f>IFERROR(__xludf.DUMMYFUNCTION("""COMPUTED_VALUE"""),0.37528935185185186)</f>
        <v>0.3752893519</v>
      </c>
      <c r="G440">
        <f t="shared" si="2"/>
        <v>9</v>
      </c>
      <c r="H440">
        <f>IFERROR(__xludf.DUMMYFUNCTION("""COMPUTED_VALUE"""),0.0)</f>
        <v>0</v>
      </c>
      <c r="I440">
        <f>IFERROR(__xludf.DUMMYFUNCTION("""COMPUTED_VALUE"""),25.0)</f>
        <v>25</v>
      </c>
    </row>
    <row r="441">
      <c r="A441" s="2">
        <v>198.0</v>
      </c>
      <c r="B441" s="2">
        <v>0.0</v>
      </c>
      <c r="C441" s="2">
        <v>198.0</v>
      </c>
      <c r="D441" s="4">
        <v>43318.38568287037</v>
      </c>
      <c r="E441" s="6">
        <f t="shared" si="1"/>
        <v>43318</v>
      </c>
      <c r="F441" s="7">
        <f>IFERROR(__xludf.DUMMYFUNCTION("""COMPUTED_VALUE"""),0.38568287037037036)</f>
        <v>0.3856828704</v>
      </c>
      <c r="G441">
        <f t="shared" si="2"/>
        <v>9</v>
      </c>
      <c r="H441">
        <f>IFERROR(__xludf.DUMMYFUNCTION("""COMPUTED_VALUE"""),15.0)</f>
        <v>15</v>
      </c>
      <c r="I441">
        <f>IFERROR(__xludf.DUMMYFUNCTION("""COMPUTED_VALUE"""),23.0)</f>
        <v>23</v>
      </c>
    </row>
    <row r="442">
      <c r="A442" s="2">
        <v>311.0</v>
      </c>
      <c r="B442" s="2">
        <v>5.0</v>
      </c>
      <c r="C442" s="2">
        <v>316.0</v>
      </c>
      <c r="D442" s="4">
        <v>43318.396099537036</v>
      </c>
      <c r="E442" s="6">
        <f t="shared" si="1"/>
        <v>43318</v>
      </c>
      <c r="F442" s="7">
        <f>IFERROR(__xludf.DUMMYFUNCTION("""COMPUTED_VALUE"""),0.39609953703703704)</f>
        <v>0.396099537</v>
      </c>
      <c r="G442">
        <f t="shared" si="2"/>
        <v>9</v>
      </c>
      <c r="H442">
        <f>IFERROR(__xludf.DUMMYFUNCTION("""COMPUTED_VALUE"""),30.0)</f>
        <v>30</v>
      </c>
      <c r="I442">
        <f>IFERROR(__xludf.DUMMYFUNCTION("""COMPUTED_VALUE"""),23.0)</f>
        <v>23</v>
      </c>
    </row>
    <row r="443">
      <c r="A443" s="2">
        <v>532.0</v>
      </c>
      <c r="B443" s="2">
        <v>8.0</v>
      </c>
      <c r="C443" s="2">
        <v>540.0</v>
      </c>
      <c r="D443" s="4">
        <v>43318.4065162037</v>
      </c>
      <c r="E443" s="6">
        <f t="shared" si="1"/>
        <v>43318</v>
      </c>
      <c r="F443" s="7">
        <f>IFERROR(__xludf.DUMMYFUNCTION("""COMPUTED_VALUE"""),0.4065162037037037)</f>
        <v>0.4065162037</v>
      </c>
      <c r="G443">
        <f t="shared" si="2"/>
        <v>9</v>
      </c>
      <c r="H443">
        <f>IFERROR(__xludf.DUMMYFUNCTION("""COMPUTED_VALUE"""),45.0)</f>
        <v>45</v>
      </c>
      <c r="I443">
        <f>IFERROR(__xludf.DUMMYFUNCTION("""COMPUTED_VALUE"""),23.0)</f>
        <v>23</v>
      </c>
    </row>
    <row r="444">
      <c r="A444" s="2">
        <v>493.0</v>
      </c>
      <c r="B444" s="2">
        <v>8.0</v>
      </c>
      <c r="C444" s="2">
        <v>501.0</v>
      </c>
      <c r="D444" s="4">
        <v>43318.41694444444</v>
      </c>
      <c r="E444" s="6">
        <f t="shared" si="1"/>
        <v>43318</v>
      </c>
      <c r="F444" s="7">
        <f>IFERROR(__xludf.DUMMYFUNCTION("""COMPUTED_VALUE"""),0.41694444444444445)</f>
        <v>0.4169444444</v>
      </c>
      <c r="G444">
        <f t="shared" si="2"/>
        <v>10</v>
      </c>
      <c r="H444">
        <f>IFERROR(__xludf.DUMMYFUNCTION("""COMPUTED_VALUE"""),0.0)</f>
        <v>0</v>
      </c>
      <c r="I444">
        <f>IFERROR(__xludf.DUMMYFUNCTION("""COMPUTED_VALUE"""),24.0)</f>
        <v>24</v>
      </c>
    </row>
    <row r="445">
      <c r="A445" s="2">
        <v>503.0</v>
      </c>
      <c r="B445" s="2">
        <v>9.0</v>
      </c>
      <c r="C445" s="2">
        <v>512.0</v>
      </c>
      <c r="D445" s="4">
        <v>43318.427349537036</v>
      </c>
      <c r="E445" s="6">
        <f t="shared" si="1"/>
        <v>43318</v>
      </c>
      <c r="F445" s="7">
        <f>IFERROR(__xludf.DUMMYFUNCTION("""COMPUTED_VALUE"""),0.42734953703703704)</f>
        <v>0.427349537</v>
      </c>
      <c r="G445">
        <f t="shared" si="2"/>
        <v>10</v>
      </c>
      <c r="H445">
        <f>IFERROR(__xludf.DUMMYFUNCTION("""COMPUTED_VALUE"""),15.0)</f>
        <v>15</v>
      </c>
      <c r="I445">
        <f>IFERROR(__xludf.DUMMYFUNCTION("""COMPUTED_VALUE"""),23.0)</f>
        <v>23</v>
      </c>
    </row>
    <row r="446">
      <c r="A446" s="2">
        <v>546.0</v>
      </c>
      <c r="B446" s="2">
        <v>13.0</v>
      </c>
      <c r="C446" s="2">
        <v>559.0</v>
      </c>
      <c r="D446" s="4">
        <v>43318.4377662037</v>
      </c>
      <c r="E446" s="6">
        <f t="shared" si="1"/>
        <v>43318</v>
      </c>
      <c r="F446" s="7">
        <f>IFERROR(__xludf.DUMMYFUNCTION("""COMPUTED_VALUE"""),0.4377662037037037)</f>
        <v>0.4377662037</v>
      </c>
      <c r="G446">
        <f t="shared" si="2"/>
        <v>10</v>
      </c>
      <c r="H446">
        <f>IFERROR(__xludf.DUMMYFUNCTION("""COMPUTED_VALUE"""),30.0)</f>
        <v>30</v>
      </c>
      <c r="I446">
        <f>IFERROR(__xludf.DUMMYFUNCTION("""COMPUTED_VALUE"""),23.0)</f>
        <v>23</v>
      </c>
    </row>
    <row r="447">
      <c r="A447" s="2">
        <v>657.0</v>
      </c>
      <c r="B447" s="2">
        <v>13.0</v>
      </c>
      <c r="C447" s="2">
        <v>670.0</v>
      </c>
      <c r="D447" s="4">
        <v>43318.44818287037</v>
      </c>
      <c r="E447" s="6">
        <f t="shared" si="1"/>
        <v>43318</v>
      </c>
      <c r="F447" s="7">
        <f>IFERROR(__xludf.DUMMYFUNCTION("""COMPUTED_VALUE"""),0.44818287037037036)</f>
        <v>0.4481828704</v>
      </c>
      <c r="G447">
        <f t="shared" si="2"/>
        <v>10</v>
      </c>
      <c r="H447">
        <f>IFERROR(__xludf.DUMMYFUNCTION("""COMPUTED_VALUE"""),45.0)</f>
        <v>45</v>
      </c>
      <c r="I447">
        <f>IFERROR(__xludf.DUMMYFUNCTION("""COMPUTED_VALUE"""),23.0)</f>
        <v>23</v>
      </c>
    </row>
    <row r="448">
      <c r="A448" s="2">
        <v>539.0</v>
      </c>
      <c r="B448" s="2">
        <v>13.0</v>
      </c>
      <c r="C448" s="2">
        <v>552.0</v>
      </c>
      <c r="D448" s="4">
        <v>43318.458599537036</v>
      </c>
      <c r="E448" s="6">
        <f t="shared" si="1"/>
        <v>43318</v>
      </c>
      <c r="F448" s="7">
        <f>IFERROR(__xludf.DUMMYFUNCTION("""COMPUTED_VALUE"""),0.45859953703703704)</f>
        <v>0.458599537</v>
      </c>
      <c r="G448">
        <f t="shared" si="2"/>
        <v>11</v>
      </c>
      <c r="H448">
        <f>IFERROR(__xludf.DUMMYFUNCTION("""COMPUTED_VALUE"""),0.0)</f>
        <v>0</v>
      </c>
      <c r="I448">
        <f>IFERROR(__xludf.DUMMYFUNCTION("""COMPUTED_VALUE"""),23.0)</f>
        <v>23</v>
      </c>
    </row>
    <row r="449">
      <c r="A449" s="2">
        <v>419.0</v>
      </c>
      <c r="B449" s="2">
        <v>6.0</v>
      </c>
      <c r="C449" s="2">
        <v>420.0</v>
      </c>
      <c r="D449" s="4">
        <v>43318.4690162037</v>
      </c>
      <c r="E449" s="6">
        <f t="shared" si="1"/>
        <v>43318</v>
      </c>
      <c r="F449" s="7">
        <f>IFERROR(__xludf.DUMMYFUNCTION("""COMPUTED_VALUE"""),0.4690162037037037)</f>
        <v>0.4690162037</v>
      </c>
      <c r="G449">
        <f t="shared" si="2"/>
        <v>11</v>
      </c>
      <c r="H449">
        <f>IFERROR(__xludf.DUMMYFUNCTION("""COMPUTED_VALUE"""),15.0)</f>
        <v>15</v>
      </c>
      <c r="I449">
        <f>IFERROR(__xludf.DUMMYFUNCTION("""COMPUTED_VALUE"""),23.0)</f>
        <v>23</v>
      </c>
    </row>
    <row r="450">
      <c r="A450" s="2">
        <v>349.0</v>
      </c>
      <c r="B450" s="2">
        <v>11.0</v>
      </c>
      <c r="C450" s="2">
        <v>360.0</v>
      </c>
      <c r="D450" s="4">
        <v>43318.479421296295</v>
      </c>
      <c r="E450" s="6">
        <f t="shared" si="1"/>
        <v>43318</v>
      </c>
      <c r="F450" s="7">
        <f>IFERROR(__xludf.DUMMYFUNCTION("""COMPUTED_VALUE"""),0.4794212962962963)</f>
        <v>0.4794212963</v>
      </c>
      <c r="G450">
        <f t="shared" si="2"/>
        <v>11</v>
      </c>
      <c r="H450">
        <f>IFERROR(__xludf.DUMMYFUNCTION("""COMPUTED_VALUE"""),30.0)</f>
        <v>30</v>
      </c>
      <c r="I450">
        <f>IFERROR(__xludf.DUMMYFUNCTION("""COMPUTED_VALUE"""),22.0)</f>
        <v>22</v>
      </c>
    </row>
    <row r="451">
      <c r="A451" s="2">
        <v>344.0</v>
      </c>
      <c r="B451" s="2">
        <v>4.0</v>
      </c>
      <c r="C451" s="2">
        <v>348.0</v>
      </c>
      <c r="D451" s="4">
        <v>43318.489849537036</v>
      </c>
      <c r="E451" s="6">
        <f t="shared" si="1"/>
        <v>43318</v>
      </c>
      <c r="F451" s="7">
        <f>IFERROR(__xludf.DUMMYFUNCTION("""COMPUTED_VALUE"""),0.48984953703703704)</f>
        <v>0.489849537</v>
      </c>
      <c r="G451">
        <f t="shared" si="2"/>
        <v>11</v>
      </c>
      <c r="H451">
        <f>IFERROR(__xludf.DUMMYFUNCTION("""COMPUTED_VALUE"""),45.0)</f>
        <v>45</v>
      </c>
      <c r="I451">
        <f>IFERROR(__xludf.DUMMYFUNCTION("""COMPUTED_VALUE"""),23.0)</f>
        <v>23</v>
      </c>
    </row>
    <row r="452">
      <c r="A452" s="2">
        <v>277.0</v>
      </c>
      <c r="B452" s="2">
        <v>7.0</v>
      </c>
      <c r="C452" s="2">
        <v>284.0</v>
      </c>
      <c r="D452" s="4">
        <v>43318.5002662037</v>
      </c>
      <c r="E452" s="6">
        <f t="shared" si="1"/>
        <v>43318</v>
      </c>
      <c r="F452" s="7">
        <f>IFERROR(__xludf.DUMMYFUNCTION("""COMPUTED_VALUE"""),0.5002662037037037)</f>
        <v>0.5002662037</v>
      </c>
      <c r="G452">
        <f t="shared" si="2"/>
        <v>12</v>
      </c>
      <c r="H452">
        <f>IFERROR(__xludf.DUMMYFUNCTION("""COMPUTED_VALUE"""),0.0)</f>
        <v>0</v>
      </c>
      <c r="I452">
        <f>IFERROR(__xludf.DUMMYFUNCTION("""COMPUTED_VALUE"""),23.0)</f>
        <v>23</v>
      </c>
    </row>
    <row r="453">
      <c r="A453" s="2">
        <v>214.0</v>
      </c>
      <c r="B453" s="2">
        <v>4.0</v>
      </c>
      <c r="C453" s="2">
        <v>218.0</v>
      </c>
      <c r="D453" s="4">
        <v>43318.510671296295</v>
      </c>
      <c r="E453" s="6">
        <f t="shared" si="1"/>
        <v>43318</v>
      </c>
      <c r="F453" s="7">
        <f>IFERROR(__xludf.DUMMYFUNCTION("""COMPUTED_VALUE"""),0.5106712962962963)</f>
        <v>0.5106712963</v>
      </c>
      <c r="G453">
        <f t="shared" si="2"/>
        <v>12</v>
      </c>
      <c r="H453">
        <f>IFERROR(__xludf.DUMMYFUNCTION("""COMPUTED_VALUE"""),15.0)</f>
        <v>15</v>
      </c>
      <c r="I453">
        <f>IFERROR(__xludf.DUMMYFUNCTION("""COMPUTED_VALUE"""),22.0)</f>
        <v>22</v>
      </c>
    </row>
    <row r="454">
      <c r="A454" s="2">
        <v>237.0</v>
      </c>
      <c r="B454" s="2">
        <v>4.0</v>
      </c>
      <c r="C454" s="2">
        <v>241.0</v>
      </c>
      <c r="D454" s="4">
        <v>43318.521099537036</v>
      </c>
      <c r="E454" s="6">
        <f t="shared" si="1"/>
        <v>43318</v>
      </c>
      <c r="F454" s="7">
        <f>IFERROR(__xludf.DUMMYFUNCTION("""COMPUTED_VALUE"""),0.521099537037037)</f>
        <v>0.521099537</v>
      </c>
      <c r="G454">
        <f t="shared" si="2"/>
        <v>12</v>
      </c>
      <c r="H454">
        <f>IFERROR(__xludf.DUMMYFUNCTION("""COMPUTED_VALUE"""),30.0)</f>
        <v>30</v>
      </c>
      <c r="I454">
        <f>IFERROR(__xludf.DUMMYFUNCTION("""COMPUTED_VALUE"""),23.0)</f>
        <v>23</v>
      </c>
    </row>
    <row r="455">
      <c r="A455" s="2">
        <v>284.0</v>
      </c>
      <c r="B455" s="2">
        <v>9.0</v>
      </c>
      <c r="C455" s="2">
        <v>293.0</v>
      </c>
      <c r="D455" s="4">
        <v>43318.53150462963</v>
      </c>
      <c r="E455" s="6">
        <f t="shared" si="1"/>
        <v>43318</v>
      </c>
      <c r="F455" s="7">
        <f>IFERROR(__xludf.DUMMYFUNCTION("""COMPUTED_VALUE"""),0.5315046296296296)</f>
        <v>0.5315046296</v>
      </c>
      <c r="G455">
        <f t="shared" si="2"/>
        <v>12</v>
      </c>
      <c r="H455">
        <f>IFERROR(__xludf.DUMMYFUNCTION("""COMPUTED_VALUE"""),45.0)</f>
        <v>45</v>
      </c>
      <c r="I455">
        <f>IFERROR(__xludf.DUMMYFUNCTION("""COMPUTED_VALUE"""),22.0)</f>
        <v>22</v>
      </c>
    </row>
    <row r="456">
      <c r="A456" s="2">
        <v>234.0</v>
      </c>
      <c r="B456" s="2">
        <v>7.0</v>
      </c>
      <c r="C456" s="2">
        <v>241.0</v>
      </c>
      <c r="D456" s="4">
        <v>43318.54193287037</v>
      </c>
      <c r="E456" s="6">
        <f t="shared" si="1"/>
        <v>43318</v>
      </c>
      <c r="F456" s="7">
        <f>IFERROR(__xludf.DUMMYFUNCTION("""COMPUTED_VALUE"""),0.5419328703703704)</f>
        <v>0.5419328704</v>
      </c>
      <c r="G456">
        <f t="shared" si="2"/>
        <v>13</v>
      </c>
      <c r="H456">
        <f>IFERROR(__xludf.DUMMYFUNCTION("""COMPUTED_VALUE"""),0.0)</f>
        <v>0</v>
      </c>
      <c r="I456">
        <f>IFERROR(__xludf.DUMMYFUNCTION("""COMPUTED_VALUE"""),23.0)</f>
        <v>23</v>
      </c>
    </row>
    <row r="457">
      <c r="A457" s="2">
        <v>257.0</v>
      </c>
      <c r="B457" s="2">
        <v>8.0</v>
      </c>
      <c r="C457" s="2">
        <v>265.0</v>
      </c>
      <c r="D457" s="4">
        <v>43318.552349537036</v>
      </c>
      <c r="E457" s="6">
        <f t="shared" si="1"/>
        <v>43318</v>
      </c>
      <c r="F457" s="7">
        <f>IFERROR(__xludf.DUMMYFUNCTION("""COMPUTED_VALUE"""),0.552349537037037)</f>
        <v>0.552349537</v>
      </c>
      <c r="G457">
        <f t="shared" si="2"/>
        <v>13</v>
      </c>
      <c r="H457">
        <f>IFERROR(__xludf.DUMMYFUNCTION("""COMPUTED_VALUE"""),15.0)</f>
        <v>15</v>
      </c>
      <c r="I457">
        <f>IFERROR(__xludf.DUMMYFUNCTION("""COMPUTED_VALUE"""),23.0)</f>
        <v>23</v>
      </c>
    </row>
    <row r="458">
      <c r="A458" s="2">
        <v>250.0</v>
      </c>
      <c r="B458" s="2">
        <v>10.0</v>
      </c>
      <c r="C458" s="2">
        <v>260.0</v>
      </c>
      <c r="D458" s="4">
        <v>43318.56275462963</v>
      </c>
      <c r="E458" s="6">
        <f t="shared" si="1"/>
        <v>43318</v>
      </c>
      <c r="F458" s="7">
        <f>IFERROR(__xludf.DUMMYFUNCTION("""COMPUTED_VALUE"""),0.5627546296296296)</f>
        <v>0.5627546296</v>
      </c>
      <c r="G458">
        <f t="shared" si="2"/>
        <v>13</v>
      </c>
      <c r="H458">
        <f>IFERROR(__xludf.DUMMYFUNCTION("""COMPUTED_VALUE"""),30.0)</f>
        <v>30</v>
      </c>
      <c r="I458">
        <f>IFERROR(__xludf.DUMMYFUNCTION("""COMPUTED_VALUE"""),22.0)</f>
        <v>22</v>
      </c>
    </row>
    <row r="459">
      <c r="A459" s="2">
        <v>274.0</v>
      </c>
      <c r="B459" s="2">
        <v>10.0</v>
      </c>
      <c r="C459" s="2">
        <v>284.0</v>
      </c>
      <c r="D459" s="4">
        <v>43318.573171296295</v>
      </c>
      <c r="E459" s="6">
        <f t="shared" si="1"/>
        <v>43318</v>
      </c>
      <c r="F459" s="7">
        <f>IFERROR(__xludf.DUMMYFUNCTION("""COMPUTED_VALUE"""),0.5731712962962963)</f>
        <v>0.5731712963</v>
      </c>
      <c r="G459">
        <f t="shared" si="2"/>
        <v>13</v>
      </c>
      <c r="H459">
        <f>IFERROR(__xludf.DUMMYFUNCTION("""COMPUTED_VALUE"""),45.0)</f>
        <v>45</v>
      </c>
      <c r="I459">
        <f>IFERROR(__xludf.DUMMYFUNCTION("""COMPUTED_VALUE"""),22.0)</f>
        <v>22</v>
      </c>
    </row>
    <row r="460">
      <c r="A460" s="2">
        <v>238.0</v>
      </c>
      <c r="B460" s="2">
        <v>6.0</v>
      </c>
      <c r="C460" s="2">
        <v>244.0</v>
      </c>
      <c r="D460" s="4">
        <v>43318.583645833336</v>
      </c>
      <c r="E460" s="6">
        <f t="shared" si="1"/>
        <v>43318</v>
      </c>
      <c r="F460" s="7">
        <f>IFERROR(__xludf.DUMMYFUNCTION("""COMPUTED_VALUE"""),0.5836458333333333)</f>
        <v>0.5836458333</v>
      </c>
      <c r="G460">
        <f t="shared" si="2"/>
        <v>14</v>
      </c>
      <c r="H460">
        <f>IFERROR(__xludf.DUMMYFUNCTION("""COMPUTED_VALUE"""),0.0)</f>
        <v>0</v>
      </c>
      <c r="I460">
        <f>IFERROR(__xludf.DUMMYFUNCTION("""COMPUTED_VALUE"""),27.0)</f>
        <v>27</v>
      </c>
    </row>
    <row r="461">
      <c r="A461" s="2">
        <v>255.0</v>
      </c>
      <c r="B461" s="2">
        <v>5.0</v>
      </c>
      <c r="C461" s="2">
        <v>260.0</v>
      </c>
      <c r="D461" s="4">
        <v>43318.59400462963</v>
      </c>
      <c r="E461" s="6">
        <f t="shared" si="1"/>
        <v>43318</v>
      </c>
      <c r="F461" s="7">
        <f>IFERROR(__xludf.DUMMYFUNCTION("""COMPUTED_VALUE"""),0.5940046296296296)</f>
        <v>0.5940046296</v>
      </c>
      <c r="G461">
        <f t="shared" si="2"/>
        <v>14</v>
      </c>
      <c r="H461">
        <f>IFERROR(__xludf.DUMMYFUNCTION("""COMPUTED_VALUE"""),15.0)</f>
        <v>15</v>
      </c>
      <c r="I461">
        <f>IFERROR(__xludf.DUMMYFUNCTION("""COMPUTED_VALUE"""),22.0)</f>
        <v>22</v>
      </c>
    </row>
    <row r="462">
      <c r="A462" s="2">
        <v>260.0</v>
      </c>
      <c r="B462" s="2">
        <v>8.0</v>
      </c>
      <c r="C462" s="2">
        <v>268.0</v>
      </c>
      <c r="D462" s="4">
        <v>43318.604421296295</v>
      </c>
      <c r="E462" s="6">
        <f t="shared" si="1"/>
        <v>43318</v>
      </c>
      <c r="F462" s="7">
        <f>IFERROR(__xludf.DUMMYFUNCTION("""COMPUTED_VALUE"""),0.6044212962962963)</f>
        <v>0.6044212963</v>
      </c>
      <c r="G462">
        <f t="shared" si="2"/>
        <v>14</v>
      </c>
      <c r="H462">
        <f>IFERROR(__xludf.DUMMYFUNCTION("""COMPUTED_VALUE"""),30.0)</f>
        <v>30</v>
      </c>
      <c r="I462">
        <f>IFERROR(__xludf.DUMMYFUNCTION("""COMPUTED_VALUE"""),22.0)</f>
        <v>22</v>
      </c>
    </row>
    <row r="463">
      <c r="A463" s="2">
        <v>285.0</v>
      </c>
      <c r="B463" s="2">
        <v>6.0</v>
      </c>
      <c r="C463" s="2">
        <v>291.0</v>
      </c>
      <c r="D463" s="4">
        <v>43318.614849537036</v>
      </c>
      <c r="E463" s="6">
        <f t="shared" si="1"/>
        <v>43318</v>
      </c>
      <c r="F463" s="7">
        <f>IFERROR(__xludf.DUMMYFUNCTION("""COMPUTED_VALUE"""),0.614849537037037)</f>
        <v>0.614849537</v>
      </c>
      <c r="G463">
        <f t="shared" si="2"/>
        <v>14</v>
      </c>
      <c r="H463">
        <f>IFERROR(__xludf.DUMMYFUNCTION("""COMPUTED_VALUE"""),45.0)</f>
        <v>45</v>
      </c>
      <c r="I463">
        <f>IFERROR(__xludf.DUMMYFUNCTION("""COMPUTED_VALUE"""),23.0)</f>
        <v>23</v>
      </c>
    </row>
    <row r="464">
      <c r="A464" s="2">
        <v>280.0</v>
      </c>
      <c r="B464" s="2">
        <v>8.0</v>
      </c>
      <c r="C464" s="2">
        <v>284.0</v>
      </c>
      <c r="D464" s="4">
        <v>43318.6252662037</v>
      </c>
      <c r="E464" s="6">
        <f t="shared" si="1"/>
        <v>43318</v>
      </c>
      <c r="F464" s="7">
        <f>IFERROR(__xludf.DUMMYFUNCTION("""COMPUTED_VALUE"""),0.6252662037037037)</f>
        <v>0.6252662037</v>
      </c>
      <c r="G464">
        <f t="shared" si="2"/>
        <v>15</v>
      </c>
      <c r="H464">
        <f>IFERROR(__xludf.DUMMYFUNCTION("""COMPUTED_VALUE"""),0.0)</f>
        <v>0</v>
      </c>
      <c r="I464">
        <f>IFERROR(__xludf.DUMMYFUNCTION("""COMPUTED_VALUE"""),23.0)</f>
        <v>23</v>
      </c>
    </row>
    <row r="465">
      <c r="A465" s="2">
        <v>310.0</v>
      </c>
      <c r="B465" s="2">
        <v>10.0</v>
      </c>
      <c r="C465" s="2">
        <v>320.0</v>
      </c>
      <c r="D465" s="4">
        <v>43318.635671296295</v>
      </c>
      <c r="E465" s="6">
        <f t="shared" si="1"/>
        <v>43318</v>
      </c>
      <c r="F465" s="7">
        <f>IFERROR(__xludf.DUMMYFUNCTION("""COMPUTED_VALUE"""),0.6356712962962963)</f>
        <v>0.6356712963</v>
      </c>
      <c r="G465">
        <f t="shared" si="2"/>
        <v>15</v>
      </c>
      <c r="H465">
        <f>IFERROR(__xludf.DUMMYFUNCTION("""COMPUTED_VALUE"""),15.0)</f>
        <v>15</v>
      </c>
      <c r="I465">
        <f>IFERROR(__xludf.DUMMYFUNCTION("""COMPUTED_VALUE"""),22.0)</f>
        <v>22</v>
      </c>
    </row>
    <row r="466">
      <c r="A466" s="2">
        <v>301.0</v>
      </c>
      <c r="B466" s="2">
        <v>9.0</v>
      </c>
      <c r="C466" s="2">
        <v>310.0</v>
      </c>
      <c r="D466" s="4">
        <v>43318.64608796296</v>
      </c>
      <c r="E466" s="6">
        <f t="shared" si="1"/>
        <v>43318</v>
      </c>
      <c r="F466" s="7">
        <f>IFERROR(__xludf.DUMMYFUNCTION("""COMPUTED_VALUE"""),0.646087962962963)</f>
        <v>0.646087963</v>
      </c>
      <c r="G466">
        <f t="shared" si="2"/>
        <v>15</v>
      </c>
      <c r="H466">
        <f>IFERROR(__xludf.DUMMYFUNCTION("""COMPUTED_VALUE"""),30.0)</f>
        <v>30</v>
      </c>
      <c r="I466">
        <f>IFERROR(__xludf.DUMMYFUNCTION("""COMPUTED_VALUE"""),22.0)</f>
        <v>22</v>
      </c>
    </row>
    <row r="467">
      <c r="A467" s="2">
        <v>333.0</v>
      </c>
      <c r="B467" s="2">
        <v>5.0</v>
      </c>
      <c r="C467" s="2">
        <v>338.0</v>
      </c>
      <c r="D467" s="4">
        <v>43318.6565162037</v>
      </c>
      <c r="E467" s="6">
        <f t="shared" si="1"/>
        <v>43318</v>
      </c>
      <c r="F467" s="7">
        <f>IFERROR(__xludf.DUMMYFUNCTION("""COMPUTED_VALUE"""),0.6565162037037037)</f>
        <v>0.6565162037</v>
      </c>
      <c r="G467">
        <f t="shared" si="2"/>
        <v>15</v>
      </c>
      <c r="H467">
        <f>IFERROR(__xludf.DUMMYFUNCTION("""COMPUTED_VALUE"""),45.0)</f>
        <v>45</v>
      </c>
      <c r="I467">
        <f>IFERROR(__xludf.DUMMYFUNCTION("""COMPUTED_VALUE"""),23.0)</f>
        <v>23</v>
      </c>
    </row>
    <row r="468">
      <c r="A468" s="2">
        <v>285.0</v>
      </c>
      <c r="B468" s="2">
        <v>6.0</v>
      </c>
      <c r="C468" s="2">
        <v>291.0</v>
      </c>
      <c r="D468" s="4">
        <v>43318.666921296295</v>
      </c>
      <c r="E468" s="6">
        <f t="shared" si="1"/>
        <v>43318</v>
      </c>
      <c r="F468" s="7">
        <f>IFERROR(__xludf.DUMMYFUNCTION("""COMPUTED_VALUE"""),0.6669212962962963)</f>
        <v>0.6669212963</v>
      </c>
      <c r="G468">
        <f t="shared" si="2"/>
        <v>16</v>
      </c>
      <c r="H468">
        <f>IFERROR(__xludf.DUMMYFUNCTION("""COMPUTED_VALUE"""),0.0)</f>
        <v>0</v>
      </c>
      <c r="I468">
        <f>IFERROR(__xludf.DUMMYFUNCTION("""COMPUTED_VALUE"""),22.0)</f>
        <v>22</v>
      </c>
    </row>
    <row r="469">
      <c r="A469" s="2">
        <v>368.0</v>
      </c>
      <c r="B469" s="2">
        <v>9.0</v>
      </c>
      <c r="C469" s="2">
        <v>377.0</v>
      </c>
      <c r="D469" s="4">
        <v>43318.67733796296</v>
      </c>
      <c r="E469" s="6">
        <f t="shared" si="1"/>
        <v>43318</v>
      </c>
      <c r="F469" s="7">
        <f>IFERROR(__xludf.DUMMYFUNCTION("""COMPUTED_VALUE"""),0.677337962962963)</f>
        <v>0.677337963</v>
      </c>
      <c r="G469">
        <f t="shared" si="2"/>
        <v>16</v>
      </c>
      <c r="H469">
        <f>IFERROR(__xludf.DUMMYFUNCTION("""COMPUTED_VALUE"""),15.0)</f>
        <v>15</v>
      </c>
      <c r="I469">
        <f>IFERROR(__xludf.DUMMYFUNCTION("""COMPUTED_VALUE"""),22.0)</f>
        <v>22</v>
      </c>
    </row>
    <row r="470">
      <c r="A470" s="2">
        <v>344.0</v>
      </c>
      <c r="B470" s="2">
        <v>11.0</v>
      </c>
      <c r="C470" s="2">
        <v>355.0</v>
      </c>
      <c r="D470" s="4">
        <v>43318.68775462963</v>
      </c>
      <c r="E470" s="6">
        <f t="shared" si="1"/>
        <v>43318</v>
      </c>
      <c r="F470" s="7">
        <f>IFERROR(__xludf.DUMMYFUNCTION("""COMPUTED_VALUE"""),0.6877546296296296)</f>
        <v>0.6877546296</v>
      </c>
      <c r="G470">
        <f t="shared" si="2"/>
        <v>16</v>
      </c>
      <c r="H470">
        <f>IFERROR(__xludf.DUMMYFUNCTION("""COMPUTED_VALUE"""),30.0)</f>
        <v>30</v>
      </c>
      <c r="I470">
        <f>IFERROR(__xludf.DUMMYFUNCTION("""COMPUTED_VALUE"""),22.0)</f>
        <v>22</v>
      </c>
    </row>
    <row r="471">
      <c r="A471" s="2">
        <v>377.0</v>
      </c>
      <c r="B471" s="2">
        <v>10.0</v>
      </c>
      <c r="C471" s="2">
        <v>387.0</v>
      </c>
      <c r="D471" s="4">
        <v>43318.698171296295</v>
      </c>
      <c r="E471" s="6">
        <f t="shared" si="1"/>
        <v>43318</v>
      </c>
      <c r="F471" s="7">
        <f>IFERROR(__xludf.DUMMYFUNCTION("""COMPUTED_VALUE"""),0.6981712962962963)</f>
        <v>0.6981712963</v>
      </c>
      <c r="G471">
        <f t="shared" si="2"/>
        <v>16</v>
      </c>
      <c r="H471">
        <f>IFERROR(__xludf.DUMMYFUNCTION("""COMPUTED_VALUE"""),45.0)</f>
        <v>45</v>
      </c>
      <c r="I471">
        <f>IFERROR(__xludf.DUMMYFUNCTION("""COMPUTED_VALUE"""),22.0)</f>
        <v>22</v>
      </c>
    </row>
    <row r="472">
      <c r="A472" s="2">
        <v>293.0</v>
      </c>
      <c r="B472" s="2">
        <v>9.0</v>
      </c>
      <c r="C472" s="2">
        <v>302.0</v>
      </c>
      <c r="D472" s="4">
        <v>43318.70858796296</v>
      </c>
      <c r="E472" s="6">
        <f t="shared" si="1"/>
        <v>43318</v>
      </c>
      <c r="F472" s="7">
        <f>IFERROR(__xludf.DUMMYFUNCTION("""COMPUTED_VALUE"""),0.708587962962963)</f>
        <v>0.708587963</v>
      </c>
      <c r="G472">
        <f t="shared" si="2"/>
        <v>17</v>
      </c>
      <c r="H472">
        <f>IFERROR(__xludf.DUMMYFUNCTION("""COMPUTED_VALUE"""),0.0)</f>
        <v>0</v>
      </c>
      <c r="I472">
        <f>IFERROR(__xludf.DUMMYFUNCTION("""COMPUTED_VALUE"""),22.0)</f>
        <v>22</v>
      </c>
    </row>
    <row r="473">
      <c r="A473" s="2">
        <v>538.0</v>
      </c>
      <c r="B473" s="2">
        <v>16.0</v>
      </c>
      <c r="C473" s="2">
        <v>554.0</v>
      </c>
      <c r="D473" s="4">
        <v>43318.71900462963</v>
      </c>
      <c r="E473" s="6">
        <f t="shared" si="1"/>
        <v>43318</v>
      </c>
      <c r="F473" s="7">
        <f>IFERROR(__xludf.DUMMYFUNCTION("""COMPUTED_VALUE"""),0.7190046296296296)</f>
        <v>0.7190046296</v>
      </c>
      <c r="G473">
        <f t="shared" si="2"/>
        <v>17</v>
      </c>
      <c r="H473">
        <f>IFERROR(__xludf.DUMMYFUNCTION("""COMPUTED_VALUE"""),15.0)</f>
        <v>15</v>
      </c>
      <c r="I473">
        <f>IFERROR(__xludf.DUMMYFUNCTION("""COMPUTED_VALUE"""),22.0)</f>
        <v>22</v>
      </c>
    </row>
    <row r="474">
      <c r="A474" s="2">
        <v>382.0</v>
      </c>
      <c r="B474" s="2">
        <v>15.0</v>
      </c>
      <c r="C474" s="2">
        <v>397.0</v>
      </c>
      <c r="D474" s="4">
        <v>43318.729421296295</v>
      </c>
      <c r="E474" s="6">
        <f t="shared" si="1"/>
        <v>43318</v>
      </c>
      <c r="F474" s="7">
        <f>IFERROR(__xludf.DUMMYFUNCTION("""COMPUTED_VALUE"""),0.7294212962962963)</f>
        <v>0.7294212963</v>
      </c>
      <c r="G474">
        <f t="shared" si="2"/>
        <v>17</v>
      </c>
      <c r="H474">
        <f>IFERROR(__xludf.DUMMYFUNCTION("""COMPUTED_VALUE"""),30.0)</f>
        <v>30</v>
      </c>
      <c r="I474">
        <f>IFERROR(__xludf.DUMMYFUNCTION("""COMPUTED_VALUE"""),22.0)</f>
        <v>22</v>
      </c>
    </row>
    <row r="475">
      <c r="A475" s="2">
        <v>357.0</v>
      </c>
      <c r="B475" s="2">
        <v>12.0</v>
      </c>
      <c r="C475" s="2">
        <v>369.0</v>
      </c>
      <c r="D475" s="4">
        <v>43318.73983796296</v>
      </c>
      <c r="E475" s="6">
        <f t="shared" si="1"/>
        <v>43318</v>
      </c>
      <c r="F475" s="7">
        <f>IFERROR(__xludf.DUMMYFUNCTION("""COMPUTED_VALUE"""),0.739837962962963)</f>
        <v>0.739837963</v>
      </c>
      <c r="G475">
        <f t="shared" si="2"/>
        <v>17</v>
      </c>
      <c r="H475">
        <f>IFERROR(__xludf.DUMMYFUNCTION("""COMPUTED_VALUE"""),45.0)</f>
        <v>45</v>
      </c>
      <c r="I475">
        <f>IFERROR(__xludf.DUMMYFUNCTION("""COMPUTED_VALUE"""),22.0)</f>
        <v>22</v>
      </c>
    </row>
    <row r="476">
      <c r="A476" s="2">
        <v>349.0</v>
      </c>
      <c r="B476" s="2">
        <v>10.0</v>
      </c>
      <c r="C476" s="2">
        <v>357.0</v>
      </c>
      <c r="D476" s="4">
        <v>43318.7502662037</v>
      </c>
      <c r="E476" s="6">
        <f t="shared" si="1"/>
        <v>43318</v>
      </c>
      <c r="F476" s="7">
        <f>IFERROR(__xludf.DUMMYFUNCTION("""COMPUTED_VALUE"""),0.7502662037037037)</f>
        <v>0.7502662037</v>
      </c>
      <c r="G476">
        <f t="shared" si="2"/>
        <v>18</v>
      </c>
      <c r="H476">
        <f>IFERROR(__xludf.DUMMYFUNCTION("""COMPUTED_VALUE"""),0.0)</f>
        <v>0</v>
      </c>
      <c r="I476">
        <f>IFERROR(__xludf.DUMMYFUNCTION("""COMPUTED_VALUE"""),23.0)</f>
        <v>23</v>
      </c>
    </row>
    <row r="477">
      <c r="A477" s="2">
        <v>426.0</v>
      </c>
      <c r="B477" s="2">
        <v>9.0</v>
      </c>
      <c r="C477" s="2">
        <v>435.0</v>
      </c>
      <c r="D477" s="4">
        <v>43318.760671296295</v>
      </c>
      <c r="E477" s="6">
        <f t="shared" si="1"/>
        <v>43318</v>
      </c>
      <c r="F477" s="7">
        <f>IFERROR(__xludf.DUMMYFUNCTION("""COMPUTED_VALUE"""),0.7606712962962963)</f>
        <v>0.7606712963</v>
      </c>
      <c r="G477">
        <f t="shared" si="2"/>
        <v>18</v>
      </c>
      <c r="H477">
        <f>IFERROR(__xludf.DUMMYFUNCTION("""COMPUTED_VALUE"""),15.0)</f>
        <v>15</v>
      </c>
      <c r="I477">
        <f>IFERROR(__xludf.DUMMYFUNCTION("""COMPUTED_VALUE"""),22.0)</f>
        <v>22</v>
      </c>
    </row>
    <row r="478">
      <c r="A478" s="2">
        <v>392.0</v>
      </c>
      <c r="B478" s="2">
        <v>8.0</v>
      </c>
      <c r="C478" s="2">
        <v>392.0</v>
      </c>
      <c r="D478" s="4">
        <v>43318.77108796296</v>
      </c>
      <c r="E478" s="6">
        <f t="shared" si="1"/>
        <v>43318</v>
      </c>
      <c r="F478" s="7">
        <f>IFERROR(__xludf.DUMMYFUNCTION("""COMPUTED_VALUE"""),0.771087962962963)</f>
        <v>0.771087963</v>
      </c>
      <c r="G478">
        <f t="shared" si="2"/>
        <v>18</v>
      </c>
      <c r="H478">
        <f>IFERROR(__xludf.DUMMYFUNCTION("""COMPUTED_VALUE"""),30.0)</f>
        <v>30</v>
      </c>
      <c r="I478">
        <f>IFERROR(__xludf.DUMMYFUNCTION("""COMPUTED_VALUE"""),22.0)</f>
        <v>22</v>
      </c>
    </row>
    <row r="479">
      <c r="A479" s="2">
        <v>392.0</v>
      </c>
      <c r="B479" s="2">
        <v>9.0</v>
      </c>
      <c r="C479" s="2">
        <v>401.0</v>
      </c>
      <c r="D479" s="4">
        <v>43318.78150462963</v>
      </c>
      <c r="E479" s="6">
        <f t="shared" si="1"/>
        <v>43318</v>
      </c>
      <c r="F479" s="7">
        <f>IFERROR(__xludf.DUMMYFUNCTION("""COMPUTED_VALUE"""),0.7815046296296296)</f>
        <v>0.7815046296</v>
      </c>
      <c r="G479">
        <f t="shared" si="2"/>
        <v>18</v>
      </c>
      <c r="H479">
        <f>IFERROR(__xludf.DUMMYFUNCTION("""COMPUTED_VALUE"""),45.0)</f>
        <v>45</v>
      </c>
      <c r="I479">
        <f>IFERROR(__xludf.DUMMYFUNCTION("""COMPUTED_VALUE"""),22.0)</f>
        <v>22</v>
      </c>
    </row>
    <row r="480">
      <c r="A480" s="2">
        <v>380.0</v>
      </c>
      <c r="B480" s="2">
        <v>13.0</v>
      </c>
      <c r="C480" s="2">
        <v>393.0</v>
      </c>
      <c r="D480" s="4">
        <v>43318.791921296295</v>
      </c>
      <c r="E480" s="6">
        <f t="shared" si="1"/>
        <v>43318</v>
      </c>
      <c r="F480" s="7">
        <f>IFERROR(__xludf.DUMMYFUNCTION("""COMPUTED_VALUE"""),0.7919212962962963)</f>
        <v>0.7919212963</v>
      </c>
      <c r="G480">
        <f t="shared" si="2"/>
        <v>19</v>
      </c>
      <c r="H480">
        <f>IFERROR(__xludf.DUMMYFUNCTION("""COMPUTED_VALUE"""),0.0)</f>
        <v>0</v>
      </c>
      <c r="I480">
        <f>IFERROR(__xludf.DUMMYFUNCTION("""COMPUTED_VALUE"""),22.0)</f>
        <v>22</v>
      </c>
    </row>
    <row r="481">
      <c r="A481" s="2">
        <v>490.0</v>
      </c>
      <c r="B481" s="2">
        <v>14.0</v>
      </c>
      <c r="C481" s="2">
        <v>504.0</v>
      </c>
      <c r="D481" s="4">
        <v>43318.80233796296</v>
      </c>
      <c r="E481" s="6">
        <f t="shared" si="1"/>
        <v>43318</v>
      </c>
      <c r="F481" s="7">
        <f>IFERROR(__xludf.DUMMYFUNCTION("""COMPUTED_VALUE"""),0.802337962962963)</f>
        <v>0.802337963</v>
      </c>
      <c r="G481">
        <f t="shared" si="2"/>
        <v>19</v>
      </c>
      <c r="H481">
        <f>IFERROR(__xludf.DUMMYFUNCTION("""COMPUTED_VALUE"""),15.0)</f>
        <v>15</v>
      </c>
      <c r="I481">
        <f>IFERROR(__xludf.DUMMYFUNCTION("""COMPUTED_VALUE"""),22.0)</f>
        <v>22</v>
      </c>
    </row>
    <row r="482">
      <c r="A482" s="2">
        <v>515.0</v>
      </c>
      <c r="B482" s="2">
        <v>6.0</v>
      </c>
      <c r="C482" s="2">
        <v>521.0</v>
      </c>
      <c r="D482" s="4">
        <v>43318.81275462963</v>
      </c>
      <c r="E482" s="6">
        <f t="shared" si="1"/>
        <v>43318</v>
      </c>
      <c r="F482" s="7">
        <f>IFERROR(__xludf.DUMMYFUNCTION("""COMPUTED_VALUE"""),0.8127546296296296)</f>
        <v>0.8127546296</v>
      </c>
      <c r="G482">
        <f t="shared" si="2"/>
        <v>19</v>
      </c>
      <c r="H482">
        <f>IFERROR(__xludf.DUMMYFUNCTION("""COMPUTED_VALUE"""),30.0)</f>
        <v>30</v>
      </c>
      <c r="I482">
        <f>IFERROR(__xludf.DUMMYFUNCTION("""COMPUTED_VALUE"""),22.0)</f>
        <v>22</v>
      </c>
    </row>
    <row r="483">
      <c r="A483" s="2">
        <v>534.0</v>
      </c>
      <c r="B483" s="2">
        <v>11.0</v>
      </c>
      <c r="C483" s="2">
        <v>545.0</v>
      </c>
      <c r="D483" s="4">
        <v>43318.823171296295</v>
      </c>
      <c r="E483" s="6">
        <f t="shared" si="1"/>
        <v>43318</v>
      </c>
      <c r="F483" s="7">
        <f>IFERROR(__xludf.DUMMYFUNCTION("""COMPUTED_VALUE"""),0.8231712962962963)</f>
        <v>0.8231712963</v>
      </c>
      <c r="G483">
        <f t="shared" si="2"/>
        <v>19</v>
      </c>
      <c r="H483">
        <f>IFERROR(__xludf.DUMMYFUNCTION("""COMPUTED_VALUE"""),45.0)</f>
        <v>45</v>
      </c>
      <c r="I483">
        <f>IFERROR(__xludf.DUMMYFUNCTION("""COMPUTED_VALUE"""),22.0)</f>
        <v>22</v>
      </c>
    </row>
    <row r="484">
      <c r="A484" s="2">
        <v>544.0</v>
      </c>
      <c r="B484" s="2">
        <v>10.0</v>
      </c>
      <c r="C484" s="2">
        <v>554.0</v>
      </c>
      <c r="D484" s="4">
        <v>43318.83362268518</v>
      </c>
      <c r="E484" s="6">
        <f t="shared" si="1"/>
        <v>43318</v>
      </c>
      <c r="F484" s="7">
        <f>IFERROR(__xludf.DUMMYFUNCTION("""COMPUTED_VALUE"""),0.8336226851851852)</f>
        <v>0.8336226852</v>
      </c>
      <c r="G484">
        <f t="shared" si="2"/>
        <v>20</v>
      </c>
      <c r="H484">
        <f>IFERROR(__xludf.DUMMYFUNCTION("""COMPUTED_VALUE"""),0.0)</f>
        <v>0</v>
      </c>
      <c r="I484">
        <f>IFERROR(__xludf.DUMMYFUNCTION("""COMPUTED_VALUE"""),25.0)</f>
        <v>25</v>
      </c>
    </row>
    <row r="485">
      <c r="A485" s="2">
        <v>744.0</v>
      </c>
      <c r="B485" s="2">
        <v>10.0</v>
      </c>
      <c r="C485" s="2">
        <v>754.0</v>
      </c>
      <c r="D485" s="4">
        <v>43318.84400462963</v>
      </c>
      <c r="E485" s="6">
        <f t="shared" si="1"/>
        <v>43318</v>
      </c>
      <c r="F485" s="7">
        <f>IFERROR(__xludf.DUMMYFUNCTION("""COMPUTED_VALUE"""),0.8440046296296296)</f>
        <v>0.8440046296</v>
      </c>
      <c r="G485">
        <f t="shared" si="2"/>
        <v>20</v>
      </c>
      <c r="H485">
        <f>IFERROR(__xludf.DUMMYFUNCTION("""COMPUTED_VALUE"""),15.0)</f>
        <v>15</v>
      </c>
      <c r="I485">
        <f>IFERROR(__xludf.DUMMYFUNCTION("""COMPUTED_VALUE"""),22.0)</f>
        <v>22</v>
      </c>
    </row>
    <row r="486">
      <c r="A486" s="2">
        <v>690.0</v>
      </c>
      <c r="B486" s="2">
        <v>9.0</v>
      </c>
      <c r="C486" s="2">
        <v>699.0</v>
      </c>
      <c r="D486" s="4">
        <v>43318.854409722226</v>
      </c>
      <c r="E486" s="6">
        <f t="shared" si="1"/>
        <v>43318</v>
      </c>
      <c r="F486" s="7">
        <f>IFERROR(__xludf.DUMMYFUNCTION("""COMPUTED_VALUE"""),0.8544097222222222)</f>
        <v>0.8544097222</v>
      </c>
      <c r="G486">
        <f t="shared" si="2"/>
        <v>20</v>
      </c>
      <c r="H486">
        <f>IFERROR(__xludf.DUMMYFUNCTION("""COMPUTED_VALUE"""),30.0)</f>
        <v>30</v>
      </c>
      <c r="I486">
        <f>IFERROR(__xludf.DUMMYFUNCTION("""COMPUTED_VALUE"""),21.0)</f>
        <v>21</v>
      </c>
    </row>
    <row r="487">
      <c r="A487" s="2">
        <v>680.0</v>
      </c>
      <c r="B487" s="2">
        <v>12.0</v>
      </c>
      <c r="C487" s="2">
        <v>692.0</v>
      </c>
      <c r="D487" s="4">
        <v>43318.86482638889</v>
      </c>
      <c r="E487" s="6">
        <f t="shared" si="1"/>
        <v>43318</v>
      </c>
      <c r="F487" s="7">
        <f>IFERROR(__xludf.DUMMYFUNCTION("""COMPUTED_VALUE"""),0.8648263888888889)</f>
        <v>0.8648263889</v>
      </c>
      <c r="G487">
        <f t="shared" si="2"/>
        <v>20</v>
      </c>
      <c r="H487">
        <f>IFERROR(__xludf.DUMMYFUNCTION("""COMPUTED_VALUE"""),45.0)</f>
        <v>45</v>
      </c>
      <c r="I487">
        <f>IFERROR(__xludf.DUMMYFUNCTION("""COMPUTED_VALUE"""),21.0)</f>
        <v>21</v>
      </c>
    </row>
    <row r="488">
      <c r="A488" s="2">
        <v>626.0</v>
      </c>
      <c r="B488" s="2">
        <v>5.0</v>
      </c>
      <c r="C488" s="2">
        <v>631.0</v>
      </c>
      <c r="D488" s="4">
        <v>43318.875289351854</v>
      </c>
      <c r="E488" s="6">
        <f t="shared" si="1"/>
        <v>43318</v>
      </c>
      <c r="F488" s="7">
        <f>IFERROR(__xludf.DUMMYFUNCTION("""COMPUTED_VALUE"""),0.8752893518518519)</f>
        <v>0.8752893519</v>
      </c>
      <c r="G488">
        <f t="shared" si="2"/>
        <v>21</v>
      </c>
      <c r="H488">
        <f>IFERROR(__xludf.DUMMYFUNCTION("""COMPUTED_VALUE"""),0.0)</f>
        <v>0</v>
      </c>
      <c r="I488">
        <f>IFERROR(__xludf.DUMMYFUNCTION("""COMPUTED_VALUE"""),25.0)</f>
        <v>25</v>
      </c>
    </row>
    <row r="489">
      <c r="A489" s="2">
        <v>598.0</v>
      </c>
      <c r="B489" s="2">
        <v>6.0</v>
      </c>
      <c r="C489" s="2">
        <v>604.0</v>
      </c>
      <c r="D489" s="4">
        <v>43318.885659722226</v>
      </c>
      <c r="E489" s="6">
        <f t="shared" si="1"/>
        <v>43318</v>
      </c>
      <c r="F489" s="7">
        <f>IFERROR(__xludf.DUMMYFUNCTION("""COMPUTED_VALUE"""),0.8856597222222222)</f>
        <v>0.8856597222</v>
      </c>
      <c r="G489">
        <f t="shared" si="2"/>
        <v>21</v>
      </c>
      <c r="H489">
        <f>IFERROR(__xludf.DUMMYFUNCTION("""COMPUTED_VALUE"""),15.0)</f>
        <v>15</v>
      </c>
      <c r="I489">
        <f>IFERROR(__xludf.DUMMYFUNCTION("""COMPUTED_VALUE"""),21.0)</f>
        <v>21</v>
      </c>
    </row>
    <row r="490">
      <c r="A490" s="2">
        <v>569.0</v>
      </c>
      <c r="B490" s="2">
        <v>10.0</v>
      </c>
      <c r="C490" s="2">
        <v>579.0</v>
      </c>
      <c r="D490" s="4">
        <v>43318.89608796296</v>
      </c>
      <c r="E490" s="6">
        <f t="shared" si="1"/>
        <v>43318</v>
      </c>
      <c r="F490" s="7">
        <f>IFERROR(__xludf.DUMMYFUNCTION("""COMPUTED_VALUE"""),0.896087962962963)</f>
        <v>0.896087963</v>
      </c>
      <c r="G490">
        <f t="shared" si="2"/>
        <v>21</v>
      </c>
      <c r="H490">
        <f>IFERROR(__xludf.DUMMYFUNCTION("""COMPUTED_VALUE"""),30.0)</f>
        <v>30</v>
      </c>
      <c r="I490">
        <f>IFERROR(__xludf.DUMMYFUNCTION("""COMPUTED_VALUE"""),22.0)</f>
        <v>22</v>
      </c>
    </row>
    <row r="491">
      <c r="A491" s="2">
        <v>600.0</v>
      </c>
      <c r="B491" s="2">
        <v>9.0</v>
      </c>
      <c r="C491" s="2">
        <v>609.0</v>
      </c>
      <c r="D491" s="4">
        <v>43318.90650462963</v>
      </c>
      <c r="E491" s="6">
        <f t="shared" si="1"/>
        <v>43318</v>
      </c>
      <c r="F491" s="7">
        <f>IFERROR(__xludf.DUMMYFUNCTION("""COMPUTED_VALUE"""),0.9065046296296296)</f>
        <v>0.9065046296</v>
      </c>
      <c r="G491">
        <f t="shared" si="2"/>
        <v>21</v>
      </c>
      <c r="H491">
        <f>IFERROR(__xludf.DUMMYFUNCTION("""COMPUTED_VALUE"""),45.0)</f>
        <v>45</v>
      </c>
      <c r="I491">
        <f>IFERROR(__xludf.DUMMYFUNCTION("""COMPUTED_VALUE"""),22.0)</f>
        <v>22</v>
      </c>
    </row>
    <row r="492">
      <c r="A492" s="2">
        <v>487.0</v>
      </c>
      <c r="B492" s="2">
        <v>9.0</v>
      </c>
      <c r="C492" s="2">
        <v>496.0</v>
      </c>
      <c r="D492" s="4">
        <v>43318.91695601852</v>
      </c>
      <c r="E492" s="6">
        <f t="shared" si="1"/>
        <v>43318</v>
      </c>
      <c r="F492" s="7">
        <f>IFERROR(__xludf.DUMMYFUNCTION("""COMPUTED_VALUE"""),0.9169560185185185)</f>
        <v>0.9169560185</v>
      </c>
      <c r="G492">
        <f t="shared" si="2"/>
        <v>22</v>
      </c>
      <c r="H492">
        <f>IFERROR(__xludf.DUMMYFUNCTION("""COMPUTED_VALUE"""),0.0)</f>
        <v>0</v>
      </c>
      <c r="I492">
        <f>IFERROR(__xludf.DUMMYFUNCTION("""COMPUTED_VALUE"""),25.0)</f>
        <v>25</v>
      </c>
    </row>
    <row r="493">
      <c r="A493" s="2">
        <v>560.0</v>
      </c>
      <c r="B493" s="2">
        <v>9.0</v>
      </c>
      <c r="C493" s="2">
        <v>569.0</v>
      </c>
      <c r="D493" s="4">
        <v>43318.92732638889</v>
      </c>
      <c r="E493" s="6">
        <f t="shared" si="1"/>
        <v>43318</v>
      </c>
      <c r="F493" s="7">
        <f>IFERROR(__xludf.DUMMYFUNCTION("""COMPUTED_VALUE"""),0.9273263888888889)</f>
        <v>0.9273263889</v>
      </c>
      <c r="G493">
        <f t="shared" si="2"/>
        <v>22</v>
      </c>
      <c r="H493">
        <f>IFERROR(__xludf.DUMMYFUNCTION("""COMPUTED_VALUE"""),15.0)</f>
        <v>15</v>
      </c>
      <c r="I493">
        <f>IFERROR(__xludf.DUMMYFUNCTION("""COMPUTED_VALUE"""),21.0)</f>
        <v>21</v>
      </c>
    </row>
    <row r="494">
      <c r="A494" s="2">
        <v>544.0</v>
      </c>
      <c r="B494" s="2">
        <v>8.0</v>
      </c>
      <c r="C494" s="2">
        <v>552.0</v>
      </c>
      <c r="D494" s="4">
        <v>43318.93775462963</v>
      </c>
      <c r="E494" s="6">
        <f t="shared" si="1"/>
        <v>43318</v>
      </c>
      <c r="F494" s="7">
        <f>IFERROR(__xludf.DUMMYFUNCTION("""COMPUTED_VALUE"""),0.9377546296296296)</f>
        <v>0.9377546296</v>
      </c>
      <c r="G494">
        <f t="shared" si="2"/>
        <v>22</v>
      </c>
      <c r="H494">
        <f>IFERROR(__xludf.DUMMYFUNCTION("""COMPUTED_VALUE"""),30.0)</f>
        <v>30</v>
      </c>
      <c r="I494">
        <f>IFERROR(__xludf.DUMMYFUNCTION("""COMPUTED_VALUE"""),22.0)</f>
        <v>22</v>
      </c>
    </row>
    <row r="495">
      <c r="A495" s="2">
        <v>498.0</v>
      </c>
      <c r="B495" s="2">
        <v>7.0</v>
      </c>
      <c r="C495" s="2">
        <v>505.0</v>
      </c>
      <c r="D495" s="4">
        <v>43318.948171296295</v>
      </c>
      <c r="E495" s="6">
        <f t="shared" si="1"/>
        <v>43318</v>
      </c>
      <c r="F495" s="7">
        <f>IFERROR(__xludf.DUMMYFUNCTION("""COMPUTED_VALUE"""),0.9481712962962963)</f>
        <v>0.9481712963</v>
      </c>
      <c r="G495">
        <f t="shared" si="2"/>
        <v>22</v>
      </c>
      <c r="H495">
        <f>IFERROR(__xludf.DUMMYFUNCTION("""COMPUTED_VALUE"""),45.0)</f>
        <v>45</v>
      </c>
      <c r="I495">
        <f>IFERROR(__xludf.DUMMYFUNCTION("""COMPUTED_VALUE"""),22.0)</f>
        <v>22</v>
      </c>
    </row>
    <row r="496">
      <c r="A496" s="2">
        <v>457.0</v>
      </c>
      <c r="B496" s="2">
        <v>5.0</v>
      </c>
      <c r="C496" s="2">
        <v>462.0</v>
      </c>
      <c r="D496" s="4">
        <v>43318.95863425926</v>
      </c>
      <c r="E496" s="6">
        <f t="shared" si="1"/>
        <v>43318</v>
      </c>
      <c r="F496" s="7">
        <f>IFERROR(__xludf.DUMMYFUNCTION("""COMPUTED_VALUE"""),0.9586342592592593)</f>
        <v>0.9586342593</v>
      </c>
      <c r="G496">
        <f t="shared" si="2"/>
        <v>23</v>
      </c>
      <c r="H496">
        <f>IFERROR(__xludf.DUMMYFUNCTION("""COMPUTED_VALUE"""),0.0)</f>
        <v>0</v>
      </c>
      <c r="I496">
        <f>IFERROR(__xludf.DUMMYFUNCTION("""COMPUTED_VALUE"""),26.0)</f>
        <v>26</v>
      </c>
    </row>
    <row r="497">
      <c r="A497" s="2">
        <v>449.0</v>
      </c>
      <c r="B497" s="2">
        <v>8.0</v>
      </c>
      <c r="C497" s="2">
        <v>457.0</v>
      </c>
      <c r="D497" s="4">
        <v>43318.968993055554</v>
      </c>
      <c r="E497" s="6">
        <f t="shared" si="1"/>
        <v>43318</v>
      </c>
      <c r="F497" s="7">
        <f>IFERROR(__xludf.DUMMYFUNCTION("""COMPUTED_VALUE"""),0.9689930555555556)</f>
        <v>0.9689930556</v>
      </c>
      <c r="G497">
        <f t="shared" si="2"/>
        <v>23</v>
      </c>
      <c r="H497">
        <f>IFERROR(__xludf.DUMMYFUNCTION("""COMPUTED_VALUE"""),15.0)</f>
        <v>15</v>
      </c>
      <c r="I497">
        <f>IFERROR(__xludf.DUMMYFUNCTION("""COMPUTED_VALUE"""),21.0)</f>
        <v>21</v>
      </c>
    </row>
    <row r="498">
      <c r="A498" s="2">
        <v>415.0</v>
      </c>
      <c r="B498" s="2">
        <v>2.0</v>
      </c>
      <c r="C498" s="2">
        <v>417.0</v>
      </c>
      <c r="D498" s="4">
        <v>43318.979409722226</v>
      </c>
      <c r="E498" s="6">
        <f t="shared" si="1"/>
        <v>43318</v>
      </c>
      <c r="F498" s="7">
        <f>IFERROR(__xludf.DUMMYFUNCTION("""COMPUTED_VALUE"""),0.9794097222222222)</f>
        <v>0.9794097222</v>
      </c>
      <c r="G498">
        <f t="shared" si="2"/>
        <v>23</v>
      </c>
      <c r="H498">
        <f>IFERROR(__xludf.DUMMYFUNCTION("""COMPUTED_VALUE"""),30.0)</f>
        <v>30</v>
      </c>
      <c r="I498">
        <f>IFERROR(__xludf.DUMMYFUNCTION("""COMPUTED_VALUE"""),21.0)</f>
        <v>21</v>
      </c>
    </row>
    <row r="499">
      <c r="A499" s="2">
        <v>420.0</v>
      </c>
      <c r="B499" s="2">
        <v>3.0</v>
      </c>
      <c r="C499" s="2">
        <v>423.0</v>
      </c>
      <c r="D499" s="4">
        <v>43318.98982638889</v>
      </c>
      <c r="E499" s="6">
        <f t="shared" si="1"/>
        <v>43318</v>
      </c>
      <c r="F499" s="7">
        <f>IFERROR(__xludf.DUMMYFUNCTION("""COMPUTED_VALUE"""),0.9898263888888889)</f>
        <v>0.9898263889</v>
      </c>
      <c r="G499">
        <f t="shared" si="2"/>
        <v>23</v>
      </c>
      <c r="H499">
        <f>IFERROR(__xludf.DUMMYFUNCTION("""COMPUTED_VALUE"""),45.0)</f>
        <v>45</v>
      </c>
      <c r="I499">
        <f>IFERROR(__xludf.DUMMYFUNCTION("""COMPUTED_VALUE"""),21.0)</f>
        <v>21</v>
      </c>
    </row>
    <row r="500">
      <c r="A500" s="2">
        <v>335.0</v>
      </c>
      <c r="B500" s="2">
        <v>3.0</v>
      </c>
      <c r="C500" s="2">
        <v>338.0</v>
      </c>
      <c r="D500" s="4">
        <v>43319.0002662037</v>
      </c>
      <c r="E500" s="6">
        <f t="shared" si="1"/>
        <v>43319</v>
      </c>
      <c r="F500" s="7">
        <f>IFERROR(__xludf.DUMMYFUNCTION("""COMPUTED_VALUE"""),2.662037037037037E-4)</f>
        <v>0.0002662037037</v>
      </c>
      <c r="G500">
        <f t="shared" si="2"/>
        <v>0</v>
      </c>
      <c r="H500">
        <f>IFERROR(__xludf.DUMMYFUNCTION("""COMPUTED_VALUE"""),0.0)</f>
        <v>0</v>
      </c>
      <c r="I500">
        <f>IFERROR(__xludf.DUMMYFUNCTION("""COMPUTED_VALUE"""),23.0)</f>
        <v>23</v>
      </c>
    </row>
    <row r="501">
      <c r="A501" s="2">
        <v>376.0</v>
      </c>
      <c r="B501" s="2">
        <v>7.0</v>
      </c>
      <c r="C501" s="2">
        <v>383.0</v>
      </c>
      <c r="D501" s="4">
        <v>43319.01068287037</v>
      </c>
      <c r="E501" s="6">
        <f t="shared" si="1"/>
        <v>43319</v>
      </c>
      <c r="F501" s="7">
        <f>IFERROR(__xludf.DUMMYFUNCTION("""COMPUTED_VALUE"""),0.01068287037037037)</f>
        <v>0.01068287037</v>
      </c>
      <c r="G501">
        <f t="shared" si="2"/>
        <v>0</v>
      </c>
      <c r="H501">
        <f>IFERROR(__xludf.DUMMYFUNCTION("""COMPUTED_VALUE"""),15.0)</f>
        <v>15</v>
      </c>
      <c r="I501">
        <f>IFERROR(__xludf.DUMMYFUNCTION("""COMPUTED_VALUE"""),23.0)</f>
        <v>23</v>
      </c>
    </row>
    <row r="502">
      <c r="A502" s="2">
        <v>324.0</v>
      </c>
      <c r="B502" s="2">
        <v>3.0</v>
      </c>
      <c r="C502" s="2">
        <v>327.0</v>
      </c>
      <c r="D502" s="4">
        <v>43319.02107638889</v>
      </c>
      <c r="E502" s="6">
        <f t="shared" si="1"/>
        <v>43319</v>
      </c>
      <c r="F502" s="7">
        <f>IFERROR(__xludf.DUMMYFUNCTION("""COMPUTED_VALUE"""),0.021076388888888888)</f>
        <v>0.02107638889</v>
      </c>
      <c r="G502">
        <f t="shared" si="2"/>
        <v>0</v>
      </c>
      <c r="H502">
        <f>IFERROR(__xludf.DUMMYFUNCTION("""COMPUTED_VALUE"""),30.0)</f>
        <v>30</v>
      </c>
      <c r="I502">
        <f>IFERROR(__xludf.DUMMYFUNCTION("""COMPUTED_VALUE"""),21.0)</f>
        <v>21</v>
      </c>
    </row>
    <row r="503">
      <c r="A503" s="2">
        <v>285.0</v>
      </c>
      <c r="B503" s="2">
        <v>4.0</v>
      </c>
      <c r="C503" s="2">
        <v>289.0</v>
      </c>
      <c r="D503" s="4">
        <v>43319.031493055554</v>
      </c>
      <c r="E503" s="6">
        <f t="shared" si="1"/>
        <v>43319</v>
      </c>
      <c r="F503" s="7">
        <f>IFERROR(__xludf.DUMMYFUNCTION("""COMPUTED_VALUE"""),0.03149305555555556)</f>
        <v>0.03149305556</v>
      </c>
      <c r="G503">
        <f t="shared" si="2"/>
        <v>0</v>
      </c>
      <c r="H503">
        <f>IFERROR(__xludf.DUMMYFUNCTION("""COMPUTED_VALUE"""),45.0)</f>
        <v>45</v>
      </c>
      <c r="I503">
        <f>IFERROR(__xludf.DUMMYFUNCTION("""COMPUTED_VALUE"""),21.0)</f>
        <v>21</v>
      </c>
    </row>
    <row r="504">
      <c r="A504" s="2">
        <v>228.0</v>
      </c>
      <c r="B504" s="2">
        <v>6.0</v>
      </c>
      <c r="C504" s="2">
        <v>234.0</v>
      </c>
      <c r="D504" s="4">
        <v>43319.04193287037</v>
      </c>
      <c r="E504" s="6">
        <f t="shared" si="1"/>
        <v>43319</v>
      </c>
      <c r="F504" s="7">
        <f>IFERROR(__xludf.DUMMYFUNCTION("""COMPUTED_VALUE"""),0.04193287037037037)</f>
        <v>0.04193287037</v>
      </c>
      <c r="G504">
        <f t="shared" si="2"/>
        <v>1</v>
      </c>
      <c r="H504">
        <f>IFERROR(__xludf.DUMMYFUNCTION("""COMPUTED_VALUE"""),0.0)</f>
        <v>0</v>
      </c>
      <c r="I504">
        <f>IFERROR(__xludf.DUMMYFUNCTION("""COMPUTED_VALUE"""),23.0)</f>
        <v>23</v>
      </c>
    </row>
    <row r="505">
      <c r="A505" s="2">
        <v>221.0</v>
      </c>
      <c r="B505" s="2">
        <v>4.0</v>
      </c>
      <c r="C505" s="2">
        <v>225.0</v>
      </c>
      <c r="D505" s="4">
        <v>43319.05233796296</v>
      </c>
      <c r="E505" s="6">
        <f t="shared" si="1"/>
        <v>43319</v>
      </c>
      <c r="F505" s="7">
        <f>IFERROR(__xludf.DUMMYFUNCTION("""COMPUTED_VALUE"""),0.05233796296296296)</f>
        <v>0.05233796296</v>
      </c>
      <c r="G505">
        <f t="shared" si="2"/>
        <v>1</v>
      </c>
      <c r="H505">
        <f>IFERROR(__xludf.DUMMYFUNCTION("""COMPUTED_VALUE"""),15.0)</f>
        <v>15</v>
      </c>
      <c r="I505">
        <f>IFERROR(__xludf.DUMMYFUNCTION("""COMPUTED_VALUE"""),22.0)</f>
        <v>22</v>
      </c>
    </row>
    <row r="506">
      <c r="A506" s="2">
        <v>226.0</v>
      </c>
      <c r="B506" s="2">
        <v>5.0</v>
      </c>
      <c r="C506" s="2">
        <v>222.0</v>
      </c>
      <c r="D506" s="4">
        <v>43319.06275462963</v>
      </c>
      <c r="E506" s="6">
        <f t="shared" si="1"/>
        <v>43319</v>
      </c>
      <c r="F506" s="7">
        <f>IFERROR(__xludf.DUMMYFUNCTION("""COMPUTED_VALUE"""),0.06275462962962963)</f>
        <v>0.06275462963</v>
      </c>
      <c r="G506">
        <f t="shared" si="2"/>
        <v>1</v>
      </c>
      <c r="H506">
        <f>IFERROR(__xludf.DUMMYFUNCTION("""COMPUTED_VALUE"""),30.0)</f>
        <v>30</v>
      </c>
      <c r="I506">
        <f>IFERROR(__xludf.DUMMYFUNCTION("""COMPUTED_VALUE"""),22.0)</f>
        <v>22</v>
      </c>
    </row>
    <row r="507">
      <c r="A507" s="2">
        <v>208.0</v>
      </c>
      <c r="B507" s="2">
        <v>3.0</v>
      </c>
      <c r="C507" s="2">
        <v>211.0</v>
      </c>
      <c r="D507" s="4">
        <v>43319.073159722226</v>
      </c>
      <c r="E507" s="6">
        <f t="shared" si="1"/>
        <v>43319</v>
      </c>
      <c r="F507" s="7">
        <f>IFERROR(__xludf.DUMMYFUNCTION("""COMPUTED_VALUE"""),0.07315972222222222)</f>
        <v>0.07315972222</v>
      </c>
      <c r="G507">
        <f t="shared" si="2"/>
        <v>1</v>
      </c>
      <c r="H507">
        <f>IFERROR(__xludf.DUMMYFUNCTION("""COMPUTED_VALUE"""),45.0)</f>
        <v>45</v>
      </c>
      <c r="I507">
        <f>IFERROR(__xludf.DUMMYFUNCTION("""COMPUTED_VALUE"""),21.0)</f>
        <v>21</v>
      </c>
    </row>
    <row r="508">
      <c r="A508" s="2">
        <v>178.0</v>
      </c>
      <c r="B508" s="2">
        <v>3.0</v>
      </c>
      <c r="C508" s="2">
        <v>181.0</v>
      </c>
      <c r="D508" s="4">
        <v>43319.08358796296</v>
      </c>
      <c r="E508" s="6">
        <f t="shared" si="1"/>
        <v>43319</v>
      </c>
      <c r="F508" s="7">
        <f>IFERROR(__xludf.DUMMYFUNCTION("""COMPUTED_VALUE"""),0.08358796296296296)</f>
        <v>0.08358796296</v>
      </c>
      <c r="G508">
        <f t="shared" si="2"/>
        <v>2</v>
      </c>
      <c r="H508">
        <f>IFERROR(__xludf.DUMMYFUNCTION("""COMPUTED_VALUE"""),0.0)</f>
        <v>0</v>
      </c>
      <c r="I508">
        <f>IFERROR(__xludf.DUMMYFUNCTION("""COMPUTED_VALUE"""),22.0)</f>
        <v>22</v>
      </c>
    </row>
    <row r="509">
      <c r="A509" s="2">
        <v>237.0</v>
      </c>
      <c r="B509" s="2">
        <v>5.0</v>
      </c>
      <c r="C509" s="2">
        <v>238.0</v>
      </c>
      <c r="D509" s="4">
        <v>43319.093993055554</v>
      </c>
      <c r="E509" s="6">
        <f t="shared" si="1"/>
        <v>43319</v>
      </c>
      <c r="F509" s="7">
        <f>IFERROR(__xludf.DUMMYFUNCTION("""COMPUTED_VALUE"""),0.09399305555555555)</f>
        <v>0.09399305556</v>
      </c>
      <c r="G509">
        <f t="shared" si="2"/>
        <v>2</v>
      </c>
      <c r="H509">
        <f>IFERROR(__xludf.DUMMYFUNCTION("""COMPUTED_VALUE"""),15.0)</f>
        <v>15</v>
      </c>
      <c r="I509">
        <f>IFERROR(__xludf.DUMMYFUNCTION("""COMPUTED_VALUE"""),21.0)</f>
        <v>21</v>
      </c>
    </row>
    <row r="510">
      <c r="A510" s="2">
        <v>180.0</v>
      </c>
      <c r="B510" s="2">
        <v>7.0</v>
      </c>
      <c r="C510" s="2">
        <v>187.0</v>
      </c>
      <c r="D510" s="4">
        <v>43319.104421296295</v>
      </c>
      <c r="E510" s="6">
        <f t="shared" si="1"/>
        <v>43319</v>
      </c>
      <c r="F510" s="7">
        <f>IFERROR(__xludf.DUMMYFUNCTION("""COMPUTED_VALUE"""),0.10442129629629629)</f>
        <v>0.1044212963</v>
      </c>
      <c r="G510">
        <f t="shared" si="2"/>
        <v>2</v>
      </c>
      <c r="H510">
        <f>IFERROR(__xludf.DUMMYFUNCTION("""COMPUTED_VALUE"""),30.0)</f>
        <v>30</v>
      </c>
      <c r="I510">
        <f>IFERROR(__xludf.DUMMYFUNCTION("""COMPUTED_VALUE"""),22.0)</f>
        <v>22</v>
      </c>
    </row>
    <row r="511">
      <c r="A511" s="2">
        <v>180.0</v>
      </c>
      <c r="B511" s="2">
        <v>6.0</v>
      </c>
      <c r="C511" s="2">
        <v>186.0</v>
      </c>
      <c r="D511" s="4">
        <v>43319.11483796296</v>
      </c>
      <c r="E511" s="6">
        <f t="shared" si="1"/>
        <v>43319</v>
      </c>
      <c r="F511" s="7">
        <f>IFERROR(__xludf.DUMMYFUNCTION("""COMPUTED_VALUE"""),0.11483796296296296)</f>
        <v>0.114837963</v>
      </c>
      <c r="G511">
        <f t="shared" si="2"/>
        <v>2</v>
      </c>
      <c r="H511">
        <f>IFERROR(__xludf.DUMMYFUNCTION("""COMPUTED_VALUE"""),45.0)</f>
        <v>45</v>
      </c>
      <c r="I511">
        <f>IFERROR(__xludf.DUMMYFUNCTION("""COMPUTED_VALUE"""),22.0)</f>
        <v>22</v>
      </c>
    </row>
    <row r="512">
      <c r="A512" s="2">
        <v>174.0</v>
      </c>
      <c r="B512" s="2">
        <v>3.0</v>
      </c>
      <c r="C512" s="2">
        <v>177.0</v>
      </c>
      <c r="D512" s="4">
        <v>43319.125243055554</v>
      </c>
      <c r="E512" s="6">
        <f t="shared" si="1"/>
        <v>43319</v>
      </c>
      <c r="F512" s="7">
        <f>IFERROR(__xludf.DUMMYFUNCTION("""COMPUTED_VALUE"""),0.12524305555555557)</f>
        <v>0.1252430556</v>
      </c>
      <c r="G512">
        <f t="shared" si="2"/>
        <v>3</v>
      </c>
      <c r="H512">
        <f>IFERROR(__xludf.DUMMYFUNCTION("""COMPUTED_VALUE"""),0.0)</f>
        <v>0</v>
      </c>
      <c r="I512">
        <f>IFERROR(__xludf.DUMMYFUNCTION("""COMPUTED_VALUE"""),21.0)</f>
        <v>21</v>
      </c>
    </row>
    <row r="513">
      <c r="A513" s="2">
        <v>144.0</v>
      </c>
      <c r="B513" s="2">
        <v>4.0</v>
      </c>
      <c r="C513" s="2">
        <v>148.0</v>
      </c>
      <c r="D513" s="4">
        <v>43319.135659722226</v>
      </c>
      <c r="E513" s="6">
        <f t="shared" si="1"/>
        <v>43319</v>
      </c>
      <c r="F513" s="7">
        <f>IFERROR(__xludf.DUMMYFUNCTION("""COMPUTED_VALUE"""),0.13565972222222222)</f>
        <v>0.1356597222</v>
      </c>
      <c r="G513">
        <f t="shared" si="2"/>
        <v>3</v>
      </c>
      <c r="H513">
        <f>IFERROR(__xludf.DUMMYFUNCTION("""COMPUTED_VALUE"""),15.0)</f>
        <v>15</v>
      </c>
      <c r="I513">
        <f>IFERROR(__xludf.DUMMYFUNCTION("""COMPUTED_VALUE"""),21.0)</f>
        <v>21</v>
      </c>
    </row>
    <row r="514">
      <c r="A514" s="2">
        <v>137.0</v>
      </c>
      <c r="B514" s="2">
        <v>5.0</v>
      </c>
      <c r="C514" s="2">
        <v>142.0</v>
      </c>
      <c r="D514" s="4">
        <v>43319.14608796296</v>
      </c>
      <c r="E514" s="6">
        <f t="shared" si="1"/>
        <v>43319</v>
      </c>
      <c r="F514" s="7">
        <f>IFERROR(__xludf.DUMMYFUNCTION("""COMPUTED_VALUE"""),0.14608796296296298)</f>
        <v>0.146087963</v>
      </c>
      <c r="G514">
        <f t="shared" si="2"/>
        <v>3</v>
      </c>
      <c r="H514">
        <f>IFERROR(__xludf.DUMMYFUNCTION("""COMPUTED_VALUE"""),30.0)</f>
        <v>30</v>
      </c>
      <c r="I514">
        <f>IFERROR(__xludf.DUMMYFUNCTION("""COMPUTED_VALUE"""),22.0)</f>
        <v>22</v>
      </c>
    </row>
    <row r="515">
      <c r="A515" s="2">
        <v>119.0</v>
      </c>
      <c r="B515" s="2">
        <v>4.0</v>
      </c>
      <c r="C515" s="2">
        <v>123.0</v>
      </c>
      <c r="D515" s="4">
        <v>43319.156493055554</v>
      </c>
      <c r="E515" s="6">
        <f t="shared" si="1"/>
        <v>43319</v>
      </c>
      <c r="F515" s="7">
        <f>IFERROR(__xludf.DUMMYFUNCTION("""COMPUTED_VALUE"""),0.15649305555555557)</f>
        <v>0.1564930556</v>
      </c>
      <c r="G515">
        <f t="shared" si="2"/>
        <v>3</v>
      </c>
      <c r="H515">
        <f>IFERROR(__xludf.DUMMYFUNCTION("""COMPUTED_VALUE"""),45.0)</f>
        <v>45</v>
      </c>
      <c r="I515">
        <f>IFERROR(__xludf.DUMMYFUNCTION("""COMPUTED_VALUE"""),21.0)</f>
        <v>21</v>
      </c>
    </row>
    <row r="516">
      <c r="A516" s="2">
        <v>105.0</v>
      </c>
      <c r="B516" s="2">
        <v>3.0</v>
      </c>
      <c r="C516" s="2">
        <v>108.0</v>
      </c>
      <c r="D516" s="4">
        <v>43319.166909722226</v>
      </c>
      <c r="E516" s="6">
        <f t="shared" si="1"/>
        <v>43319</v>
      </c>
      <c r="F516" s="7">
        <f>IFERROR(__xludf.DUMMYFUNCTION("""COMPUTED_VALUE"""),0.16690972222222222)</f>
        <v>0.1669097222</v>
      </c>
      <c r="G516">
        <f t="shared" si="2"/>
        <v>4</v>
      </c>
      <c r="H516">
        <f>IFERROR(__xludf.DUMMYFUNCTION("""COMPUTED_VALUE"""),0.0)</f>
        <v>0</v>
      </c>
      <c r="I516">
        <f>IFERROR(__xludf.DUMMYFUNCTION("""COMPUTED_VALUE"""),21.0)</f>
        <v>21</v>
      </c>
    </row>
    <row r="517">
      <c r="A517" s="2">
        <v>48.0</v>
      </c>
      <c r="B517" s="2">
        <v>2.0</v>
      </c>
      <c r="C517" s="2">
        <v>50.0</v>
      </c>
      <c r="D517" s="4">
        <v>43319.17732638889</v>
      </c>
      <c r="E517" s="6">
        <f t="shared" si="1"/>
        <v>43319</v>
      </c>
      <c r="F517" s="7">
        <f>IFERROR(__xludf.DUMMYFUNCTION("""COMPUTED_VALUE"""),0.17732638888888888)</f>
        <v>0.1773263889</v>
      </c>
      <c r="G517">
        <f t="shared" si="2"/>
        <v>4</v>
      </c>
      <c r="H517">
        <f>IFERROR(__xludf.DUMMYFUNCTION("""COMPUTED_VALUE"""),15.0)</f>
        <v>15</v>
      </c>
      <c r="I517">
        <f>IFERROR(__xludf.DUMMYFUNCTION("""COMPUTED_VALUE"""),21.0)</f>
        <v>21</v>
      </c>
    </row>
    <row r="518">
      <c r="A518" s="2">
        <v>32.0</v>
      </c>
      <c r="B518" s="2">
        <v>2.0</v>
      </c>
      <c r="C518" s="2">
        <v>34.0</v>
      </c>
      <c r="D518" s="4">
        <v>43319.187743055554</v>
      </c>
      <c r="E518" s="6">
        <f t="shared" si="1"/>
        <v>43319</v>
      </c>
      <c r="F518" s="7">
        <f>IFERROR(__xludf.DUMMYFUNCTION("""COMPUTED_VALUE"""),0.18774305555555557)</f>
        <v>0.1877430556</v>
      </c>
      <c r="G518">
        <f t="shared" si="2"/>
        <v>4</v>
      </c>
      <c r="H518">
        <f>IFERROR(__xludf.DUMMYFUNCTION("""COMPUTED_VALUE"""),30.0)</f>
        <v>30</v>
      </c>
      <c r="I518">
        <f>IFERROR(__xludf.DUMMYFUNCTION("""COMPUTED_VALUE"""),21.0)</f>
        <v>21</v>
      </c>
    </row>
    <row r="519">
      <c r="A519" s="2">
        <v>27.0</v>
      </c>
      <c r="B519" s="2">
        <v>2.0</v>
      </c>
      <c r="C519" s="2">
        <v>29.0</v>
      </c>
      <c r="D519" s="4">
        <v>43319.19814814815</v>
      </c>
      <c r="E519" s="6">
        <f t="shared" si="1"/>
        <v>43319</v>
      </c>
      <c r="F519" s="7">
        <f>IFERROR(__xludf.DUMMYFUNCTION("""COMPUTED_VALUE"""),0.19814814814814816)</f>
        <v>0.1981481481</v>
      </c>
      <c r="G519">
        <f t="shared" si="2"/>
        <v>4</v>
      </c>
      <c r="H519">
        <f>IFERROR(__xludf.DUMMYFUNCTION("""COMPUTED_VALUE"""),45.0)</f>
        <v>45</v>
      </c>
      <c r="I519">
        <f>IFERROR(__xludf.DUMMYFUNCTION("""COMPUTED_VALUE"""),20.0)</f>
        <v>20</v>
      </c>
    </row>
    <row r="520">
      <c r="A520" s="2">
        <v>26.0</v>
      </c>
      <c r="B520" s="2">
        <v>2.0</v>
      </c>
      <c r="C520" s="2">
        <v>28.0</v>
      </c>
      <c r="D520" s="4">
        <v>43319.20861111111</v>
      </c>
      <c r="E520" s="6">
        <f t="shared" si="1"/>
        <v>43319</v>
      </c>
      <c r="F520" s="7">
        <f>IFERROR(__xludf.DUMMYFUNCTION("""COMPUTED_VALUE"""),0.2086111111111111)</f>
        <v>0.2086111111</v>
      </c>
      <c r="G520">
        <f t="shared" si="2"/>
        <v>5</v>
      </c>
      <c r="H520">
        <f>IFERROR(__xludf.DUMMYFUNCTION("""COMPUTED_VALUE"""),0.0)</f>
        <v>0</v>
      </c>
      <c r="I520">
        <f>IFERROR(__xludf.DUMMYFUNCTION("""COMPUTED_VALUE"""),24.0)</f>
        <v>24</v>
      </c>
    </row>
    <row r="521">
      <c r="A521" s="2">
        <v>23.0</v>
      </c>
      <c r="B521" s="2">
        <v>2.0</v>
      </c>
      <c r="C521" s="2">
        <v>25.0</v>
      </c>
      <c r="D521" s="4">
        <v>43319.218993055554</v>
      </c>
      <c r="E521" s="6">
        <f t="shared" si="1"/>
        <v>43319</v>
      </c>
      <c r="F521" s="7">
        <f>IFERROR(__xludf.DUMMYFUNCTION("""COMPUTED_VALUE"""),0.21899305555555557)</f>
        <v>0.2189930556</v>
      </c>
      <c r="G521">
        <f t="shared" si="2"/>
        <v>5</v>
      </c>
      <c r="H521">
        <f>IFERROR(__xludf.DUMMYFUNCTION("""COMPUTED_VALUE"""),15.0)</f>
        <v>15</v>
      </c>
      <c r="I521">
        <f>IFERROR(__xludf.DUMMYFUNCTION("""COMPUTED_VALUE"""),21.0)</f>
        <v>21</v>
      </c>
    </row>
    <row r="522">
      <c r="A522" s="2">
        <v>23.0</v>
      </c>
      <c r="B522" s="2">
        <v>2.0</v>
      </c>
      <c r="C522" s="2">
        <v>25.0</v>
      </c>
      <c r="D522" s="4">
        <v>43319.229409722226</v>
      </c>
      <c r="E522" s="6">
        <f t="shared" si="1"/>
        <v>43319</v>
      </c>
      <c r="F522" s="7">
        <f>IFERROR(__xludf.DUMMYFUNCTION("""COMPUTED_VALUE"""),0.22940972222222222)</f>
        <v>0.2294097222</v>
      </c>
      <c r="G522">
        <f t="shared" si="2"/>
        <v>5</v>
      </c>
      <c r="H522">
        <f>IFERROR(__xludf.DUMMYFUNCTION("""COMPUTED_VALUE"""),30.0)</f>
        <v>30</v>
      </c>
      <c r="I522">
        <f>IFERROR(__xludf.DUMMYFUNCTION("""COMPUTED_VALUE"""),21.0)</f>
        <v>21</v>
      </c>
    </row>
    <row r="523">
      <c r="A523" s="2">
        <v>22.0</v>
      </c>
      <c r="B523" s="2">
        <v>2.0</v>
      </c>
      <c r="C523" s="2">
        <v>24.0</v>
      </c>
      <c r="D523" s="4">
        <v>43319.23981481481</v>
      </c>
      <c r="E523" s="6">
        <f t="shared" si="1"/>
        <v>43319</v>
      </c>
      <c r="F523" s="7">
        <f>IFERROR(__xludf.DUMMYFUNCTION("""COMPUTED_VALUE"""),0.23981481481481481)</f>
        <v>0.2398148148</v>
      </c>
      <c r="G523">
        <f t="shared" si="2"/>
        <v>5</v>
      </c>
      <c r="H523">
        <f>IFERROR(__xludf.DUMMYFUNCTION("""COMPUTED_VALUE"""),45.0)</f>
        <v>45</v>
      </c>
      <c r="I523">
        <f>IFERROR(__xludf.DUMMYFUNCTION("""COMPUTED_VALUE"""),20.0)</f>
        <v>20</v>
      </c>
    </row>
    <row r="524">
      <c r="A524" s="2">
        <v>19.0</v>
      </c>
      <c r="B524" s="2">
        <v>2.0</v>
      </c>
      <c r="C524" s="2">
        <v>21.0</v>
      </c>
      <c r="D524" s="4">
        <v>43319.25027777778</v>
      </c>
      <c r="E524" s="6">
        <f t="shared" si="1"/>
        <v>43319</v>
      </c>
      <c r="F524" s="7">
        <f>IFERROR(__xludf.DUMMYFUNCTION("""COMPUTED_VALUE"""),0.25027777777777777)</f>
        <v>0.2502777778</v>
      </c>
      <c r="G524">
        <f t="shared" si="2"/>
        <v>6</v>
      </c>
      <c r="H524">
        <f>IFERROR(__xludf.DUMMYFUNCTION("""COMPUTED_VALUE"""),0.0)</f>
        <v>0</v>
      </c>
      <c r="I524">
        <f>IFERROR(__xludf.DUMMYFUNCTION("""COMPUTED_VALUE"""),24.0)</f>
        <v>24</v>
      </c>
    </row>
    <row r="525">
      <c r="A525" s="2">
        <v>27.0</v>
      </c>
      <c r="B525" s="2">
        <v>2.0</v>
      </c>
      <c r="C525" s="2">
        <v>21.0</v>
      </c>
      <c r="D525" s="4">
        <v>43319.260659722226</v>
      </c>
      <c r="E525" s="6">
        <f t="shared" si="1"/>
        <v>43319</v>
      </c>
      <c r="F525" s="7">
        <f>IFERROR(__xludf.DUMMYFUNCTION("""COMPUTED_VALUE"""),0.2606597222222222)</f>
        <v>0.2606597222</v>
      </c>
      <c r="G525">
        <f t="shared" si="2"/>
        <v>6</v>
      </c>
      <c r="H525">
        <f>IFERROR(__xludf.DUMMYFUNCTION("""COMPUTED_VALUE"""),15.0)</f>
        <v>15</v>
      </c>
      <c r="I525">
        <f>IFERROR(__xludf.DUMMYFUNCTION("""COMPUTED_VALUE"""),21.0)</f>
        <v>21</v>
      </c>
    </row>
    <row r="526">
      <c r="A526" s="2">
        <v>19.0</v>
      </c>
      <c r="B526" s="2">
        <v>2.0</v>
      </c>
      <c r="C526" s="2">
        <v>21.0</v>
      </c>
      <c r="D526" s="4">
        <v>43319.27378472222</v>
      </c>
      <c r="E526" s="6">
        <f t="shared" si="1"/>
        <v>43319</v>
      </c>
      <c r="F526" s="7">
        <f>IFERROR(__xludf.DUMMYFUNCTION("""COMPUTED_VALUE"""),0.2737847222222222)</f>
        <v>0.2737847222</v>
      </c>
      <c r="G526">
        <f t="shared" si="2"/>
        <v>6</v>
      </c>
      <c r="H526">
        <f>IFERROR(__xludf.DUMMYFUNCTION("""COMPUTED_VALUE"""),34.0)</f>
        <v>34</v>
      </c>
      <c r="I526">
        <f>IFERROR(__xludf.DUMMYFUNCTION("""COMPUTED_VALUE"""),15.0)</f>
        <v>15</v>
      </c>
    </row>
    <row r="527">
      <c r="A527" s="2">
        <v>19.0</v>
      </c>
      <c r="B527" s="2">
        <v>2.0</v>
      </c>
      <c r="C527" s="2">
        <v>21.0</v>
      </c>
      <c r="D527" s="4">
        <v>43319.281481481485</v>
      </c>
      <c r="E527" s="6">
        <f t="shared" si="1"/>
        <v>43319</v>
      </c>
      <c r="F527" s="7">
        <f>IFERROR(__xludf.DUMMYFUNCTION("""COMPUTED_VALUE"""),0.2814814814814815)</f>
        <v>0.2814814815</v>
      </c>
      <c r="G527">
        <f t="shared" si="2"/>
        <v>6</v>
      </c>
      <c r="H527">
        <f>IFERROR(__xludf.DUMMYFUNCTION("""COMPUTED_VALUE"""),45.0)</f>
        <v>45</v>
      </c>
      <c r="I527">
        <f>IFERROR(__xludf.DUMMYFUNCTION("""COMPUTED_VALUE"""),20.0)</f>
        <v>20</v>
      </c>
    </row>
    <row r="528">
      <c r="A528" s="2">
        <v>22.0</v>
      </c>
      <c r="B528" s="2">
        <v>2.0</v>
      </c>
      <c r="C528" s="2">
        <v>24.0</v>
      </c>
      <c r="D528" s="4">
        <v>43319.291909722226</v>
      </c>
      <c r="E528" s="6">
        <f t="shared" si="1"/>
        <v>43319</v>
      </c>
      <c r="F528" s="7">
        <f>IFERROR(__xludf.DUMMYFUNCTION("""COMPUTED_VALUE"""),0.2919097222222222)</f>
        <v>0.2919097222</v>
      </c>
      <c r="G528">
        <f t="shared" si="2"/>
        <v>7</v>
      </c>
      <c r="H528">
        <f>IFERROR(__xludf.DUMMYFUNCTION("""COMPUTED_VALUE"""),0.0)</f>
        <v>0</v>
      </c>
      <c r="I528">
        <f>IFERROR(__xludf.DUMMYFUNCTION("""COMPUTED_VALUE"""),21.0)</f>
        <v>21</v>
      </c>
    </row>
    <row r="529">
      <c r="A529" s="2">
        <v>42.0</v>
      </c>
      <c r="B529" s="2">
        <v>2.0</v>
      </c>
      <c r="C529" s="2">
        <v>44.0</v>
      </c>
      <c r="D529" s="4">
        <v>43319.302349537036</v>
      </c>
      <c r="E529" s="6">
        <f t="shared" si="1"/>
        <v>43319</v>
      </c>
      <c r="F529" s="7">
        <f>IFERROR(__xludf.DUMMYFUNCTION("""COMPUTED_VALUE"""),0.30234953703703704)</f>
        <v>0.302349537</v>
      </c>
      <c r="G529">
        <f t="shared" si="2"/>
        <v>7</v>
      </c>
      <c r="H529">
        <f>IFERROR(__xludf.DUMMYFUNCTION("""COMPUTED_VALUE"""),15.0)</f>
        <v>15</v>
      </c>
      <c r="I529">
        <f>IFERROR(__xludf.DUMMYFUNCTION("""COMPUTED_VALUE"""),23.0)</f>
        <v>23</v>
      </c>
    </row>
    <row r="530">
      <c r="A530" s="2">
        <v>57.0</v>
      </c>
      <c r="B530" s="2">
        <v>2.0</v>
      </c>
      <c r="C530" s="2">
        <v>52.0</v>
      </c>
      <c r="D530" s="4">
        <v>43319.3127662037</v>
      </c>
      <c r="E530" s="6">
        <f t="shared" si="1"/>
        <v>43319</v>
      </c>
      <c r="F530" s="7">
        <f>IFERROR(__xludf.DUMMYFUNCTION("""COMPUTED_VALUE"""),0.3127662037037037)</f>
        <v>0.3127662037</v>
      </c>
      <c r="G530">
        <f t="shared" si="2"/>
        <v>7</v>
      </c>
      <c r="H530">
        <f>IFERROR(__xludf.DUMMYFUNCTION("""COMPUTED_VALUE"""),30.0)</f>
        <v>30</v>
      </c>
      <c r="I530">
        <f>IFERROR(__xludf.DUMMYFUNCTION("""COMPUTED_VALUE"""),23.0)</f>
        <v>23</v>
      </c>
    </row>
    <row r="531">
      <c r="A531" s="2">
        <v>66.0</v>
      </c>
      <c r="B531" s="2">
        <v>2.0</v>
      </c>
      <c r="C531" s="2">
        <v>68.0</v>
      </c>
      <c r="D531" s="4">
        <v>43319.32318287037</v>
      </c>
      <c r="E531" s="6">
        <f t="shared" si="1"/>
        <v>43319</v>
      </c>
      <c r="F531" s="7">
        <f>IFERROR(__xludf.DUMMYFUNCTION("""COMPUTED_VALUE"""),0.32318287037037036)</f>
        <v>0.3231828704</v>
      </c>
      <c r="G531">
        <f t="shared" si="2"/>
        <v>7</v>
      </c>
      <c r="H531">
        <f>IFERROR(__xludf.DUMMYFUNCTION("""COMPUTED_VALUE"""),45.0)</f>
        <v>45</v>
      </c>
      <c r="I531">
        <f>IFERROR(__xludf.DUMMYFUNCTION("""COMPUTED_VALUE"""),23.0)</f>
        <v>23</v>
      </c>
    </row>
    <row r="532">
      <c r="A532" s="2">
        <v>53.0</v>
      </c>
      <c r="B532" s="2">
        <v>2.0</v>
      </c>
      <c r="C532" s="2">
        <v>55.0</v>
      </c>
      <c r="D532" s="4">
        <v>43319.33361111111</v>
      </c>
      <c r="E532" s="6">
        <f t="shared" si="1"/>
        <v>43319</v>
      </c>
      <c r="F532" s="7">
        <f>IFERROR(__xludf.DUMMYFUNCTION("""COMPUTED_VALUE"""),0.33361111111111114)</f>
        <v>0.3336111111</v>
      </c>
      <c r="G532">
        <f t="shared" si="2"/>
        <v>8</v>
      </c>
      <c r="H532">
        <f>IFERROR(__xludf.DUMMYFUNCTION("""COMPUTED_VALUE"""),0.0)</f>
        <v>0</v>
      </c>
      <c r="I532">
        <f>IFERROR(__xludf.DUMMYFUNCTION("""COMPUTED_VALUE"""),24.0)</f>
        <v>24</v>
      </c>
    </row>
    <row r="533">
      <c r="A533" s="2">
        <v>72.0</v>
      </c>
      <c r="B533" s="2">
        <v>2.0</v>
      </c>
      <c r="C533" s="2">
        <v>74.0</v>
      </c>
      <c r="D533" s="4">
        <v>43319.34400462963</v>
      </c>
      <c r="E533" s="6">
        <f t="shared" si="1"/>
        <v>43319</v>
      </c>
      <c r="F533" s="7">
        <f>IFERROR(__xludf.DUMMYFUNCTION("""COMPUTED_VALUE"""),0.34400462962962963)</f>
        <v>0.3440046296</v>
      </c>
      <c r="G533">
        <f t="shared" si="2"/>
        <v>8</v>
      </c>
      <c r="H533">
        <f>IFERROR(__xludf.DUMMYFUNCTION("""COMPUTED_VALUE"""),15.0)</f>
        <v>15</v>
      </c>
      <c r="I533">
        <f>IFERROR(__xludf.DUMMYFUNCTION("""COMPUTED_VALUE"""),22.0)</f>
        <v>22</v>
      </c>
    </row>
    <row r="534">
      <c r="A534" s="2">
        <v>117.0</v>
      </c>
      <c r="B534" s="2">
        <v>3.0</v>
      </c>
      <c r="C534" s="2">
        <v>120.0</v>
      </c>
      <c r="D534" s="4">
        <v>43319.354421296295</v>
      </c>
      <c r="E534" s="6">
        <f t="shared" si="1"/>
        <v>43319</v>
      </c>
      <c r="F534" s="7">
        <f>IFERROR(__xludf.DUMMYFUNCTION("""COMPUTED_VALUE"""),0.3544212962962963)</f>
        <v>0.3544212963</v>
      </c>
      <c r="G534">
        <f t="shared" si="2"/>
        <v>8</v>
      </c>
      <c r="H534">
        <f>IFERROR(__xludf.DUMMYFUNCTION("""COMPUTED_VALUE"""),30.0)</f>
        <v>30</v>
      </c>
      <c r="I534">
        <f>IFERROR(__xludf.DUMMYFUNCTION("""COMPUTED_VALUE"""),22.0)</f>
        <v>22</v>
      </c>
    </row>
    <row r="535">
      <c r="A535" s="2">
        <v>172.0</v>
      </c>
      <c r="B535" s="2">
        <v>5.0</v>
      </c>
      <c r="C535" s="2">
        <v>177.0</v>
      </c>
      <c r="D535" s="4">
        <v>43319.364849537036</v>
      </c>
      <c r="E535" s="6">
        <f t="shared" si="1"/>
        <v>43319</v>
      </c>
      <c r="F535" s="7">
        <f>IFERROR(__xludf.DUMMYFUNCTION("""COMPUTED_VALUE"""),0.36484953703703704)</f>
        <v>0.364849537</v>
      </c>
      <c r="G535">
        <f t="shared" si="2"/>
        <v>8</v>
      </c>
      <c r="H535">
        <f>IFERROR(__xludf.DUMMYFUNCTION("""COMPUTED_VALUE"""),45.0)</f>
        <v>45</v>
      </c>
      <c r="I535">
        <f>IFERROR(__xludf.DUMMYFUNCTION("""COMPUTED_VALUE"""),23.0)</f>
        <v>23</v>
      </c>
    </row>
    <row r="536">
      <c r="A536" s="2">
        <v>145.0</v>
      </c>
      <c r="B536" s="2">
        <v>2.0</v>
      </c>
      <c r="C536" s="2">
        <v>140.0</v>
      </c>
      <c r="D536" s="4">
        <v>43319.37530092592</v>
      </c>
      <c r="E536" s="6">
        <f t="shared" si="1"/>
        <v>43319</v>
      </c>
      <c r="F536" s="7">
        <f>IFERROR(__xludf.DUMMYFUNCTION("""COMPUTED_VALUE"""),0.3753009259259259)</f>
        <v>0.3753009259</v>
      </c>
      <c r="G536">
        <f t="shared" si="2"/>
        <v>9</v>
      </c>
      <c r="H536">
        <f>IFERROR(__xludf.DUMMYFUNCTION("""COMPUTED_VALUE"""),0.0)</f>
        <v>0</v>
      </c>
      <c r="I536">
        <f>IFERROR(__xludf.DUMMYFUNCTION("""COMPUTED_VALUE"""),26.0)</f>
        <v>26</v>
      </c>
    </row>
    <row r="537">
      <c r="A537" s="2">
        <v>211.0</v>
      </c>
      <c r="B537" s="2">
        <v>3.0</v>
      </c>
      <c r="C537" s="2">
        <v>212.0</v>
      </c>
      <c r="D537" s="4">
        <v>43319.385671296295</v>
      </c>
      <c r="E537" s="6">
        <f t="shared" si="1"/>
        <v>43319</v>
      </c>
      <c r="F537" s="7">
        <f>IFERROR(__xludf.DUMMYFUNCTION("""COMPUTED_VALUE"""),0.3856712962962963)</f>
        <v>0.3856712963</v>
      </c>
      <c r="G537">
        <f t="shared" si="2"/>
        <v>9</v>
      </c>
      <c r="H537">
        <f>IFERROR(__xludf.DUMMYFUNCTION("""COMPUTED_VALUE"""),15.0)</f>
        <v>15</v>
      </c>
      <c r="I537">
        <f>IFERROR(__xludf.DUMMYFUNCTION("""COMPUTED_VALUE"""),22.0)</f>
        <v>22</v>
      </c>
    </row>
    <row r="538">
      <c r="A538" s="2">
        <v>331.0</v>
      </c>
      <c r="B538" s="2">
        <v>6.0</v>
      </c>
      <c r="C538" s="2">
        <v>337.0</v>
      </c>
      <c r="D538" s="4">
        <v>43319.396099537036</v>
      </c>
      <c r="E538" s="6">
        <f t="shared" si="1"/>
        <v>43319</v>
      </c>
      <c r="F538" s="7">
        <f>IFERROR(__xludf.DUMMYFUNCTION("""COMPUTED_VALUE"""),0.39609953703703704)</f>
        <v>0.396099537</v>
      </c>
      <c r="G538">
        <f t="shared" si="2"/>
        <v>9</v>
      </c>
      <c r="H538">
        <f>IFERROR(__xludf.DUMMYFUNCTION("""COMPUTED_VALUE"""),30.0)</f>
        <v>30</v>
      </c>
      <c r="I538">
        <f>IFERROR(__xludf.DUMMYFUNCTION("""COMPUTED_VALUE"""),23.0)</f>
        <v>23</v>
      </c>
    </row>
    <row r="539">
      <c r="A539" s="2">
        <v>633.0</v>
      </c>
      <c r="B539" s="2">
        <v>6.0</v>
      </c>
      <c r="C539" s="2">
        <v>639.0</v>
      </c>
      <c r="D539" s="4">
        <v>43319.4065162037</v>
      </c>
      <c r="E539" s="6">
        <f t="shared" si="1"/>
        <v>43319</v>
      </c>
      <c r="F539" s="7">
        <f>IFERROR(__xludf.DUMMYFUNCTION("""COMPUTED_VALUE"""),0.4065162037037037)</f>
        <v>0.4065162037</v>
      </c>
      <c r="G539">
        <f t="shared" si="2"/>
        <v>9</v>
      </c>
      <c r="H539">
        <f>IFERROR(__xludf.DUMMYFUNCTION("""COMPUTED_VALUE"""),45.0)</f>
        <v>45</v>
      </c>
      <c r="I539">
        <f>IFERROR(__xludf.DUMMYFUNCTION("""COMPUTED_VALUE"""),23.0)</f>
        <v>23</v>
      </c>
    </row>
    <row r="540">
      <c r="A540" s="2">
        <v>579.0</v>
      </c>
      <c r="B540" s="2">
        <v>8.0</v>
      </c>
      <c r="C540" s="2">
        <v>587.0</v>
      </c>
      <c r="D540" s="4">
        <v>43319.41694444444</v>
      </c>
      <c r="E540" s="6">
        <f t="shared" si="1"/>
        <v>43319</v>
      </c>
      <c r="F540" s="7">
        <f>IFERROR(__xludf.DUMMYFUNCTION("""COMPUTED_VALUE"""),0.41694444444444445)</f>
        <v>0.4169444444</v>
      </c>
      <c r="G540">
        <f t="shared" si="2"/>
        <v>10</v>
      </c>
      <c r="H540">
        <f>IFERROR(__xludf.DUMMYFUNCTION("""COMPUTED_VALUE"""),0.0)</f>
        <v>0</v>
      </c>
      <c r="I540">
        <f>IFERROR(__xludf.DUMMYFUNCTION("""COMPUTED_VALUE"""),24.0)</f>
        <v>24</v>
      </c>
    </row>
    <row r="541">
      <c r="A541" s="2">
        <v>545.0</v>
      </c>
      <c r="B541" s="2">
        <v>10.0</v>
      </c>
      <c r="C541" s="2">
        <v>555.0</v>
      </c>
      <c r="D541" s="4">
        <v>43319.42733796296</v>
      </c>
      <c r="E541" s="6">
        <f t="shared" si="1"/>
        <v>43319</v>
      </c>
      <c r="F541" s="7">
        <f>IFERROR(__xludf.DUMMYFUNCTION("""COMPUTED_VALUE"""),0.42733796296296295)</f>
        <v>0.427337963</v>
      </c>
      <c r="G541">
        <f t="shared" si="2"/>
        <v>10</v>
      </c>
      <c r="H541">
        <f>IFERROR(__xludf.DUMMYFUNCTION("""COMPUTED_VALUE"""),15.0)</f>
        <v>15</v>
      </c>
      <c r="I541">
        <f>IFERROR(__xludf.DUMMYFUNCTION("""COMPUTED_VALUE"""),22.0)</f>
        <v>22</v>
      </c>
    </row>
    <row r="542">
      <c r="A542" s="2">
        <v>598.0</v>
      </c>
      <c r="B542" s="2">
        <v>12.0</v>
      </c>
      <c r="C542" s="2">
        <v>610.0</v>
      </c>
      <c r="D542" s="4">
        <v>43319.43775462963</v>
      </c>
      <c r="E542" s="6">
        <f t="shared" si="1"/>
        <v>43319</v>
      </c>
      <c r="F542" s="7">
        <f>IFERROR(__xludf.DUMMYFUNCTION("""COMPUTED_VALUE"""),0.43775462962962963)</f>
        <v>0.4377546296</v>
      </c>
      <c r="G542">
        <f t="shared" si="2"/>
        <v>10</v>
      </c>
      <c r="H542">
        <f>IFERROR(__xludf.DUMMYFUNCTION("""COMPUTED_VALUE"""),30.0)</f>
        <v>30</v>
      </c>
      <c r="I542">
        <f>IFERROR(__xludf.DUMMYFUNCTION("""COMPUTED_VALUE"""),22.0)</f>
        <v>22</v>
      </c>
    </row>
    <row r="543">
      <c r="A543" s="2">
        <v>702.0</v>
      </c>
      <c r="B543" s="2">
        <v>18.0</v>
      </c>
      <c r="C543" s="2">
        <v>720.0</v>
      </c>
      <c r="D543" s="4">
        <v>43319.448171296295</v>
      </c>
      <c r="E543" s="6">
        <f t="shared" si="1"/>
        <v>43319</v>
      </c>
      <c r="F543" s="7">
        <f>IFERROR(__xludf.DUMMYFUNCTION("""COMPUTED_VALUE"""),0.4481712962962963)</f>
        <v>0.4481712963</v>
      </c>
      <c r="G543">
        <f t="shared" si="2"/>
        <v>10</v>
      </c>
      <c r="H543">
        <f>IFERROR(__xludf.DUMMYFUNCTION("""COMPUTED_VALUE"""),45.0)</f>
        <v>45</v>
      </c>
      <c r="I543">
        <f>IFERROR(__xludf.DUMMYFUNCTION("""COMPUTED_VALUE"""),22.0)</f>
        <v>22</v>
      </c>
    </row>
    <row r="544">
      <c r="A544" s="2">
        <v>544.0</v>
      </c>
      <c r="B544" s="2">
        <v>14.0</v>
      </c>
      <c r="C544" s="2">
        <v>558.0</v>
      </c>
      <c r="D544" s="4">
        <v>43319.45863425926</v>
      </c>
      <c r="E544" s="6">
        <f t="shared" si="1"/>
        <v>43319</v>
      </c>
      <c r="F544" s="7">
        <f>IFERROR(__xludf.DUMMYFUNCTION("""COMPUTED_VALUE"""),0.45863425925925927)</f>
        <v>0.4586342593</v>
      </c>
      <c r="G544">
        <f t="shared" si="2"/>
        <v>11</v>
      </c>
      <c r="H544">
        <f>IFERROR(__xludf.DUMMYFUNCTION("""COMPUTED_VALUE"""),0.0)</f>
        <v>0</v>
      </c>
      <c r="I544">
        <f>IFERROR(__xludf.DUMMYFUNCTION("""COMPUTED_VALUE"""),26.0)</f>
        <v>26</v>
      </c>
    </row>
    <row r="545">
      <c r="A545" s="2">
        <v>472.0</v>
      </c>
      <c r="B545" s="2">
        <v>9.0</v>
      </c>
      <c r="C545" s="2">
        <v>481.0</v>
      </c>
      <c r="D545" s="4">
        <v>43319.46900462963</v>
      </c>
      <c r="E545" s="6">
        <f t="shared" si="1"/>
        <v>43319</v>
      </c>
      <c r="F545" s="7">
        <f>IFERROR(__xludf.DUMMYFUNCTION("""COMPUTED_VALUE"""),0.46900462962962963)</f>
        <v>0.4690046296</v>
      </c>
      <c r="G545">
        <f t="shared" si="2"/>
        <v>11</v>
      </c>
      <c r="H545">
        <f>IFERROR(__xludf.DUMMYFUNCTION("""COMPUTED_VALUE"""),15.0)</f>
        <v>15</v>
      </c>
      <c r="I545">
        <f>IFERROR(__xludf.DUMMYFUNCTION("""COMPUTED_VALUE"""),22.0)</f>
        <v>22</v>
      </c>
    </row>
    <row r="546">
      <c r="A546" s="2">
        <v>374.0</v>
      </c>
      <c r="B546" s="2">
        <v>9.0</v>
      </c>
      <c r="C546" s="2">
        <v>383.0</v>
      </c>
      <c r="D546" s="4">
        <v>43319.479421296295</v>
      </c>
      <c r="E546" s="6">
        <f t="shared" si="1"/>
        <v>43319</v>
      </c>
      <c r="F546" s="7">
        <f>IFERROR(__xludf.DUMMYFUNCTION("""COMPUTED_VALUE"""),0.4794212962962963)</f>
        <v>0.4794212963</v>
      </c>
      <c r="G546">
        <f t="shared" si="2"/>
        <v>11</v>
      </c>
      <c r="H546">
        <f>IFERROR(__xludf.DUMMYFUNCTION("""COMPUTED_VALUE"""),30.0)</f>
        <v>30</v>
      </c>
      <c r="I546">
        <f>IFERROR(__xludf.DUMMYFUNCTION("""COMPUTED_VALUE"""),22.0)</f>
        <v>22</v>
      </c>
    </row>
    <row r="547">
      <c r="A547" s="2">
        <v>399.0</v>
      </c>
      <c r="B547" s="2">
        <v>7.0</v>
      </c>
      <c r="C547" s="2">
        <v>406.0</v>
      </c>
      <c r="D547" s="4">
        <v>43319.48983796296</v>
      </c>
      <c r="E547" s="6">
        <f t="shared" si="1"/>
        <v>43319</v>
      </c>
      <c r="F547" s="7">
        <f>IFERROR(__xludf.DUMMYFUNCTION("""COMPUTED_VALUE"""),0.48983796296296295)</f>
        <v>0.489837963</v>
      </c>
      <c r="G547">
        <f t="shared" si="2"/>
        <v>11</v>
      </c>
      <c r="H547">
        <f>IFERROR(__xludf.DUMMYFUNCTION("""COMPUTED_VALUE"""),45.0)</f>
        <v>45</v>
      </c>
      <c r="I547">
        <f>IFERROR(__xludf.DUMMYFUNCTION("""COMPUTED_VALUE"""),22.0)</f>
        <v>22</v>
      </c>
    </row>
    <row r="548">
      <c r="A548" s="2">
        <v>329.0</v>
      </c>
      <c r="B548" s="2">
        <v>5.0</v>
      </c>
      <c r="C548" s="2">
        <v>334.0</v>
      </c>
      <c r="D548" s="4">
        <v>43319.5002662037</v>
      </c>
      <c r="E548" s="6">
        <f t="shared" si="1"/>
        <v>43319</v>
      </c>
      <c r="F548" s="7">
        <f>IFERROR(__xludf.DUMMYFUNCTION("""COMPUTED_VALUE"""),0.5002662037037037)</f>
        <v>0.5002662037</v>
      </c>
      <c r="G548">
        <f t="shared" si="2"/>
        <v>12</v>
      </c>
      <c r="H548">
        <f>IFERROR(__xludf.DUMMYFUNCTION("""COMPUTED_VALUE"""),0.0)</f>
        <v>0</v>
      </c>
      <c r="I548">
        <f>IFERROR(__xludf.DUMMYFUNCTION("""COMPUTED_VALUE"""),23.0)</f>
        <v>23</v>
      </c>
    </row>
    <row r="549">
      <c r="A549" s="2">
        <v>261.0</v>
      </c>
      <c r="B549" s="2">
        <v>2.0</v>
      </c>
      <c r="C549" s="2">
        <v>263.0</v>
      </c>
      <c r="D549" s="4">
        <v>43319.510671296295</v>
      </c>
      <c r="E549" s="6">
        <f t="shared" si="1"/>
        <v>43319</v>
      </c>
      <c r="F549" s="7">
        <f>IFERROR(__xludf.DUMMYFUNCTION("""COMPUTED_VALUE"""),0.5106712962962963)</f>
        <v>0.5106712963</v>
      </c>
      <c r="G549">
        <f t="shared" si="2"/>
        <v>12</v>
      </c>
      <c r="H549">
        <f>IFERROR(__xludf.DUMMYFUNCTION("""COMPUTED_VALUE"""),15.0)</f>
        <v>15</v>
      </c>
      <c r="I549">
        <f>IFERROR(__xludf.DUMMYFUNCTION("""COMPUTED_VALUE"""),22.0)</f>
        <v>22</v>
      </c>
    </row>
    <row r="550">
      <c r="A550" s="2">
        <v>264.0</v>
      </c>
      <c r="B550" s="2">
        <v>3.0</v>
      </c>
      <c r="C550" s="2">
        <v>267.0</v>
      </c>
      <c r="D550" s="4">
        <v>43319.52108796296</v>
      </c>
      <c r="E550" s="6">
        <f t="shared" si="1"/>
        <v>43319</v>
      </c>
      <c r="F550" s="7">
        <f>IFERROR(__xludf.DUMMYFUNCTION("""COMPUTED_VALUE"""),0.521087962962963)</f>
        <v>0.521087963</v>
      </c>
      <c r="G550">
        <f t="shared" si="2"/>
        <v>12</v>
      </c>
      <c r="H550">
        <f>IFERROR(__xludf.DUMMYFUNCTION("""COMPUTED_VALUE"""),30.0)</f>
        <v>30</v>
      </c>
      <c r="I550">
        <f>IFERROR(__xludf.DUMMYFUNCTION("""COMPUTED_VALUE"""),22.0)</f>
        <v>22</v>
      </c>
    </row>
    <row r="551">
      <c r="A551" s="2">
        <v>287.0</v>
      </c>
      <c r="B551" s="2">
        <v>3.0</v>
      </c>
      <c r="C551" s="2">
        <v>290.0</v>
      </c>
      <c r="D551" s="4">
        <v>43319.53150462963</v>
      </c>
      <c r="E551" s="6">
        <f t="shared" si="1"/>
        <v>43319</v>
      </c>
      <c r="F551" s="7">
        <f>IFERROR(__xludf.DUMMYFUNCTION("""COMPUTED_VALUE"""),0.5315046296296296)</f>
        <v>0.5315046296</v>
      </c>
      <c r="G551">
        <f t="shared" si="2"/>
        <v>12</v>
      </c>
      <c r="H551">
        <f>IFERROR(__xludf.DUMMYFUNCTION("""COMPUTED_VALUE"""),45.0)</f>
        <v>45</v>
      </c>
      <c r="I551">
        <f>IFERROR(__xludf.DUMMYFUNCTION("""COMPUTED_VALUE"""),22.0)</f>
        <v>22</v>
      </c>
    </row>
    <row r="552">
      <c r="A552" s="2">
        <v>262.0</v>
      </c>
      <c r="B552" s="2">
        <v>2.0</v>
      </c>
      <c r="C552" s="2">
        <v>264.0</v>
      </c>
      <c r="D552" s="4">
        <v>43319.54193287037</v>
      </c>
      <c r="E552" s="6">
        <f t="shared" si="1"/>
        <v>43319</v>
      </c>
      <c r="F552" s="7">
        <f>IFERROR(__xludf.DUMMYFUNCTION("""COMPUTED_VALUE"""),0.5419328703703704)</f>
        <v>0.5419328704</v>
      </c>
      <c r="G552">
        <f t="shared" si="2"/>
        <v>13</v>
      </c>
      <c r="H552">
        <f>IFERROR(__xludf.DUMMYFUNCTION("""COMPUTED_VALUE"""),0.0)</f>
        <v>0</v>
      </c>
      <c r="I552">
        <f>IFERROR(__xludf.DUMMYFUNCTION("""COMPUTED_VALUE"""),23.0)</f>
        <v>23</v>
      </c>
    </row>
    <row r="553">
      <c r="A553" s="2">
        <v>261.0</v>
      </c>
      <c r="B553" s="2">
        <v>4.0</v>
      </c>
      <c r="C553" s="2">
        <v>265.0</v>
      </c>
      <c r="D553" s="4">
        <v>43319.55233796296</v>
      </c>
      <c r="E553" s="6">
        <f t="shared" si="1"/>
        <v>43319</v>
      </c>
      <c r="F553" s="7">
        <f>IFERROR(__xludf.DUMMYFUNCTION("""COMPUTED_VALUE"""),0.552337962962963)</f>
        <v>0.552337963</v>
      </c>
      <c r="G553">
        <f t="shared" si="2"/>
        <v>13</v>
      </c>
      <c r="H553">
        <f>IFERROR(__xludf.DUMMYFUNCTION("""COMPUTED_VALUE"""),15.0)</f>
        <v>15</v>
      </c>
      <c r="I553">
        <f>IFERROR(__xludf.DUMMYFUNCTION("""COMPUTED_VALUE"""),22.0)</f>
        <v>22</v>
      </c>
    </row>
    <row r="554">
      <c r="A554" s="2">
        <v>288.0</v>
      </c>
      <c r="B554" s="2">
        <v>4.0</v>
      </c>
      <c r="C554" s="2">
        <v>292.0</v>
      </c>
      <c r="D554" s="4">
        <v>43319.56275462963</v>
      </c>
      <c r="E554" s="6">
        <f t="shared" si="1"/>
        <v>43319</v>
      </c>
      <c r="F554" s="7">
        <f>IFERROR(__xludf.DUMMYFUNCTION("""COMPUTED_VALUE"""),0.5627546296296296)</f>
        <v>0.5627546296</v>
      </c>
      <c r="G554">
        <f t="shared" si="2"/>
        <v>13</v>
      </c>
      <c r="H554">
        <f>IFERROR(__xludf.DUMMYFUNCTION("""COMPUTED_VALUE"""),30.0)</f>
        <v>30</v>
      </c>
      <c r="I554">
        <f>IFERROR(__xludf.DUMMYFUNCTION("""COMPUTED_VALUE"""),22.0)</f>
        <v>22</v>
      </c>
    </row>
    <row r="555">
      <c r="A555" s="2">
        <v>318.0</v>
      </c>
      <c r="B555" s="2">
        <v>2.0</v>
      </c>
      <c r="C555" s="2">
        <v>313.0</v>
      </c>
      <c r="D555" s="4">
        <v>43319.573171296295</v>
      </c>
      <c r="E555" s="6">
        <f t="shared" si="1"/>
        <v>43319</v>
      </c>
      <c r="F555" s="7">
        <f>IFERROR(__xludf.DUMMYFUNCTION("""COMPUTED_VALUE"""),0.5731712962962963)</f>
        <v>0.5731712963</v>
      </c>
      <c r="G555">
        <f t="shared" si="2"/>
        <v>13</v>
      </c>
      <c r="H555">
        <f>IFERROR(__xludf.DUMMYFUNCTION("""COMPUTED_VALUE"""),45.0)</f>
        <v>45</v>
      </c>
      <c r="I555">
        <f>IFERROR(__xludf.DUMMYFUNCTION("""COMPUTED_VALUE"""),22.0)</f>
        <v>22</v>
      </c>
    </row>
    <row r="556">
      <c r="A556" s="2">
        <v>285.0</v>
      </c>
      <c r="B556" s="2">
        <v>2.0</v>
      </c>
      <c r="C556" s="2">
        <v>287.0</v>
      </c>
      <c r="D556" s="4">
        <v>43319.583645833336</v>
      </c>
      <c r="E556" s="6">
        <f t="shared" si="1"/>
        <v>43319</v>
      </c>
      <c r="F556" s="7">
        <f>IFERROR(__xludf.DUMMYFUNCTION("""COMPUTED_VALUE"""),0.5836458333333333)</f>
        <v>0.5836458333</v>
      </c>
      <c r="G556">
        <f t="shared" si="2"/>
        <v>14</v>
      </c>
      <c r="H556">
        <f>IFERROR(__xludf.DUMMYFUNCTION("""COMPUTED_VALUE"""),0.0)</f>
        <v>0</v>
      </c>
      <c r="I556">
        <f>IFERROR(__xludf.DUMMYFUNCTION("""COMPUTED_VALUE"""),27.0)</f>
        <v>27</v>
      </c>
    </row>
    <row r="557">
      <c r="A557" s="2">
        <v>270.0</v>
      </c>
      <c r="B557" s="2">
        <v>4.0</v>
      </c>
      <c r="C557" s="2">
        <v>274.0</v>
      </c>
      <c r="D557" s="4">
        <v>43319.59400462963</v>
      </c>
      <c r="E557" s="6">
        <f t="shared" si="1"/>
        <v>43319</v>
      </c>
      <c r="F557" s="7">
        <f>IFERROR(__xludf.DUMMYFUNCTION("""COMPUTED_VALUE"""),0.5940046296296296)</f>
        <v>0.5940046296</v>
      </c>
      <c r="G557">
        <f t="shared" si="2"/>
        <v>14</v>
      </c>
      <c r="H557">
        <f>IFERROR(__xludf.DUMMYFUNCTION("""COMPUTED_VALUE"""),15.0)</f>
        <v>15</v>
      </c>
      <c r="I557">
        <f>IFERROR(__xludf.DUMMYFUNCTION("""COMPUTED_VALUE"""),22.0)</f>
        <v>22</v>
      </c>
    </row>
    <row r="558">
      <c r="A558" s="2">
        <v>259.0</v>
      </c>
      <c r="B558" s="2">
        <v>3.0</v>
      </c>
      <c r="C558" s="2">
        <v>262.0</v>
      </c>
      <c r="D558" s="4">
        <v>43319.604421296295</v>
      </c>
      <c r="E558" s="6">
        <f t="shared" si="1"/>
        <v>43319</v>
      </c>
      <c r="F558" s="7">
        <f>IFERROR(__xludf.DUMMYFUNCTION("""COMPUTED_VALUE"""),0.6044212962962963)</f>
        <v>0.6044212963</v>
      </c>
      <c r="G558">
        <f t="shared" si="2"/>
        <v>14</v>
      </c>
      <c r="H558">
        <f>IFERROR(__xludf.DUMMYFUNCTION("""COMPUTED_VALUE"""),30.0)</f>
        <v>30</v>
      </c>
      <c r="I558">
        <f>IFERROR(__xludf.DUMMYFUNCTION("""COMPUTED_VALUE"""),22.0)</f>
        <v>22</v>
      </c>
    </row>
    <row r="559">
      <c r="A559" s="2">
        <v>273.0</v>
      </c>
      <c r="B559" s="2">
        <v>3.0</v>
      </c>
      <c r="C559" s="2">
        <v>276.0</v>
      </c>
      <c r="D559" s="4">
        <v>43319.61483796296</v>
      </c>
      <c r="E559" s="6">
        <f t="shared" si="1"/>
        <v>43319</v>
      </c>
      <c r="F559" s="7">
        <f>IFERROR(__xludf.DUMMYFUNCTION("""COMPUTED_VALUE"""),0.614837962962963)</f>
        <v>0.614837963</v>
      </c>
      <c r="G559">
        <f t="shared" si="2"/>
        <v>14</v>
      </c>
      <c r="H559">
        <f>IFERROR(__xludf.DUMMYFUNCTION("""COMPUTED_VALUE"""),45.0)</f>
        <v>45</v>
      </c>
      <c r="I559">
        <f>IFERROR(__xludf.DUMMYFUNCTION("""COMPUTED_VALUE"""),22.0)</f>
        <v>22</v>
      </c>
    </row>
    <row r="560">
      <c r="A560" s="2">
        <v>238.0</v>
      </c>
      <c r="B560" s="2">
        <v>5.0</v>
      </c>
      <c r="C560" s="2">
        <v>243.0</v>
      </c>
      <c r="D560" s="4">
        <v>43319.62527777778</v>
      </c>
      <c r="E560" s="6">
        <f t="shared" si="1"/>
        <v>43319</v>
      </c>
      <c r="F560" s="7">
        <f>IFERROR(__xludf.DUMMYFUNCTION("""COMPUTED_VALUE"""),0.6252777777777778)</f>
        <v>0.6252777778</v>
      </c>
      <c r="G560">
        <f t="shared" si="2"/>
        <v>15</v>
      </c>
      <c r="H560">
        <f>IFERROR(__xludf.DUMMYFUNCTION("""COMPUTED_VALUE"""),0.0)</f>
        <v>0</v>
      </c>
      <c r="I560">
        <f>IFERROR(__xludf.DUMMYFUNCTION("""COMPUTED_VALUE"""),24.0)</f>
        <v>24</v>
      </c>
    </row>
    <row r="561">
      <c r="A561" s="2">
        <v>318.0</v>
      </c>
      <c r="B561" s="2">
        <v>10.0</v>
      </c>
      <c r="C561" s="2">
        <v>328.0</v>
      </c>
      <c r="D561" s="4">
        <v>43319.635671296295</v>
      </c>
      <c r="E561" s="6">
        <f t="shared" si="1"/>
        <v>43319</v>
      </c>
      <c r="F561" s="7">
        <f>IFERROR(__xludf.DUMMYFUNCTION("""COMPUTED_VALUE"""),0.6356712962962963)</f>
        <v>0.6356712963</v>
      </c>
      <c r="G561">
        <f t="shared" si="2"/>
        <v>15</v>
      </c>
      <c r="H561">
        <f>IFERROR(__xludf.DUMMYFUNCTION("""COMPUTED_VALUE"""),15.0)</f>
        <v>15</v>
      </c>
      <c r="I561">
        <f>IFERROR(__xludf.DUMMYFUNCTION("""COMPUTED_VALUE"""),22.0)</f>
        <v>22</v>
      </c>
    </row>
    <row r="562">
      <c r="A562" s="2">
        <v>295.0</v>
      </c>
      <c r="B562" s="2">
        <v>5.0</v>
      </c>
      <c r="C562" s="2">
        <v>300.0</v>
      </c>
      <c r="D562" s="4">
        <v>43319.64608796296</v>
      </c>
      <c r="E562" s="6">
        <f t="shared" si="1"/>
        <v>43319</v>
      </c>
      <c r="F562" s="7">
        <f>IFERROR(__xludf.DUMMYFUNCTION("""COMPUTED_VALUE"""),0.646087962962963)</f>
        <v>0.646087963</v>
      </c>
      <c r="G562">
        <f t="shared" si="2"/>
        <v>15</v>
      </c>
      <c r="H562">
        <f>IFERROR(__xludf.DUMMYFUNCTION("""COMPUTED_VALUE"""),30.0)</f>
        <v>30</v>
      </c>
      <c r="I562">
        <f>IFERROR(__xludf.DUMMYFUNCTION("""COMPUTED_VALUE"""),22.0)</f>
        <v>22</v>
      </c>
    </row>
    <row r="563">
      <c r="A563" s="2">
        <v>318.0</v>
      </c>
      <c r="B563" s="2">
        <v>2.0</v>
      </c>
      <c r="C563" s="2">
        <v>320.0</v>
      </c>
      <c r="D563" s="4">
        <v>43319.656493055554</v>
      </c>
      <c r="E563" s="6">
        <f t="shared" si="1"/>
        <v>43319</v>
      </c>
      <c r="F563" s="7">
        <f>IFERROR(__xludf.DUMMYFUNCTION("""COMPUTED_VALUE"""),0.6564930555555556)</f>
        <v>0.6564930556</v>
      </c>
      <c r="G563">
        <f t="shared" si="2"/>
        <v>15</v>
      </c>
      <c r="H563">
        <f>IFERROR(__xludf.DUMMYFUNCTION("""COMPUTED_VALUE"""),45.0)</f>
        <v>45</v>
      </c>
      <c r="I563">
        <f>IFERROR(__xludf.DUMMYFUNCTION("""COMPUTED_VALUE"""),21.0)</f>
        <v>21</v>
      </c>
    </row>
    <row r="564">
      <c r="A564" s="2">
        <v>327.0</v>
      </c>
      <c r="B564" s="2">
        <v>1.0</v>
      </c>
      <c r="C564" s="2">
        <v>328.0</v>
      </c>
      <c r="D564" s="4">
        <v>43319.66694444444</v>
      </c>
      <c r="E564" s="6">
        <f t="shared" si="1"/>
        <v>43319</v>
      </c>
      <c r="F564" s="7">
        <f>IFERROR(__xludf.DUMMYFUNCTION("""COMPUTED_VALUE"""),0.6669444444444445)</f>
        <v>0.6669444444</v>
      </c>
      <c r="G564">
        <f t="shared" si="2"/>
        <v>16</v>
      </c>
      <c r="H564">
        <f>IFERROR(__xludf.DUMMYFUNCTION("""COMPUTED_VALUE"""),0.0)</f>
        <v>0</v>
      </c>
      <c r="I564">
        <f>IFERROR(__xludf.DUMMYFUNCTION("""COMPUTED_VALUE"""),24.0)</f>
        <v>24</v>
      </c>
    </row>
    <row r="565">
      <c r="A565" s="2">
        <v>386.0</v>
      </c>
      <c r="B565" s="2">
        <v>7.0</v>
      </c>
      <c r="C565" s="2">
        <v>393.0</v>
      </c>
      <c r="D565" s="4">
        <v>43319.67733796296</v>
      </c>
      <c r="E565" s="6">
        <f t="shared" si="1"/>
        <v>43319</v>
      </c>
      <c r="F565" s="7">
        <f>IFERROR(__xludf.DUMMYFUNCTION("""COMPUTED_VALUE"""),0.677337962962963)</f>
        <v>0.677337963</v>
      </c>
      <c r="G565">
        <f t="shared" si="2"/>
        <v>16</v>
      </c>
      <c r="H565">
        <f>IFERROR(__xludf.DUMMYFUNCTION("""COMPUTED_VALUE"""),15.0)</f>
        <v>15</v>
      </c>
      <c r="I565">
        <f>IFERROR(__xludf.DUMMYFUNCTION("""COMPUTED_VALUE"""),22.0)</f>
        <v>22</v>
      </c>
    </row>
    <row r="566">
      <c r="A566" s="2">
        <v>362.0</v>
      </c>
      <c r="B566" s="2">
        <v>8.0</v>
      </c>
      <c r="C566" s="2">
        <v>370.0</v>
      </c>
      <c r="D566" s="4">
        <v>43319.68775462963</v>
      </c>
      <c r="E566" s="6">
        <f t="shared" si="1"/>
        <v>43319</v>
      </c>
      <c r="F566" s="7">
        <f>IFERROR(__xludf.DUMMYFUNCTION("""COMPUTED_VALUE"""),0.6877546296296296)</f>
        <v>0.6877546296</v>
      </c>
      <c r="G566">
        <f t="shared" si="2"/>
        <v>16</v>
      </c>
      <c r="H566">
        <f>IFERROR(__xludf.DUMMYFUNCTION("""COMPUTED_VALUE"""),30.0)</f>
        <v>30</v>
      </c>
      <c r="I566">
        <f>IFERROR(__xludf.DUMMYFUNCTION("""COMPUTED_VALUE"""),22.0)</f>
        <v>22</v>
      </c>
    </row>
    <row r="567">
      <c r="A567" s="2">
        <v>361.0</v>
      </c>
      <c r="B567" s="2">
        <v>6.0</v>
      </c>
      <c r="C567" s="2">
        <v>367.0</v>
      </c>
      <c r="D567" s="4">
        <v>43319.698171296295</v>
      </c>
      <c r="E567" s="6">
        <f t="shared" si="1"/>
        <v>43319</v>
      </c>
      <c r="F567" s="7">
        <f>IFERROR(__xludf.DUMMYFUNCTION("""COMPUTED_VALUE"""),0.6981712962962963)</f>
        <v>0.6981712963</v>
      </c>
      <c r="G567">
        <f t="shared" si="2"/>
        <v>16</v>
      </c>
      <c r="H567">
        <f>IFERROR(__xludf.DUMMYFUNCTION("""COMPUTED_VALUE"""),45.0)</f>
        <v>45</v>
      </c>
      <c r="I567">
        <f>IFERROR(__xludf.DUMMYFUNCTION("""COMPUTED_VALUE"""),22.0)</f>
        <v>22</v>
      </c>
    </row>
    <row r="568">
      <c r="A568" s="2">
        <v>343.0</v>
      </c>
      <c r="B568" s="2">
        <v>4.0</v>
      </c>
      <c r="C568" s="2">
        <v>347.0</v>
      </c>
      <c r="D568" s="4">
        <v>43319.70861111111</v>
      </c>
      <c r="E568" s="6">
        <f t="shared" si="1"/>
        <v>43319</v>
      </c>
      <c r="F568" s="7">
        <f>IFERROR(__xludf.DUMMYFUNCTION("""COMPUTED_VALUE"""),0.7086111111111111)</f>
        <v>0.7086111111</v>
      </c>
      <c r="G568">
        <f t="shared" si="2"/>
        <v>17</v>
      </c>
      <c r="H568">
        <f>IFERROR(__xludf.DUMMYFUNCTION("""COMPUTED_VALUE"""),0.0)</f>
        <v>0</v>
      </c>
      <c r="I568">
        <f>IFERROR(__xludf.DUMMYFUNCTION("""COMPUTED_VALUE"""),24.0)</f>
        <v>24</v>
      </c>
    </row>
    <row r="569">
      <c r="A569" s="2">
        <v>520.0</v>
      </c>
      <c r="B569" s="2">
        <v>8.0</v>
      </c>
      <c r="C569" s="2">
        <v>528.0</v>
      </c>
      <c r="D569" s="4">
        <v>43319.71900462963</v>
      </c>
      <c r="E569" s="6">
        <f t="shared" si="1"/>
        <v>43319</v>
      </c>
      <c r="F569" s="7">
        <f>IFERROR(__xludf.DUMMYFUNCTION("""COMPUTED_VALUE"""),0.7190046296296296)</f>
        <v>0.7190046296</v>
      </c>
      <c r="G569">
        <f t="shared" si="2"/>
        <v>17</v>
      </c>
      <c r="H569">
        <f>IFERROR(__xludf.DUMMYFUNCTION("""COMPUTED_VALUE"""),15.0)</f>
        <v>15</v>
      </c>
      <c r="I569">
        <f>IFERROR(__xludf.DUMMYFUNCTION("""COMPUTED_VALUE"""),22.0)</f>
        <v>22</v>
      </c>
    </row>
    <row r="570">
      <c r="A570" s="2">
        <v>434.0</v>
      </c>
      <c r="B570" s="2">
        <v>4.0</v>
      </c>
      <c r="C570" s="2">
        <v>437.0</v>
      </c>
      <c r="D570" s="4">
        <v>43319.729421296295</v>
      </c>
      <c r="E570" s="6">
        <f t="shared" si="1"/>
        <v>43319</v>
      </c>
      <c r="F570" s="7">
        <f>IFERROR(__xludf.DUMMYFUNCTION("""COMPUTED_VALUE"""),0.7294212962962963)</f>
        <v>0.7294212963</v>
      </c>
      <c r="G570">
        <f t="shared" si="2"/>
        <v>17</v>
      </c>
      <c r="H570">
        <f>IFERROR(__xludf.DUMMYFUNCTION("""COMPUTED_VALUE"""),30.0)</f>
        <v>30</v>
      </c>
      <c r="I570">
        <f>IFERROR(__xludf.DUMMYFUNCTION("""COMPUTED_VALUE"""),22.0)</f>
        <v>22</v>
      </c>
    </row>
    <row r="571">
      <c r="A571" s="2">
        <v>429.0</v>
      </c>
      <c r="B571" s="2">
        <v>2.0</v>
      </c>
      <c r="C571" s="2">
        <v>430.0</v>
      </c>
      <c r="D571" s="4">
        <v>43319.73982638889</v>
      </c>
      <c r="E571" s="6">
        <f t="shared" si="1"/>
        <v>43319</v>
      </c>
      <c r="F571" s="7">
        <f>IFERROR(__xludf.DUMMYFUNCTION("""COMPUTED_VALUE"""),0.7398263888888889)</f>
        <v>0.7398263889</v>
      </c>
      <c r="G571">
        <f t="shared" si="2"/>
        <v>17</v>
      </c>
      <c r="H571">
        <f>IFERROR(__xludf.DUMMYFUNCTION("""COMPUTED_VALUE"""),45.0)</f>
        <v>45</v>
      </c>
      <c r="I571">
        <f>IFERROR(__xludf.DUMMYFUNCTION("""COMPUTED_VALUE"""),21.0)</f>
        <v>21</v>
      </c>
    </row>
    <row r="572">
      <c r="A572" s="2">
        <v>374.0</v>
      </c>
      <c r="B572" s="2">
        <v>5.0</v>
      </c>
      <c r="C572" s="2">
        <v>379.0</v>
      </c>
      <c r="D572" s="4">
        <v>43319.7502662037</v>
      </c>
      <c r="E572" s="6">
        <f t="shared" si="1"/>
        <v>43319</v>
      </c>
      <c r="F572" s="7">
        <f>IFERROR(__xludf.DUMMYFUNCTION("""COMPUTED_VALUE"""),0.7502662037037037)</f>
        <v>0.7502662037</v>
      </c>
      <c r="G572">
        <f t="shared" si="2"/>
        <v>18</v>
      </c>
      <c r="H572">
        <f>IFERROR(__xludf.DUMMYFUNCTION("""COMPUTED_VALUE"""),0.0)</f>
        <v>0</v>
      </c>
      <c r="I572">
        <f>IFERROR(__xludf.DUMMYFUNCTION("""COMPUTED_VALUE"""),23.0)</f>
        <v>23</v>
      </c>
    </row>
    <row r="573">
      <c r="A573" s="2">
        <v>419.0</v>
      </c>
      <c r="B573" s="2">
        <v>5.0</v>
      </c>
      <c r="C573" s="2">
        <v>424.0</v>
      </c>
      <c r="D573" s="4">
        <v>43319.760659722226</v>
      </c>
      <c r="E573" s="6">
        <f t="shared" si="1"/>
        <v>43319</v>
      </c>
      <c r="F573" s="7">
        <f>IFERROR(__xludf.DUMMYFUNCTION("""COMPUTED_VALUE"""),0.7606597222222222)</f>
        <v>0.7606597222</v>
      </c>
      <c r="G573">
        <f t="shared" si="2"/>
        <v>18</v>
      </c>
      <c r="H573">
        <f>IFERROR(__xludf.DUMMYFUNCTION("""COMPUTED_VALUE"""),15.0)</f>
        <v>15</v>
      </c>
      <c r="I573">
        <f>IFERROR(__xludf.DUMMYFUNCTION("""COMPUTED_VALUE"""),21.0)</f>
        <v>21</v>
      </c>
    </row>
    <row r="574">
      <c r="A574" s="2">
        <v>415.0</v>
      </c>
      <c r="B574" s="2">
        <v>4.0</v>
      </c>
      <c r="C574" s="2">
        <v>411.0</v>
      </c>
      <c r="D574" s="4">
        <v>43319.77107638889</v>
      </c>
      <c r="E574" s="6">
        <f t="shared" si="1"/>
        <v>43319</v>
      </c>
      <c r="F574" s="7">
        <f>IFERROR(__xludf.DUMMYFUNCTION("""COMPUTED_VALUE"""),0.7710763888888889)</f>
        <v>0.7710763889</v>
      </c>
      <c r="G574">
        <f t="shared" si="2"/>
        <v>18</v>
      </c>
      <c r="H574">
        <f>IFERROR(__xludf.DUMMYFUNCTION("""COMPUTED_VALUE"""),30.0)</f>
        <v>30</v>
      </c>
      <c r="I574">
        <f>IFERROR(__xludf.DUMMYFUNCTION("""COMPUTED_VALUE"""),21.0)</f>
        <v>21</v>
      </c>
    </row>
    <row r="575">
      <c r="A575" s="2">
        <v>419.0</v>
      </c>
      <c r="B575" s="2">
        <v>9.0</v>
      </c>
      <c r="C575" s="2">
        <v>428.0</v>
      </c>
      <c r="D575" s="4">
        <v>43319.781493055554</v>
      </c>
      <c r="E575" s="6">
        <f t="shared" si="1"/>
        <v>43319</v>
      </c>
      <c r="F575" s="7">
        <f>IFERROR(__xludf.DUMMYFUNCTION("""COMPUTED_VALUE"""),0.7814930555555556)</f>
        <v>0.7814930556</v>
      </c>
      <c r="G575">
        <f t="shared" si="2"/>
        <v>18</v>
      </c>
      <c r="H575">
        <f>IFERROR(__xludf.DUMMYFUNCTION("""COMPUTED_VALUE"""),45.0)</f>
        <v>45</v>
      </c>
      <c r="I575">
        <f>IFERROR(__xludf.DUMMYFUNCTION("""COMPUTED_VALUE"""),21.0)</f>
        <v>21</v>
      </c>
    </row>
    <row r="576">
      <c r="A576" s="2">
        <v>414.0</v>
      </c>
      <c r="B576" s="2">
        <v>6.0</v>
      </c>
      <c r="C576" s="2">
        <v>420.0</v>
      </c>
      <c r="D576" s="4">
        <v>43319.791921296295</v>
      </c>
      <c r="E576" s="6">
        <f t="shared" si="1"/>
        <v>43319</v>
      </c>
      <c r="F576" s="7">
        <f>IFERROR(__xludf.DUMMYFUNCTION("""COMPUTED_VALUE"""),0.7919212962962963)</f>
        <v>0.7919212963</v>
      </c>
      <c r="G576">
        <f t="shared" si="2"/>
        <v>19</v>
      </c>
      <c r="H576">
        <f>IFERROR(__xludf.DUMMYFUNCTION("""COMPUTED_VALUE"""),0.0)</f>
        <v>0</v>
      </c>
      <c r="I576">
        <f>IFERROR(__xludf.DUMMYFUNCTION("""COMPUTED_VALUE"""),22.0)</f>
        <v>22</v>
      </c>
    </row>
    <row r="577">
      <c r="A577" s="2">
        <v>526.0</v>
      </c>
      <c r="B577" s="2">
        <v>5.0</v>
      </c>
      <c r="C577" s="2">
        <v>531.0</v>
      </c>
      <c r="D577" s="4">
        <v>43319.80232638889</v>
      </c>
      <c r="E577" s="6">
        <f t="shared" si="1"/>
        <v>43319</v>
      </c>
      <c r="F577" s="7">
        <f>IFERROR(__xludf.DUMMYFUNCTION("""COMPUTED_VALUE"""),0.8023263888888889)</f>
        <v>0.8023263889</v>
      </c>
      <c r="G577">
        <f t="shared" si="2"/>
        <v>19</v>
      </c>
      <c r="H577">
        <f>IFERROR(__xludf.DUMMYFUNCTION("""COMPUTED_VALUE"""),15.0)</f>
        <v>15</v>
      </c>
      <c r="I577">
        <f>IFERROR(__xludf.DUMMYFUNCTION("""COMPUTED_VALUE"""),21.0)</f>
        <v>21</v>
      </c>
    </row>
    <row r="578">
      <c r="A578" s="2">
        <v>498.0</v>
      </c>
      <c r="B578" s="2">
        <v>8.0</v>
      </c>
      <c r="C578" s="2">
        <v>504.0</v>
      </c>
      <c r="D578" s="4">
        <v>43319.81275462963</v>
      </c>
      <c r="E578" s="6">
        <f t="shared" si="1"/>
        <v>43319</v>
      </c>
      <c r="F578" s="7">
        <f>IFERROR(__xludf.DUMMYFUNCTION("""COMPUTED_VALUE"""),0.8127546296296296)</f>
        <v>0.8127546296</v>
      </c>
      <c r="G578">
        <f t="shared" si="2"/>
        <v>19</v>
      </c>
      <c r="H578">
        <f>IFERROR(__xludf.DUMMYFUNCTION("""COMPUTED_VALUE"""),30.0)</f>
        <v>30</v>
      </c>
      <c r="I578">
        <f>IFERROR(__xludf.DUMMYFUNCTION("""COMPUTED_VALUE"""),22.0)</f>
        <v>22</v>
      </c>
    </row>
    <row r="579">
      <c r="A579" s="2">
        <v>581.0</v>
      </c>
      <c r="B579" s="2">
        <v>5.0</v>
      </c>
      <c r="C579" s="2">
        <v>586.0</v>
      </c>
      <c r="D579" s="4">
        <v>43319.823171296295</v>
      </c>
      <c r="E579" s="6">
        <f t="shared" si="1"/>
        <v>43319</v>
      </c>
      <c r="F579" s="7">
        <f>IFERROR(__xludf.DUMMYFUNCTION("""COMPUTED_VALUE"""),0.8231712962962963)</f>
        <v>0.8231712963</v>
      </c>
      <c r="G579">
        <f t="shared" si="2"/>
        <v>19</v>
      </c>
      <c r="H579">
        <f>IFERROR(__xludf.DUMMYFUNCTION("""COMPUTED_VALUE"""),45.0)</f>
        <v>45</v>
      </c>
      <c r="I579">
        <f>IFERROR(__xludf.DUMMYFUNCTION("""COMPUTED_VALUE"""),22.0)</f>
        <v>22</v>
      </c>
    </row>
    <row r="580">
      <c r="A580" s="2">
        <v>574.0</v>
      </c>
      <c r="B580" s="2">
        <v>6.0</v>
      </c>
      <c r="C580" s="2">
        <v>580.0</v>
      </c>
      <c r="D580" s="4">
        <v>43319.83357638889</v>
      </c>
      <c r="E580" s="6">
        <f t="shared" si="1"/>
        <v>43319</v>
      </c>
      <c r="F580" s="7">
        <f>IFERROR(__xludf.DUMMYFUNCTION("""COMPUTED_VALUE"""),0.8335763888888889)</f>
        <v>0.8335763889</v>
      </c>
      <c r="G580">
        <f t="shared" si="2"/>
        <v>20</v>
      </c>
      <c r="H580">
        <f>IFERROR(__xludf.DUMMYFUNCTION("""COMPUTED_VALUE"""),0.0)</f>
        <v>0</v>
      </c>
      <c r="I580">
        <f>IFERROR(__xludf.DUMMYFUNCTION("""COMPUTED_VALUE"""),21.0)</f>
        <v>21</v>
      </c>
    </row>
    <row r="581">
      <c r="A581" s="2">
        <v>800.0</v>
      </c>
      <c r="B581" s="2">
        <v>17.0</v>
      </c>
      <c r="C581" s="2">
        <v>808.0</v>
      </c>
      <c r="D581" s="4">
        <v>43319.843993055554</v>
      </c>
      <c r="E581" s="6">
        <f t="shared" si="1"/>
        <v>43319</v>
      </c>
      <c r="F581" s="7">
        <f>IFERROR(__xludf.DUMMYFUNCTION("""COMPUTED_VALUE"""),0.8439930555555556)</f>
        <v>0.8439930556</v>
      </c>
      <c r="G581">
        <f t="shared" si="2"/>
        <v>20</v>
      </c>
      <c r="H581">
        <f>IFERROR(__xludf.DUMMYFUNCTION("""COMPUTED_VALUE"""),15.0)</f>
        <v>15</v>
      </c>
      <c r="I581">
        <f>IFERROR(__xludf.DUMMYFUNCTION("""COMPUTED_VALUE"""),21.0)</f>
        <v>21</v>
      </c>
    </row>
    <row r="582">
      <c r="A582" s="2">
        <v>735.0</v>
      </c>
      <c r="B582" s="2">
        <v>9.0</v>
      </c>
      <c r="C582" s="2">
        <v>744.0</v>
      </c>
      <c r="D582" s="4">
        <v>43319.854409722226</v>
      </c>
      <c r="E582" s="6">
        <f t="shared" si="1"/>
        <v>43319</v>
      </c>
      <c r="F582" s="7">
        <f>IFERROR(__xludf.DUMMYFUNCTION("""COMPUTED_VALUE"""),0.8544097222222222)</f>
        <v>0.8544097222</v>
      </c>
      <c r="G582">
        <f t="shared" si="2"/>
        <v>20</v>
      </c>
      <c r="H582">
        <f>IFERROR(__xludf.DUMMYFUNCTION("""COMPUTED_VALUE"""),30.0)</f>
        <v>30</v>
      </c>
      <c r="I582">
        <f>IFERROR(__xludf.DUMMYFUNCTION("""COMPUTED_VALUE"""),21.0)</f>
        <v>21</v>
      </c>
    </row>
    <row r="583">
      <c r="A583" s="2">
        <v>681.0</v>
      </c>
      <c r="B583" s="2">
        <v>8.0</v>
      </c>
      <c r="C583" s="2">
        <v>689.0</v>
      </c>
      <c r="D583" s="4">
        <v>43319.86482638889</v>
      </c>
      <c r="E583" s="6">
        <f t="shared" si="1"/>
        <v>43319</v>
      </c>
      <c r="F583" s="7">
        <f>IFERROR(__xludf.DUMMYFUNCTION("""COMPUTED_VALUE"""),0.8648263888888889)</f>
        <v>0.8648263889</v>
      </c>
      <c r="G583">
        <f t="shared" si="2"/>
        <v>20</v>
      </c>
      <c r="H583">
        <f>IFERROR(__xludf.DUMMYFUNCTION("""COMPUTED_VALUE"""),45.0)</f>
        <v>45</v>
      </c>
      <c r="I583">
        <f>IFERROR(__xludf.DUMMYFUNCTION("""COMPUTED_VALUE"""),21.0)</f>
        <v>21</v>
      </c>
    </row>
    <row r="584">
      <c r="A584" s="2">
        <v>650.0</v>
      </c>
      <c r="B584" s="2">
        <v>5.0</v>
      </c>
      <c r="C584" s="2">
        <v>655.0</v>
      </c>
      <c r="D584" s="4">
        <v>43319.87525462963</v>
      </c>
      <c r="E584" s="6">
        <f t="shared" si="1"/>
        <v>43319</v>
      </c>
      <c r="F584" s="7">
        <f>IFERROR(__xludf.DUMMYFUNCTION("""COMPUTED_VALUE"""),0.8752546296296296)</f>
        <v>0.8752546296</v>
      </c>
      <c r="G584">
        <f t="shared" si="2"/>
        <v>21</v>
      </c>
      <c r="H584">
        <f>IFERROR(__xludf.DUMMYFUNCTION("""COMPUTED_VALUE"""),0.0)</f>
        <v>0</v>
      </c>
      <c r="I584">
        <f>IFERROR(__xludf.DUMMYFUNCTION("""COMPUTED_VALUE"""),22.0)</f>
        <v>22</v>
      </c>
    </row>
    <row r="585">
      <c r="A585" s="2">
        <v>661.0</v>
      </c>
      <c r="B585" s="2">
        <v>7.0</v>
      </c>
      <c r="C585" s="2">
        <v>668.0</v>
      </c>
      <c r="D585" s="4">
        <v>43319.885659722226</v>
      </c>
      <c r="E585" s="6">
        <f t="shared" si="1"/>
        <v>43319</v>
      </c>
      <c r="F585" s="7">
        <f>IFERROR(__xludf.DUMMYFUNCTION("""COMPUTED_VALUE"""),0.8856597222222222)</f>
        <v>0.8856597222</v>
      </c>
      <c r="G585">
        <f t="shared" si="2"/>
        <v>21</v>
      </c>
      <c r="H585">
        <f>IFERROR(__xludf.DUMMYFUNCTION("""COMPUTED_VALUE"""),15.0)</f>
        <v>15</v>
      </c>
      <c r="I585">
        <f>IFERROR(__xludf.DUMMYFUNCTION("""COMPUTED_VALUE"""),21.0)</f>
        <v>21</v>
      </c>
    </row>
    <row r="586">
      <c r="A586" s="2">
        <v>657.0</v>
      </c>
      <c r="B586" s="2">
        <v>7.0</v>
      </c>
      <c r="C586" s="2">
        <v>657.0</v>
      </c>
      <c r="D586" s="4">
        <v>43319.89607638889</v>
      </c>
      <c r="E586" s="6">
        <f t="shared" si="1"/>
        <v>43319</v>
      </c>
      <c r="F586" s="7">
        <f>IFERROR(__xludf.DUMMYFUNCTION("""COMPUTED_VALUE"""),0.8960763888888889)</f>
        <v>0.8960763889</v>
      </c>
      <c r="G586">
        <f t="shared" si="2"/>
        <v>21</v>
      </c>
      <c r="H586">
        <f>IFERROR(__xludf.DUMMYFUNCTION("""COMPUTED_VALUE"""),30.0)</f>
        <v>30</v>
      </c>
      <c r="I586">
        <f>IFERROR(__xludf.DUMMYFUNCTION("""COMPUTED_VALUE"""),21.0)</f>
        <v>21</v>
      </c>
    </row>
    <row r="587">
      <c r="A587" s="2">
        <v>673.0</v>
      </c>
      <c r="B587" s="2">
        <v>7.0</v>
      </c>
      <c r="C587" s="2">
        <v>680.0</v>
      </c>
      <c r="D587" s="4">
        <v>43319.906493055554</v>
      </c>
      <c r="E587" s="6">
        <f t="shared" si="1"/>
        <v>43319</v>
      </c>
      <c r="F587" s="7">
        <f>IFERROR(__xludf.DUMMYFUNCTION("""COMPUTED_VALUE"""),0.9064930555555556)</f>
        <v>0.9064930556</v>
      </c>
      <c r="G587">
        <f t="shared" si="2"/>
        <v>21</v>
      </c>
      <c r="H587">
        <f>IFERROR(__xludf.DUMMYFUNCTION("""COMPUTED_VALUE"""),45.0)</f>
        <v>45</v>
      </c>
      <c r="I587">
        <f>IFERROR(__xludf.DUMMYFUNCTION("""COMPUTED_VALUE"""),21.0)</f>
        <v>21</v>
      </c>
    </row>
    <row r="588">
      <c r="A588" s="2">
        <v>556.0</v>
      </c>
      <c r="B588" s="2">
        <v>10.0</v>
      </c>
      <c r="C588" s="2">
        <v>566.0</v>
      </c>
      <c r="D588" s="4">
        <v>43319.916909722226</v>
      </c>
      <c r="E588" s="6">
        <f t="shared" si="1"/>
        <v>43319</v>
      </c>
      <c r="F588" s="7">
        <f>IFERROR(__xludf.DUMMYFUNCTION("""COMPUTED_VALUE"""),0.9169097222222222)</f>
        <v>0.9169097222</v>
      </c>
      <c r="G588">
        <f t="shared" si="2"/>
        <v>22</v>
      </c>
      <c r="H588">
        <f>IFERROR(__xludf.DUMMYFUNCTION("""COMPUTED_VALUE"""),0.0)</f>
        <v>0</v>
      </c>
      <c r="I588">
        <f>IFERROR(__xludf.DUMMYFUNCTION("""COMPUTED_VALUE"""),21.0)</f>
        <v>21</v>
      </c>
    </row>
    <row r="589">
      <c r="A589" s="2">
        <v>575.0</v>
      </c>
      <c r="B589" s="2">
        <v>10.0</v>
      </c>
      <c r="C589" s="2">
        <v>585.0</v>
      </c>
      <c r="D589" s="4">
        <v>43319.92732638889</v>
      </c>
      <c r="E589" s="6">
        <f t="shared" si="1"/>
        <v>43319</v>
      </c>
      <c r="F589" s="7">
        <f>IFERROR(__xludf.DUMMYFUNCTION("""COMPUTED_VALUE"""),0.9273263888888889)</f>
        <v>0.9273263889</v>
      </c>
      <c r="G589">
        <f t="shared" si="2"/>
        <v>22</v>
      </c>
      <c r="H589">
        <f>IFERROR(__xludf.DUMMYFUNCTION("""COMPUTED_VALUE"""),15.0)</f>
        <v>15</v>
      </c>
      <c r="I589">
        <f>IFERROR(__xludf.DUMMYFUNCTION("""COMPUTED_VALUE"""),21.0)</f>
        <v>21</v>
      </c>
    </row>
    <row r="590">
      <c r="A590" s="2">
        <v>576.0</v>
      </c>
      <c r="B590" s="2">
        <v>6.0</v>
      </c>
      <c r="C590" s="2">
        <v>582.0</v>
      </c>
      <c r="D590" s="4">
        <v>43319.937743055554</v>
      </c>
      <c r="E590" s="6">
        <f t="shared" si="1"/>
        <v>43319</v>
      </c>
      <c r="F590" s="7">
        <f>IFERROR(__xludf.DUMMYFUNCTION("""COMPUTED_VALUE"""),0.9377430555555556)</f>
        <v>0.9377430556</v>
      </c>
      <c r="G590">
        <f t="shared" si="2"/>
        <v>22</v>
      </c>
      <c r="H590">
        <f>IFERROR(__xludf.DUMMYFUNCTION("""COMPUTED_VALUE"""),30.0)</f>
        <v>30</v>
      </c>
      <c r="I590">
        <f>IFERROR(__xludf.DUMMYFUNCTION("""COMPUTED_VALUE"""),21.0)</f>
        <v>21</v>
      </c>
    </row>
    <row r="591">
      <c r="A591" s="2">
        <v>522.0</v>
      </c>
      <c r="B591" s="2">
        <v>5.0</v>
      </c>
      <c r="C591" s="2">
        <v>527.0</v>
      </c>
      <c r="D591" s="4">
        <v>43319.948159722226</v>
      </c>
      <c r="E591" s="6">
        <f t="shared" si="1"/>
        <v>43319</v>
      </c>
      <c r="F591" s="7">
        <f>IFERROR(__xludf.DUMMYFUNCTION("""COMPUTED_VALUE"""),0.9481597222222222)</f>
        <v>0.9481597222</v>
      </c>
      <c r="G591">
        <f t="shared" si="2"/>
        <v>22</v>
      </c>
      <c r="H591">
        <f>IFERROR(__xludf.DUMMYFUNCTION("""COMPUTED_VALUE"""),45.0)</f>
        <v>45</v>
      </c>
      <c r="I591">
        <f>IFERROR(__xludf.DUMMYFUNCTION("""COMPUTED_VALUE"""),21.0)</f>
        <v>21</v>
      </c>
    </row>
    <row r="592">
      <c r="A592" s="2">
        <v>493.0</v>
      </c>
      <c r="B592" s="2">
        <v>7.0</v>
      </c>
      <c r="C592" s="2">
        <v>499.0</v>
      </c>
      <c r="D592" s="4">
        <v>43319.95862268518</v>
      </c>
      <c r="E592" s="6">
        <f t="shared" si="1"/>
        <v>43319</v>
      </c>
      <c r="F592" s="7">
        <f>IFERROR(__xludf.DUMMYFUNCTION("""COMPUTED_VALUE"""),0.9586226851851852)</f>
        <v>0.9586226852</v>
      </c>
      <c r="G592">
        <f t="shared" si="2"/>
        <v>23</v>
      </c>
      <c r="H592">
        <f>IFERROR(__xludf.DUMMYFUNCTION("""COMPUTED_VALUE"""),0.0)</f>
        <v>0</v>
      </c>
      <c r="I592">
        <f>IFERROR(__xludf.DUMMYFUNCTION("""COMPUTED_VALUE"""),25.0)</f>
        <v>25</v>
      </c>
    </row>
    <row r="593">
      <c r="A593" s="2">
        <v>493.0</v>
      </c>
      <c r="B593" s="2">
        <v>5.0</v>
      </c>
      <c r="C593" s="2">
        <v>498.0</v>
      </c>
      <c r="D593" s="4">
        <v>43319.968993055554</v>
      </c>
      <c r="E593" s="6">
        <f t="shared" si="1"/>
        <v>43319</v>
      </c>
      <c r="F593" s="7">
        <f>IFERROR(__xludf.DUMMYFUNCTION("""COMPUTED_VALUE"""),0.9689930555555556)</f>
        <v>0.9689930556</v>
      </c>
      <c r="G593">
        <f t="shared" si="2"/>
        <v>23</v>
      </c>
      <c r="H593">
        <f>IFERROR(__xludf.DUMMYFUNCTION("""COMPUTED_VALUE"""),15.0)</f>
        <v>15</v>
      </c>
      <c r="I593">
        <f>IFERROR(__xludf.DUMMYFUNCTION("""COMPUTED_VALUE"""),21.0)</f>
        <v>21</v>
      </c>
    </row>
    <row r="594">
      <c r="A594" s="2">
        <v>446.0</v>
      </c>
      <c r="B594" s="2">
        <v>11.0</v>
      </c>
      <c r="C594" s="2">
        <v>457.0</v>
      </c>
      <c r="D594" s="4">
        <v>43319.979409722226</v>
      </c>
      <c r="E594" s="6">
        <f t="shared" si="1"/>
        <v>43319</v>
      </c>
      <c r="F594" s="7">
        <f>IFERROR(__xludf.DUMMYFUNCTION("""COMPUTED_VALUE"""),0.9794097222222222)</f>
        <v>0.9794097222</v>
      </c>
      <c r="G594">
        <f t="shared" si="2"/>
        <v>23</v>
      </c>
      <c r="H594">
        <f>IFERROR(__xludf.DUMMYFUNCTION("""COMPUTED_VALUE"""),30.0)</f>
        <v>30</v>
      </c>
      <c r="I594">
        <f>IFERROR(__xludf.DUMMYFUNCTION("""COMPUTED_VALUE"""),21.0)</f>
        <v>21</v>
      </c>
    </row>
    <row r="595">
      <c r="A595" s="2">
        <v>392.0</v>
      </c>
      <c r="B595" s="2">
        <v>11.0</v>
      </c>
      <c r="C595" s="2">
        <v>403.0</v>
      </c>
      <c r="D595" s="4">
        <v>43319.98981481481</v>
      </c>
      <c r="E595" s="6">
        <f t="shared" si="1"/>
        <v>43319</v>
      </c>
      <c r="F595" s="7">
        <f>IFERROR(__xludf.DUMMYFUNCTION("""COMPUTED_VALUE"""),0.9898148148148148)</f>
        <v>0.9898148148</v>
      </c>
      <c r="G595">
        <f t="shared" si="2"/>
        <v>23</v>
      </c>
      <c r="H595">
        <f>IFERROR(__xludf.DUMMYFUNCTION("""COMPUTED_VALUE"""),45.0)</f>
        <v>45</v>
      </c>
      <c r="I595">
        <f>IFERROR(__xludf.DUMMYFUNCTION("""COMPUTED_VALUE"""),20.0)</f>
        <v>20</v>
      </c>
    </row>
    <row r="596">
      <c r="A596" s="2">
        <v>367.0</v>
      </c>
      <c r="B596" s="2">
        <v>4.0</v>
      </c>
      <c r="C596" s="2">
        <v>371.0</v>
      </c>
      <c r="D596" s="4">
        <v>43320.00027777778</v>
      </c>
      <c r="E596" s="6">
        <f t="shared" si="1"/>
        <v>43320</v>
      </c>
      <c r="F596" s="7">
        <f>IFERROR(__xludf.DUMMYFUNCTION("""COMPUTED_VALUE"""),2.777777777777778E-4)</f>
        <v>0.0002777777778</v>
      </c>
      <c r="G596">
        <f t="shared" si="2"/>
        <v>0</v>
      </c>
      <c r="H596">
        <f>IFERROR(__xludf.DUMMYFUNCTION("""COMPUTED_VALUE"""),0.0)</f>
        <v>0</v>
      </c>
      <c r="I596">
        <f>IFERROR(__xludf.DUMMYFUNCTION("""COMPUTED_VALUE"""),24.0)</f>
        <v>24</v>
      </c>
    </row>
    <row r="597">
      <c r="A597" s="2">
        <v>376.0</v>
      </c>
      <c r="B597" s="2">
        <v>1.0</v>
      </c>
      <c r="C597" s="2">
        <v>377.0</v>
      </c>
      <c r="D597" s="4">
        <v>43320.010659722226</v>
      </c>
      <c r="E597" s="6">
        <f t="shared" si="1"/>
        <v>43320</v>
      </c>
      <c r="F597" s="7">
        <f>IFERROR(__xludf.DUMMYFUNCTION("""COMPUTED_VALUE"""),0.010659722222222221)</f>
        <v>0.01065972222</v>
      </c>
      <c r="G597">
        <f t="shared" si="2"/>
        <v>0</v>
      </c>
      <c r="H597">
        <f>IFERROR(__xludf.DUMMYFUNCTION("""COMPUTED_VALUE"""),15.0)</f>
        <v>15</v>
      </c>
      <c r="I597">
        <f>IFERROR(__xludf.DUMMYFUNCTION("""COMPUTED_VALUE"""),21.0)</f>
        <v>21</v>
      </c>
    </row>
    <row r="598">
      <c r="A598" s="2">
        <v>311.0</v>
      </c>
      <c r="B598" s="2">
        <v>2.0</v>
      </c>
      <c r="C598" s="2">
        <v>313.0</v>
      </c>
      <c r="D598" s="4">
        <v>43320.02107638889</v>
      </c>
      <c r="E598" s="6">
        <f t="shared" si="1"/>
        <v>43320</v>
      </c>
      <c r="F598" s="7">
        <f>IFERROR(__xludf.DUMMYFUNCTION("""COMPUTED_VALUE"""),0.021076388888888888)</f>
        <v>0.02107638889</v>
      </c>
      <c r="G598">
        <f t="shared" si="2"/>
        <v>0</v>
      </c>
      <c r="H598">
        <f>IFERROR(__xludf.DUMMYFUNCTION("""COMPUTED_VALUE"""),30.0)</f>
        <v>30</v>
      </c>
      <c r="I598">
        <f>IFERROR(__xludf.DUMMYFUNCTION("""COMPUTED_VALUE"""),21.0)</f>
        <v>21</v>
      </c>
    </row>
    <row r="599">
      <c r="A599" s="2">
        <v>287.0</v>
      </c>
      <c r="B599" s="2">
        <v>2.0</v>
      </c>
      <c r="C599" s="2">
        <v>289.0</v>
      </c>
      <c r="D599" s="4">
        <v>43320.03150462963</v>
      </c>
      <c r="E599" s="6">
        <f t="shared" si="1"/>
        <v>43320</v>
      </c>
      <c r="F599" s="7">
        <f>IFERROR(__xludf.DUMMYFUNCTION("""COMPUTED_VALUE"""),0.03150462962962963)</f>
        <v>0.03150462963</v>
      </c>
      <c r="G599">
        <f t="shared" si="2"/>
        <v>0</v>
      </c>
      <c r="H599">
        <f>IFERROR(__xludf.DUMMYFUNCTION("""COMPUTED_VALUE"""),45.0)</f>
        <v>45</v>
      </c>
      <c r="I599">
        <f>IFERROR(__xludf.DUMMYFUNCTION("""COMPUTED_VALUE"""),22.0)</f>
        <v>22</v>
      </c>
    </row>
    <row r="600">
      <c r="A600" s="2">
        <v>250.0</v>
      </c>
      <c r="B600" s="2">
        <v>6.0</v>
      </c>
      <c r="C600" s="2">
        <v>256.0</v>
      </c>
      <c r="D600" s="4">
        <v>43320.04193287037</v>
      </c>
      <c r="E600" s="6">
        <f t="shared" si="1"/>
        <v>43320</v>
      </c>
      <c r="F600" s="7">
        <f>IFERROR(__xludf.DUMMYFUNCTION("""COMPUTED_VALUE"""),0.04193287037037037)</f>
        <v>0.04193287037</v>
      </c>
      <c r="G600">
        <f t="shared" si="2"/>
        <v>1</v>
      </c>
      <c r="H600">
        <f>IFERROR(__xludf.DUMMYFUNCTION("""COMPUTED_VALUE"""),0.0)</f>
        <v>0</v>
      </c>
      <c r="I600">
        <f>IFERROR(__xludf.DUMMYFUNCTION("""COMPUTED_VALUE"""),23.0)</f>
        <v>23</v>
      </c>
    </row>
    <row r="601">
      <c r="A601" s="2">
        <v>293.0</v>
      </c>
      <c r="B601" s="2">
        <v>9.0</v>
      </c>
      <c r="C601" s="2">
        <v>296.0</v>
      </c>
      <c r="D601" s="4">
        <v>43320.05232638889</v>
      </c>
      <c r="E601" s="6">
        <f t="shared" si="1"/>
        <v>43320</v>
      </c>
      <c r="F601" s="7">
        <f>IFERROR(__xludf.DUMMYFUNCTION("""COMPUTED_VALUE"""),0.05232638888888889)</f>
        <v>0.05232638889</v>
      </c>
      <c r="G601">
        <f t="shared" si="2"/>
        <v>1</v>
      </c>
      <c r="H601">
        <f>IFERROR(__xludf.DUMMYFUNCTION("""COMPUTED_VALUE"""),15.0)</f>
        <v>15</v>
      </c>
      <c r="I601">
        <f>IFERROR(__xludf.DUMMYFUNCTION("""COMPUTED_VALUE"""),21.0)</f>
        <v>21</v>
      </c>
    </row>
    <row r="602">
      <c r="A602" s="2">
        <v>276.0</v>
      </c>
      <c r="B602" s="2">
        <v>7.0</v>
      </c>
      <c r="C602" s="2">
        <v>283.0</v>
      </c>
      <c r="D602" s="4">
        <v>43320.062743055554</v>
      </c>
      <c r="E602" s="6">
        <f t="shared" si="1"/>
        <v>43320</v>
      </c>
      <c r="F602" s="7">
        <f>IFERROR(__xludf.DUMMYFUNCTION("""COMPUTED_VALUE"""),0.06274305555555555)</f>
        <v>0.06274305556</v>
      </c>
      <c r="G602">
        <f t="shared" si="2"/>
        <v>1</v>
      </c>
      <c r="H602">
        <f>IFERROR(__xludf.DUMMYFUNCTION("""COMPUTED_VALUE"""),30.0)</f>
        <v>30</v>
      </c>
      <c r="I602">
        <f>IFERROR(__xludf.DUMMYFUNCTION("""COMPUTED_VALUE"""),21.0)</f>
        <v>21</v>
      </c>
    </row>
    <row r="603">
      <c r="A603" s="2">
        <v>255.0</v>
      </c>
      <c r="B603" s="2">
        <v>2.0</v>
      </c>
      <c r="C603" s="2">
        <v>257.0</v>
      </c>
      <c r="D603" s="4">
        <v>43320.07314814815</v>
      </c>
      <c r="E603" s="6">
        <f t="shared" si="1"/>
        <v>43320</v>
      </c>
      <c r="F603" s="7">
        <f>IFERROR(__xludf.DUMMYFUNCTION("""COMPUTED_VALUE"""),0.07314814814814814)</f>
        <v>0.07314814815</v>
      </c>
      <c r="G603">
        <f t="shared" si="2"/>
        <v>1</v>
      </c>
      <c r="H603">
        <f>IFERROR(__xludf.DUMMYFUNCTION("""COMPUTED_VALUE"""),45.0)</f>
        <v>45</v>
      </c>
      <c r="I603">
        <f>IFERROR(__xludf.DUMMYFUNCTION("""COMPUTED_VALUE"""),20.0)</f>
        <v>20</v>
      </c>
    </row>
    <row r="604">
      <c r="A604" s="2">
        <v>249.0</v>
      </c>
      <c r="B604" s="2">
        <v>1.0</v>
      </c>
      <c r="C604" s="2">
        <v>250.0</v>
      </c>
      <c r="D604" s="4">
        <v>43320.08357638889</v>
      </c>
      <c r="E604" s="6">
        <f t="shared" si="1"/>
        <v>43320</v>
      </c>
      <c r="F604" s="7">
        <f>IFERROR(__xludf.DUMMYFUNCTION("""COMPUTED_VALUE"""),0.0835763888888889)</f>
        <v>0.08357638889</v>
      </c>
      <c r="G604">
        <f t="shared" si="2"/>
        <v>2</v>
      </c>
      <c r="H604">
        <f>IFERROR(__xludf.DUMMYFUNCTION("""COMPUTED_VALUE"""),0.0)</f>
        <v>0</v>
      </c>
      <c r="I604">
        <f>IFERROR(__xludf.DUMMYFUNCTION("""COMPUTED_VALUE"""),21.0)</f>
        <v>21</v>
      </c>
    </row>
    <row r="605">
      <c r="A605" s="2">
        <v>260.0</v>
      </c>
      <c r="B605" s="2">
        <v>1.0</v>
      </c>
      <c r="C605" s="2">
        <v>261.0</v>
      </c>
      <c r="D605" s="4">
        <v>43320.093981481485</v>
      </c>
      <c r="E605" s="6">
        <f t="shared" si="1"/>
        <v>43320</v>
      </c>
      <c r="F605" s="7">
        <f>IFERROR(__xludf.DUMMYFUNCTION("""COMPUTED_VALUE"""),0.09398148148148149)</f>
        <v>0.09398148148</v>
      </c>
      <c r="G605">
        <f t="shared" si="2"/>
        <v>2</v>
      </c>
      <c r="H605">
        <f>IFERROR(__xludf.DUMMYFUNCTION("""COMPUTED_VALUE"""),15.0)</f>
        <v>15</v>
      </c>
      <c r="I605">
        <f>IFERROR(__xludf.DUMMYFUNCTION("""COMPUTED_VALUE"""),20.0)</f>
        <v>20</v>
      </c>
    </row>
    <row r="606">
      <c r="A606" s="2">
        <v>233.0</v>
      </c>
      <c r="B606" s="2">
        <v>4.0</v>
      </c>
      <c r="C606" s="2">
        <v>237.0</v>
      </c>
      <c r="D606" s="4">
        <v>43320.104409722226</v>
      </c>
      <c r="E606" s="6">
        <f t="shared" si="1"/>
        <v>43320</v>
      </c>
      <c r="F606" s="7">
        <f>IFERROR(__xludf.DUMMYFUNCTION("""COMPUTED_VALUE"""),0.10440972222222222)</f>
        <v>0.1044097222</v>
      </c>
      <c r="G606">
        <f t="shared" si="2"/>
        <v>2</v>
      </c>
      <c r="H606">
        <f>IFERROR(__xludf.DUMMYFUNCTION("""COMPUTED_VALUE"""),30.0)</f>
        <v>30</v>
      </c>
      <c r="I606">
        <f>IFERROR(__xludf.DUMMYFUNCTION("""COMPUTED_VALUE"""),21.0)</f>
        <v>21</v>
      </c>
    </row>
    <row r="607">
      <c r="A607" s="2">
        <v>194.0</v>
      </c>
      <c r="B607" s="2">
        <v>3.0</v>
      </c>
      <c r="C607" s="2">
        <v>197.0</v>
      </c>
      <c r="D607" s="4">
        <v>43320.11481481481</v>
      </c>
      <c r="E607" s="6">
        <f t="shared" si="1"/>
        <v>43320</v>
      </c>
      <c r="F607" s="7">
        <f>IFERROR(__xludf.DUMMYFUNCTION("""COMPUTED_VALUE"""),0.11481481481481481)</f>
        <v>0.1148148148</v>
      </c>
      <c r="G607">
        <f t="shared" si="2"/>
        <v>2</v>
      </c>
      <c r="H607">
        <f>IFERROR(__xludf.DUMMYFUNCTION("""COMPUTED_VALUE"""),45.0)</f>
        <v>45</v>
      </c>
      <c r="I607">
        <f>IFERROR(__xludf.DUMMYFUNCTION("""COMPUTED_VALUE"""),20.0)</f>
        <v>20</v>
      </c>
    </row>
    <row r="608">
      <c r="A608" s="2">
        <v>188.0</v>
      </c>
      <c r="B608" s="2">
        <v>0.0</v>
      </c>
      <c r="C608" s="2">
        <v>188.0</v>
      </c>
      <c r="D608" s="4">
        <v>43320.12525462963</v>
      </c>
      <c r="E608" s="6">
        <f t="shared" si="1"/>
        <v>43320</v>
      </c>
      <c r="F608" s="7">
        <f>IFERROR(__xludf.DUMMYFUNCTION("""COMPUTED_VALUE"""),0.12525462962962963)</f>
        <v>0.1252546296</v>
      </c>
      <c r="G608">
        <f t="shared" si="2"/>
        <v>3</v>
      </c>
      <c r="H608">
        <f>IFERROR(__xludf.DUMMYFUNCTION("""COMPUTED_VALUE"""),0.0)</f>
        <v>0</v>
      </c>
      <c r="I608">
        <f>IFERROR(__xludf.DUMMYFUNCTION("""COMPUTED_VALUE"""),22.0)</f>
        <v>22</v>
      </c>
    </row>
    <row r="609">
      <c r="A609" s="2">
        <v>197.0</v>
      </c>
      <c r="B609" s="2">
        <v>2.0</v>
      </c>
      <c r="C609" s="2">
        <v>199.0</v>
      </c>
      <c r="D609" s="4">
        <v>43320.13564814815</v>
      </c>
      <c r="E609" s="6">
        <f t="shared" si="1"/>
        <v>43320</v>
      </c>
      <c r="F609" s="7">
        <f>IFERROR(__xludf.DUMMYFUNCTION("""COMPUTED_VALUE"""),0.13564814814814816)</f>
        <v>0.1356481481</v>
      </c>
      <c r="G609">
        <f t="shared" si="2"/>
        <v>3</v>
      </c>
      <c r="H609">
        <f>IFERROR(__xludf.DUMMYFUNCTION("""COMPUTED_VALUE"""),15.0)</f>
        <v>15</v>
      </c>
      <c r="I609">
        <f>IFERROR(__xludf.DUMMYFUNCTION("""COMPUTED_VALUE"""),20.0)</f>
        <v>20</v>
      </c>
    </row>
    <row r="610">
      <c r="A610" s="2">
        <v>162.0</v>
      </c>
      <c r="B610" s="2">
        <v>1.0</v>
      </c>
      <c r="C610" s="2">
        <v>163.0</v>
      </c>
      <c r="D610" s="4">
        <v>43320.14607638889</v>
      </c>
      <c r="E610" s="6">
        <f t="shared" si="1"/>
        <v>43320</v>
      </c>
      <c r="F610" s="7">
        <f>IFERROR(__xludf.DUMMYFUNCTION("""COMPUTED_VALUE"""),0.14607638888888888)</f>
        <v>0.1460763889</v>
      </c>
      <c r="G610">
        <f t="shared" si="2"/>
        <v>3</v>
      </c>
      <c r="H610">
        <f>IFERROR(__xludf.DUMMYFUNCTION("""COMPUTED_VALUE"""),30.0)</f>
        <v>30</v>
      </c>
      <c r="I610">
        <f>IFERROR(__xludf.DUMMYFUNCTION("""COMPUTED_VALUE"""),21.0)</f>
        <v>21</v>
      </c>
    </row>
    <row r="611">
      <c r="A611" s="2">
        <v>145.0</v>
      </c>
      <c r="B611" s="2">
        <v>1.0</v>
      </c>
      <c r="C611" s="2">
        <v>146.0</v>
      </c>
      <c r="D611" s="4">
        <v>43320.156481481485</v>
      </c>
      <c r="E611" s="6">
        <f t="shared" si="1"/>
        <v>43320</v>
      </c>
      <c r="F611" s="7">
        <f>IFERROR(__xludf.DUMMYFUNCTION("""COMPUTED_VALUE"""),0.15648148148148147)</f>
        <v>0.1564814815</v>
      </c>
      <c r="G611">
        <f t="shared" si="2"/>
        <v>3</v>
      </c>
      <c r="H611">
        <f>IFERROR(__xludf.DUMMYFUNCTION("""COMPUTED_VALUE"""),45.0)</f>
        <v>45</v>
      </c>
      <c r="I611">
        <f>IFERROR(__xludf.DUMMYFUNCTION("""COMPUTED_VALUE"""),20.0)</f>
        <v>20</v>
      </c>
    </row>
    <row r="612">
      <c r="A612" s="2">
        <v>126.0</v>
      </c>
      <c r="B612" s="2">
        <v>0.0</v>
      </c>
      <c r="C612" s="2">
        <v>126.0</v>
      </c>
      <c r="D612" s="4">
        <v>43320.166909722226</v>
      </c>
      <c r="E612" s="6">
        <f t="shared" si="1"/>
        <v>43320</v>
      </c>
      <c r="F612" s="7">
        <f>IFERROR(__xludf.DUMMYFUNCTION("""COMPUTED_VALUE"""),0.16690972222222222)</f>
        <v>0.1669097222</v>
      </c>
      <c r="G612">
        <f t="shared" si="2"/>
        <v>4</v>
      </c>
      <c r="H612">
        <f>IFERROR(__xludf.DUMMYFUNCTION("""COMPUTED_VALUE"""),0.0)</f>
        <v>0</v>
      </c>
      <c r="I612">
        <f>IFERROR(__xludf.DUMMYFUNCTION("""COMPUTED_VALUE"""),21.0)</f>
        <v>21</v>
      </c>
    </row>
    <row r="613">
      <c r="A613" s="2">
        <v>60.0</v>
      </c>
      <c r="B613" s="2">
        <v>0.0</v>
      </c>
      <c r="C613" s="2">
        <v>60.0</v>
      </c>
      <c r="D613" s="4">
        <v>43320.17732638889</v>
      </c>
      <c r="E613" s="6">
        <f t="shared" si="1"/>
        <v>43320</v>
      </c>
      <c r="F613" s="7">
        <f>IFERROR(__xludf.DUMMYFUNCTION("""COMPUTED_VALUE"""),0.17732638888888888)</f>
        <v>0.1773263889</v>
      </c>
      <c r="G613">
        <f t="shared" si="2"/>
        <v>4</v>
      </c>
      <c r="H613">
        <f>IFERROR(__xludf.DUMMYFUNCTION("""COMPUTED_VALUE"""),15.0)</f>
        <v>15</v>
      </c>
      <c r="I613">
        <f>IFERROR(__xludf.DUMMYFUNCTION("""COMPUTED_VALUE"""),21.0)</f>
        <v>21</v>
      </c>
    </row>
    <row r="614">
      <c r="A614" s="2">
        <v>49.0</v>
      </c>
      <c r="B614" s="2">
        <v>0.0</v>
      </c>
      <c r="C614" s="2">
        <v>46.0</v>
      </c>
      <c r="D614" s="4">
        <v>43320.187731481485</v>
      </c>
      <c r="E614" s="6">
        <f t="shared" si="1"/>
        <v>43320</v>
      </c>
      <c r="F614" s="7">
        <f>IFERROR(__xludf.DUMMYFUNCTION("""COMPUTED_VALUE"""),0.18773148148148147)</f>
        <v>0.1877314815</v>
      </c>
      <c r="G614">
        <f t="shared" si="2"/>
        <v>4</v>
      </c>
      <c r="H614">
        <f>IFERROR(__xludf.DUMMYFUNCTION("""COMPUTED_VALUE"""),30.0)</f>
        <v>30</v>
      </c>
      <c r="I614">
        <f>IFERROR(__xludf.DUMMYFUNCTION("""COMPUTED_VALUE"""),20.0)</f>
        <v>20</v>
      </c>
    </row>
    <row r="615">
      <c r="A615" s="2">
        <v>50.0</v>
      </c>
      <c r="B615" s="2">
        <v>0.0</v>
      </c>
      <c r="C615" s="2">
        <v>44.0</v>
      </c>
      <c r="D615" s="4">
        <v>43320.198159722226</v>
      </c>
      <c r="E615" s="6">
        <f t="shared" si="1"/>
        <v>43320</v>
      </c>
      <c r="F615" s="7">
        <f>IFERROR(__xludf.DUMMYFUNCTION("""COMPUTED_VALUE"""),0.19815972222222222)</f>
        <v>0.1981597222</v>
      </c>
      <c r="G615">
        <f t="shared" si="2"/>
        <v>4</v>
      </c>
      <c r="H615">
        <f>IFERROR(__xludf.DUMMYFUNCTION("""COMPUTED_VALUE"""),45.0)</f>
        <v>45</v>
      </c>
      <c r="I615">
        <f>IFERROR(__xludf.DUMMYFUNCTION("""COMPUTED_VALUE"""),21.0)</f>
        <v>21</v>
      </c>
    </row>
    <row r="616">
      <c r="A616" s="2">
        <v>40.0</v>
      </c>
      <c r="B616" s="2">
        <v>0.0</v>
      </c>
      <c r="C616" s="2">
        <v>40.0</v>
      </c>
      <c r="D616" s="4">
        <v>43320.20856481481</v>
      </c>
      <c r="E616" s="6">
        <f t="shared" si="1"/>
        <v>43320</v>
      </c>
      <c r="F616" s="7">
        <f>IFERROR(__xludf.DUMMYFUNCTION("""COMPUTED_VALUE"""),0.20856481481481481)</f>
        <v>0.2085648148</v>
      </c>
      <c r="G616">
        <f t="shared" si="2"/>
        <v>5</v>
      </c>
      <c r="H616">
        <f>IFERROR(__xludf.DUMMYFUNCTION("""COMPUTED_VALUE"""),0.0)</f>
        <v>0</v>
      </c>
      <c r="I616">
        <f>IFERROR(__xludf.DUMMYFUNCTION("""COMPUTED_VALUE"""),20.0)</f>
        <v>20</v>
      </c>
    </row>
    <row r="617">
      <c r="A617" s="2">
        <v>38.0</v>
      </c>
      <c r="B617" s="2">
        <v>0.0</v>
      </c>
      <c r="C617" s="2">
        <v>38.0</v>
      </c>
      <c r="D617" s="4">
        <v>43320.218981481485</v>
      </c>
      <c r="E617" s="6">
        <f t="shared" si="1"/>
        <v>43320</v>
      </c>
      <c r="F617" s="7">
        <f>IFERROR(__xludf.DUMMYFUNCTION("""COMPUTED_VALUE"""),0.21898148148148147)</f>
        <v>0.2189814815</v>
      </c>
      <c r="G617">
        <f t="shared" si="2"/>
        <v>5</v>
      </c>
      <c r="H617">
        <f>IFERROR(__xludf.DUMMYFUNCTION("""COMPUTED_VALUE"""),15.0)</f>
        <v>15</v>
      </c>
      <c r="I617">
        <f>IFERROR(__xludf.DUMMYFUNCTION("""COMPUTED_VALUE"""),20.0)</f>
        <v>20</v>
      </c>
    </row>
    <row r="618">
      <c r="A618" s="2">
        <v>37.0</v>
      </c>
      <c r="B618" s="2">
        <v>0.0</v>
      </c>
      <c r="C618" s="2">
        <v>37.0</v>
      </c>
      <c r="D618" s="4">
        <v>43320.22939814815</v>
      </c>
      <c r="E618" s="6">
        <f t="shared" si="1"/>
        <v>43320</v>
      </c>
      <c r="F618" s="7">
        <f>IFERROR(__xludf.DUMMYFUNCTION("""COMPUTED_VALUE"""),0.22939814814814816)</f>
        <v>0.2293981481</v>
      </c>
      <c r="G618">
        <f t="shared" si="2"/>
        <v>5</v>
      </c>
      <c r="H618">
        <f>IFERROR(__xludf.DUMMYFUNCTION("""COMPUTED_VALUE"""),30.0)</f>
        <v>30</v>
      </c>
      <c r="I618">
        <f>IFERROR(__xludf.DUMMYFUNCTION("""COMPUTED_VALUE"""),20.0)</f>
        <v>20</v>
      </c>
    </row>
    <row r="619">
      <c r="A619" s="2">
        <v>36.0</v>
      </c>
      <c r="B619" s="2">
        <v>0.0</v>
      </c>
      <c r="C619" s="2">
        <v>36.0</v>
      </c>
      <c r="D619" s="4">
        <v>43320.23982638889</v>
      </c>
      <c r="E619" s="6">
        <f t="shared" si="1"/>
        <v>43320</v>
      </c>
      <c r="F619" s="7">
        <f>IFERROR(__xludf.DUMMYFUNCTION("""COMPUTED_VALUE"""),0.23982638888888888)</f>
        <v>0.2398263889</v>
      </c>
      <c r="G619">
        <f t="shared" si="2"/>
        <v>5</v>
      </c>
      <c r="H619">
        <f>IFERROR(__xludf.DUMMYFUNCTION("""COMPUTED_VALUE"""),45.0)</f>
        <v>45</v>
      </c>
      <c r="I619">
        <f>IFERROR(__xludf.DUMMYFUNCTION("""COMPUTED_VALUE"""),21.0)</f>
        <v>21</v>
      </c>
    </row>
    <row r="620">
      <c r="A620" s="2">
        <v>29.0</v>
      </c>
      <c r="B620" s="2">
        <v>0.0</v>
      </c>
      <c r="C620" s="2">
        <v>29.0</v>
      </c>
      <c r="D620" s="4">
        <v>43320.250231481485</v>
      </c>
      <c r="E620" s="6">
        <f t="shared" si="1"/>
        <v>43320</v>
      </c>
      <c r="F620" s="7">
        <f>IFERROR(__xludf.DUMMYFUNCTION("""COMPUTED_VALUE"""),0.2502314814814815)</f>
        <v>0.2502314815</v>
      </c>
      <c r="G620">
        <f t="shared" si="2"/>
        <v>6</v>
      </c>
      <c r="H620">
        <f>IFERROR(__xludf.DUMMYFUNCTION("""COMPUTED_VALUE"""),0.0)</f>
        <v>0</v>
      </c>
      <c r="I620">
        <f>IFERROR(__xludf.DUMMYFUNCTION("""COMPUTED_VALUE"""),20.0)</f>
        <v>20</v>
      </c>
    </row>
    <row r="621">
      <c r="A621" s="2">
        <v>38.0</v>
      </c>
      <c r="B621" s="2">
        <v>0.0</v>
      </c>
      <c r="C621" s="2">
        <v>29.0</v>
      </c>
      <c r="D621" s="4">
        <v>43320.260659722226</v>
      </c>
      <c r="E621" s="6">
        <f t="shared" si="1"/>
        <v>43320</v>
      </c>
      <c r="F621" s="7">
        <f>IFERROR(__xludf.DUMMYFUNCTION("""COMPUTED_VALUE"""),0.2606597222222222)</f>
        <v>0.2606597222</v>
      </c>
      <c r="G621">
        <f t="shared" si="2"/>
        <v>6</v>
      </c>
      <c r="H621">
        <f>IFERROR(__xludf.DUMMYFUNCTION("""COMPUTED_VALUE"""),15.0)</f>
        <v>15</v>
      </c>
      <c r="I621">
        <f>IFERROR(__xludf.DUMMYFUNCTION("""COMPUTED_VALUE"""),21.0)</f>
        <v>21</v>
      </c>
    </row>
    <row r="622">
      <c r="A622" s="2">
        <v>28.0</v>
      </c>
      <c r="B622" s="2">
        <v>0.0</v>
      </c>
      <c r="C622" s="2">
        <v>28.0</v>
      </c>
      <c r="D622" s="4">
        <v>43320.27377314815</v>
      </c>
      <c r="E622" s="6">
        <f t="shared" si="1"/>
        <v>43320</v>
      </c>
      <c r="F622" s="7">
        <f>IFERROR(__xludf.DUMMYFUNCTION("""COMPUTED_VALUE"""),0.2737731481481481)</f>
        <v>0.2737731481</v>
      </c>
      <c r="G622">
        <f t="shared" si="2"/>
        <v>6</v>
      </c>
      <c r="H622">
        <f>IFERROR(__xludf.DUMMYFUNCTION("""COMPUTED_VALUE"""),34.0)</f>
        <v>34</v>
      </c>
      <c r="I622">
        <f>IFERROR(__xludf.DUMMYFUNCTION("""COMPUTED_VALUE"""),14.0)</f>
        <v>14</v>
      </c>
    </row>
    <row r="623">
      <c r="A623" s="2">
        <v>28.0</v>
      </c>
      <c r="B623" s="2">
        <v>0.0</v>
      </c>
      <c r="C623" s="2">
        <v>28.0</v>
      </c>
      <c r="D623" s="4">
        <v>43320.281481481485</v>
      </c>
      <c r="E623" s="6">
        <f t="shared" si="1"/>
        <v>43320</v>
      </c>
      <c r="F623" s="7">
        <f>IFERROR(__xludf.DUMMYFUNCTION("""COMPUTED_VALUE"""),0.2814814814814815)</f>
        <v>0.2814814815</v>
      </c>
      <c r="G623">
        <f t="shared" si="2"/>
        <v>6</v>
      </c>
      <c r="H623">
        <f>IFERROR(__xludf.DUMMYFUNCTION("""COMPUTED_VALUE"""),45.0)</f>
        <v>45</v>
      </c>
      <c r="I623">
        <f>IFERROR(__xludf.DUMMYFUNCTION("""COMPUTED_VALUE"""),20.0)</f>
        <v>20</v>
      </c>
    </row>
    <row r="624">
      <c r="A624" s="2">
        <v>31.0</v>
      </c>
      <c r="B624" s="2">
        <v>0.0</v>
      </c>
      <c r="C624" s="2">
        <v>31.0</v>
      </c>
      <c r="D624" s="4">
        <v>43320.29189814815</v>
      </c>
      <c r="E624" s="6">
        <f t="shared" si="1"/>
        <v>43320</v>
      </c>
      <c r="F624" s="7">
        <f>IFERROR(__xludf.DUMMYFUNCTION("""COMPUTED_VALUE"""),0.29189814814814813)</f>
        <v>0.2918981481</v>
      </c>
      <c r="G624">
        <f t="shared" si="2"/>
        <v>7</v>
      </c>
      <c r="H624">
        <f>IFERROR(__xludf.DUMMYFUNCTION("""COMPUTED_VALUE"""),0.0)</f>
        <v>0</v>
      </c>
      <c r="I624">
        <f>IFERROR(__xludf.DUMMYFUNCTION("""COMPUTED_VALUE"""),20.0)</f>
        <v>20</v>
      </c>
    </row>
    <row r="625">
      <c r="A625" s="2">
        <v>60.0</v>
      </c>
      <c r="B625" s="2">
        <v>0.0</v>
      </c>
      <c r="C625" s="2">
        <v>60.0</v>
      </c>
      <c r="D625" s="4">
        <v>43320.30232638889</v>
      </c>
      <c r="E625" s="6">
        <f t="shared" si="1"/>
        <v>43320</v>
      </c>
      <c r="F625" s="7">
        <f>IFERROR(__xludf.DUMMYFUNCTION("""COMPUTED_VALUE"""),0.3023263888888889)</f>
        <v>0.3023263889</v>
      </c>
      <c r="G625">
        <f t="shared" si="2"/>
        <v>7</v>
      </c>
      <c r="H625">
        <f>IFERROR(__xludf.DUMMYFUNCTION("""COMPUTED_VALUE"""),15.0)</f>
        <v>15</v>
      </c>
      <c r="I625">
        <f>IFERROR(__xludf.DUMMYFUNCTION("""COMPUTED_VALUE"""),21.0)</f>
        <v>21</v>
      </c>
    </row>
    <row r="626">
      <c r="A626" s="2">
        <v>60.0</v>
      </c>
      <c r="B626" s="2">
        <v>0.0</v>
      </c>
      <c r="C626" s="2">
        <v>60.0</v>
      </c>
      <c r="D626" s="4">
        <v>43320.31275462963</v>
      </c>
      <c r="E626" s="6">
        <f t="shared" si="1"/>
        <v>43320</v>
      </c>
      <c r="F626" s="7">
        <f>IFERROR(__xludf.DUMMYFUNCTION("""COMPUTED_VALUE"""),0.31275462962962963)</f>
        <v>0.3127546296</v>
      </c>
      <c r="G626">
        <f t="shared" si="2"/>
        <v>7</v>
      </c>
      <c r="H626">
        <f>IFERROR(__xludf.DUMMYFUNCTION("""COMPUTED_VALUE"""),30.0)</f>
        <v>30</v>
      </c>
      <c r="I626">
        <f>IFERROR(__xludf.DUMMYFUNCTION("""COMPUTED_VALUE"""),22.0)</f>
        <v>22</v>
      </c>
    </row>
    <row r="627">
      <c r="A627" s="2">
        <v>72.0</v>
      </c>
      <c r="B627" s="2">
        <v>0.0</v>
      </c>
      <c r="C627" s="2">
        <v>72.0</v>
      </c>
      <c r="D627" s="4">
        <v>43320.323171296295</v>
      </c>
      <c r="E627" s="6">
        <f t="shared" si="1"/>
        <v>43320</v>
      </c>
      <c r="F627" s="7">
        <f>IFERROR(__xludf.DUMMYFUNCTION("""COMPUTED_VALUE"""),0.3231712962962963)</f>
        <v>0.3231712963</v>
      </c>
      <c r="G627">
        <f t="shared" si="2"/>
        <v>7</v>
      </c>
      <c r="H627">
        <f>IFERROR(__xludf.DUMMYFUNCTION("""COMPUTED_VALUE"""),45.0)</f>
        <v>45</v>
      </c>
      <c r="I627">
        <f>IFERROR(__xludf.DUMMYFUNCTION("""COMPUTED_VALUE"""),22.0)</f>
        <v>22</v>
      </c>
    </row>
    <row r="628">
      <c r="A628" s="2">
        <v>66.0</v>
      </c>
      <c r="B628" s="2">
        <v>1.0</v>
      </c>
      <c r="C628" s="2">
        <v>67.0</v>
      </c>
      <c r="D628" s="4">
        <v>43320.333599537036</v>
      </c>
      <c r="E628" s="6">
        <f t="shared" si="1"/>
        <v>43320</v>
      </c>
      <c r="F628" s="7">
        <f>IFERROR(__xludf.DUMMYFUNCTION("""COMPUTED_VALUE"""),0.33359953703703704)</f>
        <v>0.333599537</v>
      </c>
      <c r="G628">
        <f t="shared" si="2"/>
        <v>8</v>
      </c>
      <c r="H628">
        <f>IFERROR(__xludf.DUMMYFUNCTION("""COMPUTED_VALUE"""),0.0)</f>
        <v>0</v>
      </c>
      <c r="I628">
        <f>IFERROR(__xludf.DUMMYFUNCTION("""COMPUTED_VALUE"""),23.0)</f>
        <v>23</v>
      </c>
    </row>
    <row r="629">
      <c r="A629" s="2">
        <v>93.0</v>
      </c>
      <c r="B629" s="2">
        <v>2.0</v>
      </c>
      <c r="C629" s="2">
        <v>95.0</v>
      </c>
      <c r="D629" s="4">
        <v>43320.34400462963</v>
      </c>
      <c r="E629" s="6">
        <f t="shared" si="1"/>
        <v>43320</v>
      </c>
      <c r="F629" s="7">
        <f>IFERROR(__xludf.DUMMYFUNCTION("""COMPUTED_VALUE"""),0.34400462962962963)</f>
        <v>0.3440046296</v>
      </c>
      <c r="G629">
        <f t="shared" si="2"/>
        <v>8</v>
      </c>
      <c r="H629">
        <f>IFERROR(__xludf.DUMMYFUNCTION("""COMPUTED_VALUE"""),15.0)</f>
        <v>15</v>
      </c>
      <c r="I629">
        <f>IFERROR(__xludf.DUMMYFUNCTION("""COMPUTED_VALUE"""),22.0)</f>
        <v>22</v>
      </c>
    </row>
    <row r="630">
      <c r="A630" s="2">
        <v>130.0</v>
      </c>
      <c r="B630" s="2">
        <v>0.0</v>
      </c>
      <c r="C630" s="2">
        <v>130.0</v>
      </c>
      <c r="D630" s="4">
        <v>43320.354421296295</v>
      </c>
      <c r="E630" s="6">
        <f t="shared" si="1"/>
        <v>43320</v>
      </c>
      <c r="F630" s="7">
        <f>IFERROR(__xludf.DUMMYFUNCTION("""COMPUTED_VALUE"""),0.3544212962962963)</f>
        <v>0.3544212963</v>
      </c>
      <c r="G630">
        <f t="shared" si="2"/>
        <v>8</v>
      </c>
      <c r="H630">
        <f>IFERROR(__xludf.DUMMYFUNCTION("""COMPUTED_VALUE"""),30.0)</f>
        <v>30</v>
      </c>
      <c r="I630">
        <f>IFERROR(__xludf.DUMMYFUNCTION("""COMPUTED_VALUE"""),22.0)</f>
        <v>22</v>
      </c>
    </row>
    <row r="631">
      <c r="A631" s="2">
        <v>199.0</v>
      </c>
      <c r="B631" s="2">
        <v>2.0</v>
      </c>
      <c r="C631" s="2">
        <v>201.0</v>
      </c>
      <c r="D631" s="4">
        <v>43320.36483796296</v>
      </c>
      <c r="E631" s="6">
        <f t="shared" si="1"/>
        <v>43320</v>
      </c>
      <c r="F631" s="7">
        <f>IFERROR(__xludf.DUMMYFUNCTION("""COMPUTED_VALUE"""),0.36483796296296295)</f>
        <v>0.364837963</v>
      </c>
      <c r="G631">
        <f t="shared" si="2"/>
        <v>8</v>
      </c>
      <c r="H631">
        <f>IFERROR(__xludf.DUMMYFUNCTION("""COMPUTED_VALUE"""),45.0)</f>
        <v>45</v>
      </c>
      <c r="I631">
        <f>IFERROR(__xludf.DUMMYFUNCTION("""COMPUTED_VALUE"""),22.0)</f>
        <v>22</v>
      </c>
    </row>
    <row r="632">
      <c r="A632" s="2">
        <v>166.0</v>
      </c>
      <c r="B632" s="2">
        <v>1.0</v>
      </c>
      <c r="C632" s="2">
        <v>167.0</v>
      </c>
      <c r="D632" s="4">
        <v>43320.37525462963</v>
      </c>
      <c r="E632" s="6">
        <f t="shared" si="1"/>
        <v>43320</v>
      </c>
      <c r="F632" s="7">
        <f>IFERROR(__xludf.DUMMYFUNCTION("""COMPUTED_VALUE"""),0.37525462962962963)</f>
        <v>0.3752546296</v>
      </c>
      <c r="G632">
        <f t="shared" si="2"/>
        <v>9</v>
      </c>
      <c r="H632">
        <f>IFERROR(__xludf.DUMMYFUNCTION("""COMPUTED_VALUE"""),0.0)</f>
        <v>0</v>
      </c>
      <c r="I632">
        <f>IFERROR(__xludf.DUMMYFUNCTION("""COMPUTED_VALUE"""),22.0)</f>
        <v>22</v>
      </c>
    </row>
    <row r="633">
      <c r="A633" s="2">
        <v>219.0</v>
      </c>
      <c r="B633" s="2">
        <v>2.0</v>
      </c>
      <c r="C633" s="2">
        <v>221.0</v>
      </c>
      <c r="D633" s="4">
        <v>43320.38568287037</v>
      </c>
      <c r="E633" s="6">
        <f t="shared" si="1"/>
        <v>43320</v>
      </c>
      <c r="F633" s="7">
        <f>IFERROR(__xludf.DUMMYFUNCTION("""COMPUTED_VALUE"""),0.38568287037037036)</f>
        <v>0.3856828704</v>
      </c>
      <c r="G633">
        <f t="shared" si="2"/>
        <v>9</v>
      </c>
      <c r="H633">
        <f>IFERROR(__xludf.DUMMYFUNCTION("""COMPUTED_VALUE"""),15.0)</f>
        <v>15</v>
      </c>
      <c r="I633">
        <f>IFERROR(__xludf.DUMMYFUNCTION("""COMPUTED_VALUE"""),23.0)</f>
        <v>23</v>
      </c>
    </row>
    <row r="634">
      <c r="A634" s="2">
        <v>339.0</v>
      </c>
      <c r="B634" s="2">
        <v>5.0</v>
      </c>
      <c r="C634" s="2">
        <v>344.0</v>
      </c>
      <c r="D634" s="4">
        <v>43320.39608796296</v>
      </c>
      <c r="E634" s="6">
        <f t="shared" si="1"/>
        <v>43320</v>
      </c>
      <c r="F634" s="7">
        <f>IFERROR(__xludf.DUMMYFUNCTION("""COMPUTED_VALUE"""),0.39608796296296295)</f>
        <v>0.396087963</v>
      </c>
      <c r="G634">
        <f t="shared" si="2"/>
        <v>9</v>
      </c>
      <c r="H634">
        <f>IFERROR(__xludf.DUMMYFUNCTION("""COMPUTED_VALUE"""),30.0)</f>
        <v>30</v>
      </c>
      <c r="I634">
        <f>IFERROR(__xludf.DUMMYFUNCTION("""COMPUTED_VALUE"""),22.0)</f>
        <v>22</v>
      </c>
    </row>
    <row r="635">
      <c r="A635" s="2">
        <v>606.0</v>
      </c>
      <c r="B635" s="2">
        <v>5.0</v>
      </c>
      <c r="C635" s="2">
        <v>611.0</v>
      </c>
      <c r="D635" s="4">
        <v>43320.40650462963</v>
      </c>
      <c r="E635" s="6">
        <f t="shared" si="1"/>
        <v>43320</v>
      </c>
      <c r="F635" s="7">
        <f>IFERROR(__xludf.DUMMYFUNCTION("""COMPUTED_VALUE"""),0.40650462962962963)</f>
        <v>0.4065046296</v>
      </c>
      <c r="G635">
        <f t="shared" si="2"/>
        <v>9</v>
      </c>
      <c r="H635">
        <f>IFERROR(__xludf.DUMMYFUNCTION("""COMPUTED_VALUE"""),45.0)</f>
        <v>45</v>
      </c>
      <c r="I635">
        <f>IFERROR(__xludf.DUMMYFUNCTION("""COMPUTED_VALUE"""),22.0)</f>
        <v>22</v>
      </c>
    </row>
    <row r="636">
      <c r="A636" s="2">
        <v>540.0</v>
      </c>
      <c r="B636" s="2">
        <v>5.0</v>
      </c>
      <c r="C636" s="2">
        <v>545.0</v>
      </c>
      <c r="D636" s="4">
        <v>43320.41695601852</v>
      </c>
      <c r="E636" s="6">
        <f t="shared" si="1"/>
        <v>43320</v>
      </c>
      <c r="F636" s="7">
        <f>IFERROR(__xludf.DUMMYFUNCTION("""COMPUTED_VALUE"""),0.41695601851851855)</f>
        <v>0.4169560185</v>
      </c>
      <c r="G636">
        <f t="shared" si="2"/>
        <v>10</v>
      </c>
      <c r="H636">
        <f>IFERROR(__xludf.DUMMYFUNCTION("""COMPUTED_VALUE"""),0.0)</f>
        <v>0</v>
      </c>
      <c r="I636">
        <f>IFERROR(__xludf.DUMMYFUNCTION("""COMPUTED_VALUE"""),25.0)</f>
        <v>25</v>
      </c>
    </row>
    <row r="637">
      <c r="A637" s="2">
        <v>522.0</v>
      </c>
      <c r="B637" s="2">
        <v>9.0</v>
      </c>
      <c r="C637" s="2">
        <v>531.0</v>
      </c>
      <c r="D637" s="4">
        <v>43320.42733796296</v>
      </c>
      <c r="E637" s="6">
        <f t="shared" si="1"/>
        <v>43320</v>
      </c>
      <c r="F637" s="7">
        <f>IFERROR(__xludf.DUMMYFUNCTION("""COMPUTED_VALUE"""),0.42733796296296295)</f>
        <v>0.427337963</v>
      </c>
      <c r="G637">
        <f t="shared" si="2"/>
        <v>10</v>
      </c>
      <c r="H637">
        <f>IFERROR(__xludf.DUMMYFUNCTION("""COMPUTED_VALUE"""),15.0)</f>
        <v>15</v>
      </c>
      <c r="I637">
        <f>IFERROR(__xludf.DUMMYFUNCTION("""COMPUTED_VALUE"""),22.0)</f>
        <v>22</v>
      </c>
    </row>
    <row r="638">
      <c r="A638" s="2">
        <v>548.0</v>
      </c>
      <c r="B638" s="2">
        <v>11.0</v>
      </c>
      <c r="C638" s="2">
        <v>559.0</v>
      </c>
      <c r="D638" s="4">
        <v>43320.43775462963</v>
      </c>
      <c r="E638" s="6">
        <f t="shared" si="1"/>
        <v>43320</v>
      </c>
      <c r="F638" s="7">
        <f>IFERROR(__xludf.DUMMYFUNCTION("""COMPUTED_VALUE"""),0.43775462962962963)</f>
        <v>0.4377546296</v>
      </c>
      <c r="G638">
        <f t="shared" si="2"/>
        <v>10</v>
      </c>
      <c r="H638">
        <f>IFERROR(__xludf.DUMMYFUNCTION("""COMPUTED_VALUE"""),30.0)</f>
        <v>30</v>
      </c>
      <c r="I638">
        <f>IFERROR(__xludf.DUMMYFUNCTION("""COMPUTED_VALUE"""),22.0)</f>
        <v>22</v>
      </c>
    </row>
    <row r="639">
      <c r="A639" s="2">
        <v>664.0</v>
      </c>
      <c r="B639" s="2">
        <v>17.0</v>
      </c>
      <c r="C639" s="2">
        <v>681.0</v>
      </c>
      <c r="D639" s="4">
        <v>43320.448159722226</v>
      </c>
      <c r="E639" s="6">
        <f t="shared" si="1"/>
        <v>43320</v>
      </c>
      <c r="F639" s="7">
        <f>IFERROR(__xludf.DUMMYFUNCTION("""COMPUTED_VALUE"""),0.4481597222222222)</f>
        <v>0.4481597222</v>
      </c>
      <c r="G639">
        <f t="shared" si="2"/>
        <v>10</v>
      </c>
      <c r="H639">
        <f>IFERROR(__xludf.DUMMYFUNCTION("""COMPUTED_VALUE"""),45.0)</f>
        <v>45</v>
      </c>
      <c r="I639">
        <f>IFERROR(__xludf.DUMMYFUNCTION("""COMPUTED_VALUE"""),21.0)</f>
        <v>21</v>
      </c>
    </row>
    <row r="640">
      <c r="A640" s="2">
        <v>517.0</v>
      </c>
      <c r="B640" s="2">
        <v>14.0</v>
      </c>
      <c r="C640" s="2">
        <v>523.0</v>
      </c>
      <c r="D640" s="4">
        <v>43320.45858796296</v>
      </c>
      <c r="E640" s="6">
        <f t="shared" si="1"/>
        <v>43320</v>
      </c>
      <c r="F640" s="7">
        <f>IFERROR(__xludf.DUMMYFUNCTION("""COMPUTED_VALUE"""),0.45858796296296295)</f>
        <v>0.458587963</v>
      </c>
      <c r="G640">
        <f t="shared" si="2"/>
        <v>11</v>
      </c>
      <c r="H640">
        <f>IFERROR(__xludf.DUMMYFUNCTION("""COMPUTED_VALUE"""),0.0)</f>
        <v>0</v>
      </c>
      <c r="I640">
        <f>IFERROR(__xludf.DUMMYFUNCTION("""COMPUTED_VALUE"""),22.0)</f>
        <v>22</v>
      </c>
    </row>
    <row r="641">
      <c r="A641" s="2">
        <v>447.0</v>
      </c>
      <c r="B641" s="2">
        <v>3.0</v>
      </c>
      <c r="C641" s="2">
        <v>450.0</v>
      </c>
      <c r="D641" s="4">
        <v>43320.468993055554</v>
      </c>
      <c r="E641" s="6">
        <f t="shared" si="1"/>
        <v>43320</v>
      </c>
      <c r="F641" s="7">
        <f>IFERROR(__xludf.DUMMYFUNCTION("""COMPUTED_VALUE"""),0.46899305555555554)</f>
        <v>0.4689930556</v>
      </c>
      <c r="G641">
        <f t="shared" si="2"/>
        <v>11</v>
      </c>
      <c r="H641">
        <f>IFERROR(__xludf.DUMMYFUNCTION("""COMPUTED_VALUE"""),15.0)</f>
        <v>15</v>
      </c>
      <c r="I641">
        <f>IFERROR(__xludf.DUMMYFUNCTION("""COMPUTED_VALUE"""),21.0)</f>
        <v>21</v>
      </c>
    </row>
    <row r="642">
      <c r="A642" s="2">
        <v>423.0</v>
      </c>
      <c r="B642" s="2">
        <v>8.0</v>
      </c>
      <c r="C642" s="2">
        <v>431.0</v>
      </c>
      <c r="D642" s="4">
        <v>43320.479421296295</v>
      </c>
      <c r="E642" s="6">
        <f t="shared" si="1"/>
        <v>43320</v>
      </c>
      <c r="F642" s="7">
        <f>IFERROR(__xludf.DUMMYFUNCTION("""COMPUTED_VALUE"""),0.4794212962962963)</f>
        <v>0.4794212963</v>
      </c>
      <c r="G642">
        <f t="shared" si="2"/>
        <v>11</v>
      </c>
      <c r="H642">
        <f>IFERROR(__xludf.DUMMYFUNCTION("""COMPUTED_VALUE"""),30.0)</f>
        <v>30</v>
      </c>
      <c r="I642">
        <f>IFERROR(__xludf.DUMMYFUNCTION("""COMPUTED_VALUE"""),22.0)</f>
        <v>22</v>
      </c>
    </row>
    <row r="643">
      <c r="A643" s="2">
        <v>392.0</v>
      </c>
      <c r="B643" s="2">
        <v>5.0</v>
      </c>
      <c r="C643" s="2">
        <v>393.0</v>
      </c>
      <c r="D643" s="4">
        <v>43320.48983796296</v>
      </c>
      <c r="E643" s="6">
        <f t="shared" si="1"/>
        <v>43320</v>
      </c>
      <c r="F643" s="7">
        <f>IFERROR(__xludf.DUMMYFUNCTION("""COMPUTED_VALUE"""),0.48983796296296295)</f>
        <v>0.489837963</v>
      </c>
      <c r="G643">
        <f t="shared" si="2"/>
        <v>11</v>
      </c>
      <c r="H643">
        <f>IFERROR(__xludf.DUMMYFUNCTION("""COMPUTED_VALUE"""),45.0)</f>
        <v>45</v>
      </c>
      <c r="I643">
        <f>IFERROR(__xludf.DUMMYFUNCTION("""COMPUTED_VALUE"""),22.0)</f>
        <v>22</v>
      </c>
    </row>
    <row r="644">
      <c r="A644" s="2">
        <v>286.0</v>
      </c>
      <c r="B644" s="2">
        <v>6.0</v>
      </c>
      <c r="C644" s="2">
        <v>292.0</v>
      </c>
      <c r="D644" s="4">
        <v>43320.50030092592</v>
      </c>
      <c r="E644" s="6">
        <f t="shared" si="1"/>
        <v>43320</v>
      </c>
      <c r="F644" s="7">
        <f>IFERROR(__xludf.DUMMYFUNCTION("""COMPUTED_VALUE"""),0.5003009259259259)</f>
        <v>0.5003009259</v>
      </c>
      <c r="G644">
        <f t="shared" si="2"/>
        <v>12</v>
      </c>
      <c r="H644">
        <f>IFERROR(__xludf.DUMMYFUNCTION("""COMPUTED_VALUE"""),0.0)</f>
        <v>0</v>
      </c>
      <c r="I644">
        <f>IFERROR(__xludf.DUMMYFUNCTION("""COMPUTED_VALUE"""),26.0)</f>
        <v>26</v>
      </c>
    </row>
    <row r="645">
      <c r="A645" s="2">
        <v>288.0</v>
      </c>
      <c r="B645" s="2">
        <v>3.0</v>
      </c>
      <c r="C645" s="2">
        <v>284.0</v>
      </c>
      <c r="D645" s="4">
        <v>43320.510659722226</v>
      </c>
      <c r="E645" s="6">
        <f t="shared" si="1"/>
        <v>43320</v>
      </c>
      <c r="F645" s="7">
        <f>IFERROR(__xludf.DUMMYFUNCTION("""COMPUTED_VALUE"""),0.5106597222222222)</f>
        <v>0.5106597222</v>
      </c>
      <c r="G645">
        <f t="shared" si="2"/>
        <v>12</v>
      </c>
      <c r="H645">
        <f>IFERROR(__xludf.DUMMYFUNCTION("""COMPUTED_VALUE"""),15.0)</f>
        <v>15</v>
      </c>
      <c r="I645">
        <f>IFERROR(__xludf.DUMMYFUNCTION("""COMPUTED_VALUE"""),21.0)</f>
        <v>21</v>
      </c>
    </row>
    <row r="646">
      <c r="A646" s="2">
        <v>277.0</v>
      </c>
      <c r="B646" s="2">
        <v>2.0</v>
      </c>
      <c r="C646" s="2">
        <v>279.0</v>
      </c>
      <c r="D646" s="4">
        <v>43320.52107638889</v>
      </c>
      <c r="E646" s="6">
        <f t="shared" si="1"/>
        <v>43320</v>
      </c>
      <c r="F646" s="7">
        <f>IFERROR(__xludf.DUMMYFUNCTION("""COMPUTED_VALUE"""),0.5210763888888889)</f>
        <v>0.5210763889</v>
      </c>
      <c r="G646">
        <f t="shared" si="2"/>
        <v>12</v>
      </c>
      <c r="H646">
        <f>IFERROR(__xludf.DUMMYFUNCTION("""COMPUTED_VALUE"""),30.0)</f>
        <v>30</v>
      </c>
      <c r="I646">
        <f>IFERROR(__xludf.DUMMYFUNCTION("""COMPUTED_VALUE"""),21.0)</f>
        <v>21</v>
      </c>
    </row>
    <row r="647">
      <c r="A647" s="2">
        <v>275.0</v>
      </c>
      <c r="B647" s="2">
        <v>2.0</v>
      </c>
      <c r="C647" s="2">
        <v>277.0</v>
      </c>
      <c r="D647" s="4">
        <v>43320.53150462963</v>
      </c>
      <c r="E647" s="6">
        <f t="shared" si="1"/>
        <v>43320</v>
      </c>
      <c r="F647" s="7">
        <f>IFERROR(__xludf.DUMMYFUNCTION("""COMPUTED_VALUE"""),0.5315046296296296)</f>
        <v>0.5315046296</v>
      </c>
      <c r="G647">
        <f t="shared" si="2"/>
        <v>12</v>
      </c>
      <c r="H647">
        <f>IFERROR(__xludf.DUMMYFUNCTION("""COMPUTED_VALUE"""),45.0)</f>
        <v>45</v>
      </c>
      <c r="I647">
        <f>IFERROR(__xludf.DUMMYFUNCTION("""COMPUTED_VALUE"""),22.0)</f>
        <v>22</v>
      </c>
    </row>
    <row r="648">
      <c r="A648" s="2">
        <v>271.0</v>
      </c>
      <c r="B648" s="2">
        <v>2.0</v>
      </c>
      <c r="C648" s="2">
        <v>273.0</v>
      </c>
      <c r="D648" s="4">
        <v>43320.54194444444</v>
      </c>
      <c r="E648" s="6">
        <f t="shared" si="1"/>
        <v>43320</v>
      </c>
      <c r="F648" s="7">
        <f>IFERROR(__xludf.DUMMYFUNCTION("""COMPUTED_VALUE"""),0.5419444444444445)</f>
        <v>0.5419444444</v>
      </c>
      <c r="G648">
        <f t="shared" si="2"/>
        <v>13</v>
      </c>
      <c r="H648">
        <f>IFERROR(__xludf.DUMMYFUNCTION("""COMPUTED_VALUE"""),0.0)</f>
        <v>0</v>
      </c>
      <c r="I648">
        <f>IFERROR(__xludf.DUMMYFUNCTION("""COMPUTED_VALUE"""),24.0)</f>
        <v>24</v>
      </c>
    </row>
    <row r="649">
      <c r="A649" s="2">
        <v>266.0</v>
      </c>
      <c r="B649" s="2">
        <v>5.0</v>
      </c>
      <c r="C649" s="2">
        <v>271.0</v>
      </c>
      <c r="D649" s="4">
        <v>43320.55233796296</v>
      </c>
      <c r="E649" s="6">
        <f t="shared" si="1"/>
        <v>43320</v>
      </c>
      <c r="F649" s="7">
        <f>IFERROR(__xludf.DUMMYFUNCTION("""COMPUTED_VALUE"""),0.552337962962963)</f>
        <v>0.552337963</v>
      </c>
      <c r="G649">
        <f t="shared" si="2"/>
        <v>13</v>
      </c>
      <c r="H649">
        <f>IFERROR(__xludf.DUMMYFUNCTION("""COMPUTED_VALUE"""),15.0)</f>
        <v>15</v>
      </c>
      <c r="I649">
        <f>IFERROR(__xludf.DUMMYFUNCTION("""COMPUTED_VALUE"""),22.0)</f>
        <v>22</v>
      </c>
    </row>
    <row r="650">
      <c r="A650" s="2">
        <v>275.0</v>
      </c>
      <c r="B650" s="2">
        <v>3.0</v>
      </c>
      <c r="C650" s="2">
        <v>278.0</v>
      </c>
      <c r="D650" s="4">
        <v>43320.562743055554</v>
      </c>
      <c r="E650" s="6">
        <f t="shared" si="1"/>
        <v>43320</v>
      </c>
      <c r="F650" s="7">
        <f>IFERROR(__xludf.DUMMYFUNCTION("""COMPUTED_VALUE"""),0.5627430555555556)</f>
        <v>0.5627430556</v>
      </c>
      <c r="G650">
        <f t="shared" si="2"/>
        <v>13</v>
      </c>
      <c r="H650">
        <f>IFERROR(__xludf.DUMMYFUNCTION("""COMPUTED_VALUE"""),30.0)</f>
        <v>30</v>
      </c>
      <c r="I650">
        <f>IFERROR(__xludf.DUMMYFUNCTION("""COMPUTED_VALUE"""),21.0)</f>
        <v>21</v>
      </c>
    </row>
    <row r="651">
      <c r="A651" s="2">
        <v>349.0</v>
      </c>
      <c r="B651" s="2">
        <v>5.0</v>
      </c>
      <c r="C651" s="2">
        <v>354.0</v>
      </c>
      <c r="D651" s="4">
        <v>43320.573171296295</v>
      </c>
      <c r="E651" s="6">
        <f t="shared" si="1"/>
        <v>43320</v>
      </c>
      <c r="F651" s="7">
        <f>IFERROR(__xludf.DUMMYFUNCTION("""COMPUTED_VALUE"""),0.5731712962962963)</f>
        <v>0.5731712963</v>
      </c>
      <c r="G651">
        <f t="shared" si="2"/>
        <v>13</v>
      </c>
      <c r="H651">
        <f>IFERROR(__xludf.DUMMYFUNCTION("""COMPUTED_VALUE"""),45.0)</f>
        <v>45</v>
      </c>
      <c r="I651">
        <f>IFERROR(__xludf.DUMMYFUNCTION("""COMPUTED_VALUE"""),22.0)</f>
        <v>22</v>
      </c>
    </row>
    <row r="652">
      <c r="A652" s="2">
        <v>292.0</v>
      </c>
      <c r="B652" s="2">
        <v>6.0</v>
      </c>
      <c r="C652" s="2">
        <v>298.0</v>
      </c>
      <c r="D652" s="4">
        <v>43320.58357638889</v>
      </c>
      <c r="E652" s="6">
        <f t="shared" si="1"/>
        <v>43320</v>
      </c>
      <c r="F652" s="7">
        <f>IFERROR(__xludf.DUMMYFUNCTION("""COMPUTED_VALUE"""),0.5835763888888889)</f>
        <v>0.5835763889</v>
      </c>
      <c r="G652">
        <f t="shared" si="2"/>
        <v>14</v>
      </c>
      <c r="H652">
        <f>IFERROR(__xludf.DUMMYFUNCTION("""COMPUTED_VALUE"""),0.0)</f>
        <v>0</v>
      </c>
      <c r="I652">
        <f>IFERROR(__xludf.DUMMYFUNCTION("""COMPUTED_VALUE"""),21.0)</f>
        <v>21</v>
      </c>
    </row>
    <row r="653">
      <c r="A653" s="2">
        <v>270.0</v>
      </c>
      <c r="B653" s="2">
        <v>4.0</v>
      </c>
      <c r="C653" s="2">
        <v>274.0</v>
      </c>
      <c r="D653" s="4">
        <v>43320.59400462963</v>
      </c>
      <c r="E653" s="6">
        <f t="shared" si="1"/>
        <v>43320</v>
      </c>
      <c r="F653" s="7">
        <f>IFERROR(__xludf.DUMMYFUNCTION("""COMPUTED_VALUE"""),0.5940046296296296)</f>
        <v>0.5940046296</v>
      </c>
      <c r="G653">
        <f t="shared" si="2"/>
        <v>14</v>
      </c>
      <c r="H653">
        <f>IFERROR(__xludf.DUMMYFUNCTION("""COMPUTED_VALUE"""),15.0)</f>
        <v>15</v>
      </c>
      <c r="I653">
        <f>IFERROR(__xludf.DUMMYFUNCTION("""COMPUTED_VALUE"""),22.0)</f>
        <v>22</v>
      </c>
    </row>
    <row r="654">
      <c r="A654" s="2">
        <v>282.0</v>
      </c>
      <c r="B654" s="2">
        <v>5.0</v>
      </c>
      <c r="C654" s="2">
        <v>285.0</v>
      </c>
      <c r="D654" s="4">
        <v>43320.604409722226</v>
      </c>
      <c r="E654" s="6">
        <f t="shared" si="1"/>
        <v>43320</v>
      </c>
      <c r="F654" s="7">
        <f>IFERROR(__xludf.DUMMYFUNCTION("""COMPUTED_VALUE"""),0.6044097222222222)</f>
        <v>0.6044097222</v>
      </c>
      <c r="G654">
        <f t="shared" si="2"/>
        <v>14</v>
      </c>
      <c r="H654">
        <f>IFERROR(__xludf.DUMMYFUNCTION("""COMPUTED_VALUE"""),30.0)</f>
        <v>30</v>
      </c>
      <c r="I654">
        <f>IFERROR(__xludf.DUMMYFUNCTION("""COMPUTED_VALUE"""),21.0)</f>
        <v>21</v>
      </c>
    </row>
    <row r="655">
      <c r="A655" s="2">
        <v>281.0</v>
      </c>
      <c r="B655" s="2">
        <v>3.0</v>
      </c>
      <c r="C655" s="2">
        <v>284.0</v>
      </c>
      <c r="D655" s="4">
        <v>43320.61482638889</v>
      </c>
      <c r="E655" s="6">
        <f t="shared" si="1"/>
        <v>43320</v>
      </c>
      <c r="F655" s="7">
        <f>IFERROR(__xludf.DUMMYFUNCTION("""COMPUTED_VALUE"""),0.6148263888888889)</f>
        <v>0.6148263889</v>
      </c>
      <c r="G655">
        <f t="shared" si="2"/>
        <v>14</v>
      </c>
      <c r="H655">
        <f>IFERROR(__xludf.DUMMYFUNCTION("""COMPUTED_VALUE"""),45.0)</f>
        <v>45</v>
      </c>
      <c r="I655">
        <f>IFERROR(__xludf.DUMMYFUNCTION("""COMPUTED_VALUE"""),21.0)</f>
        <v>21</v>
      </c>
    </row>
    <row r="656">
      <c r="A656" s="2">
        <v>296.0</v>
      </c>
      <c r="B656" s="2">
        <v>5.0</v>
      </c>
      <c r="C656" s="2">
        <v>301.0</v>
      </c>
      <c r="D656" s="4">
        <v>43320.62527777778</v>
      </c>
      <c r="E656" s="6">
        <f t="shared" si="1"/>
        <v>43320</v>
      </c>
      <c r="F656" s="7">
        <f>IFERROR(__xludf.DUMMYFUNCTION("""COMPUTED_VALUE"""),0.6252777777777778)</f>
        <v>0.6252777778</v>
      </c>
      <c r="G656">
        <f t="shared" si="2"/>
        <v>15</v>
      </c>
      <c r="H656">
        <f>IFERROR(__xludf.DUMMYFUNCTION("""COMPUTED_VALUE"""),0.0)</f>
        <v>0</v>
      </c>
      <c r="I656">
        <f>IFERROR(__xludf.DUMMYFUNCTION("""COMPUTED_VALUE"""),24.0)</f>
        <v>24</v>
      </c>
    </row>
    <row r="657">
      <c r="A657" s="2">
        <v>342.0</v>
      </c>
      <c r="B657" s="2">
        <v>7.0</v>
      </c>
      <c r="C657" s="2">
        <v>349.0</v>
      </c>
      <c r="D657" s="4">
        <v>43320.635659722226</v>
      </c>
      <c r="E657" s="6">
        <f t="shared" si="1"/>
        <v>43320</v>
      </c>
      <c r="F657" s="7">
        <f>IFERROR(__xludf.DUMMYFUNCTION("""COMPUTED_VALUE"""),0.6356597222222222)</f>
        <v>0.6356597222</v>
      </c>
      <c r="G657">
        <f t="shared" si="2"/>
        <v>15</v>
      </c>
      <c r="H657">
        <f>IFERROR(__xludf.DUMMYFUNCTION("""COMPUTED_VALUE"""),15.0)</f>
        <v>15</v>
      </c>
      <c r="I657">
        <f>IFERROR(__xludf.DUMMYFUNCTION("""COMPUTED_VALUE"""),21.0)</f>
        <v>21</v>
      </c>
    </row>
    <row r="658">
      <c r="A658" s="2">
        <v>361.0</v>
      </c>
      <c r="B658" s="2">
        <v>6.0</v>
      </c>
      <c r="C658" s="2">
        <v>367.0</v>
      </c>
      <c r="D658" s="4">
        <v>43320.64607638889</v>
      </c>
      <c r="E658" s="6">
        <f t="shared" si="1"/>
        <v>43320</v>
      </c>
      <c r="F658" s="7">
        <f>IFERROR(__xludf.DUMMYFUNCTION("""COMPUTED_VALUE"""),0.6460763888888889)</f>
        <v>0.6460763889</v>
      </c>
      <c r="G658">
        <f t="shared" si="2"/>
        <v>15</v>
      </c>
      <c r="H658">
        <f>IFERROR(__xludf.DUMMYFUNCTION("""COMPUTED_VALUE"""),30.0)</f>
        <v>30</v>
      </c>
      <c r="I658">
        <f>IFERROR(__xludf.DUMMYFUNCTION("""COMPUTED_VALUE"""),21.0)</f>
        <v>21</v>
      </c>
    </row>
    <row r="659">
      <c r="A659" s="2">
        <v>352.0</v>
      </c>
      <c r="B659" s="2">
        <v>3.0</v>
      </c>
      <c r="C659" s="2">
        <v>355.0</v>
      </c>
      <c r="D659" s="4">
        <v>43320.65650462963</v>
      </c>
      <c r="E659" s="6">
        <f t="shared" si="1"/>
        <v>43320</v>
      </c>
      <c r="F659" s="7">
        <f>IFERROR(__xludf.DUMMYFUNCTION("""COMPUTED_VALUE"""),0.6565046296296296)</f>
        <v>0.6565046296</v>
      </c>
      <c r="G659">
        <f t="shared" si="2"/>
        <v>15</v>
      </c>
      <c r="H659">
        <f>IFERROR(__xludf.DUMMYFUNCTION("""COMPUTED_VALUE"""),45.0)</f>
        <v>45</v>
      </c>
      <c r="I659">
        <f>IFERROR(__xludf.DUMMYFUNCTION("""COMPUTED_VALUE"""),22.0)</f>
        <v>22</v>
      </c>
    </row>
    <row r="660">
      <c r="A660" s="2">
        <v>341.0</v>
      </c>
      <c r="B660" s="2">
        <v>3.0</v>
      </c>
      <c r="C660" s="2">
        <v>344.0</v>
      </c>
      <c r="D660" s="4">
        <v>43320.66695601852</v>
      </c>
      <c r="E660" s="6">
        <f t="shared" si="1"/>
        <v>43320</v>
      </c>
      <c r="F660" s="7">
        <f>IFERROR(__xludf.DUMMYFUNCTION("""COMPUTED_VALUE"""),0.6669560185185185)</f>
        <v>0.6669560185</v>
      </c>
      <c r="G660">
        <f t="shared" si="2"/>
        <v>16</v>
      </c>
      <c r="H660">
        <f>IFERROR(__xludf.DUMMYFUNCTION("""COMPUTED_VALUE"""),0.0)</f>
        <v>0</v>
      </c>
      <c r="I660">
        <f>IFERROR(__xludf.DUMMYFUNCTION("""COMPUTED_VALUE"""),25.0)</f>
        <v>25</v>
      </c>
    </row>
    <row r="661">
      <c r="A661" s="2">
        <v>429.0</v>
      </c>
      <c r="B661" s="2">
        <v>6.0</v>
      </c>
      <c r="C661" s="2">
        <v>435.0</v>
      </c>
      <c r="D661" s="4">
        <v>43320.67732638889</v>
      </c>
      <c r="E661" s="6">
        <f t="shared" si="1"/>
        <v>43320</v>
      </c>
      <c r="F661" s="7">
        <f>IFERROR(__xludf.DUMMYFUNCTION("""COMPUTED_VALUE"""),0.6773263888888889)</f>
        <v>0.6773263889</v>
      </c>
      <c r="G661">
        <f t="shared" si="2"/>
        <v>16</v>
      </c>
      <c r="H661">
        <f>IFERROR(__xludf.DUMMYFUNCTION("""COMPUTED_VALUE"""),15.0)</f>
        <v>15</v>
      </c>
      <c r="I661">
        <f>IFERROR(__xludf.DUMMYFUNCTION("""COMPUTED_VALUE"""),21.0)</f>
        <v>21</v>
      </c>
    </row>
    <row r="662">
      <c r="A662" s="2">
        <v>359.0</v>
      </c>
      <c r="B662" s="2">
        <v>6.0</v>
      </c>
      <c r="C662" s="2">
        <v>365.0</v>
      </c>
      <c r="D662" s="4">
        <v>43320.687743055554</v>
      </c>
      <c r="E662" s="6">
        <f t="shared" si="1"/>
        <v>43320</v>
      </c>
      <c r="F662" s="7">
        <f>IFERROR(__xludf.DUMMYFUNCTION("""COMPUTED_VALUE"""),0.6877430555555556)</f>
        <v>0.6877430556</v>
      </c>
      <c r="G662">
        <f t="shared" si="2"/>
        <v>16</v>
      </c>
      <c r="H662">
        <f>IFERROR(__xludf.DUMMYFUNCTION("""COMPUTED_VALUE"""),30.0)</f>
        <v>30</v>
      </c>
      <c r="I662">
        <f>IFERROR(__xludf.DUMMYFUNCTION("""COMPUTED_VALUE"""),21.0)</f>
        <v>21</v>
      </c>
    </row>
    <row r="663">
      <c r="A663" s="2">
        <v>412.0</v>
      </c>
      <c r="B663" s="2">
        <v>5.0</v>
      </c>
      <c r="C663" s="2">
        <v>417.0</v>
      </c>
      <c r="D663" s="4">
        <v>43320.698159722226</v>
      </c>
      <c r="E663" s="6">
        <f t="shared" si="1"/>
        <v>43320</v>
      </c>
      <c r="F663" s="7">
        <f>IFERROR(__xludf.DUMMYFUNCTION("""COMPUTED_VALUE"""),0.6981597222222222)</f>
        <v>0.6981597222</v>
      </c>
      <c r="G663">
        <f t="shared" si="2"/>
        <v>16</v>
      </c>
      <c r="H663">
        <f>IFERROR(__xludf.DUMMYFUNCTION("""COMPUTED_VALUE"""),45.0)</f>
        <v>45</v>
      </c>
      <c r="I663">
        <f>IFERROR(__xludf.DUMMYFUNCTION("""COMPUTED_VALUE"""),21.0)</f>
        <v>21</v>
      </c>
    </row>
    <row r="664">
      <c r="A664" s="2">
        <v>334.0</v>
      </c>
      <c r="B664" s="2">
        <v>3.0</v>
      </c>
      <c r="C664" s="2">
        <v>327.0</v>
      </c>
      <c r="D664" s="4">
        <v>43320.70861111111</v>
      </c>
      <c r="E664" s="6">
        <f t="shared" si="1"/>
        <v>43320</v>
      </c>
      <c r="F664" s="7">
        <f>IFERROR(__xludf.DUMMYFUNCTION("""COMPUTED_VALUE"""),0.7086111111111111)</f>
        <v>0.7086111111</v>
      </c>
      <c r="G664">
        <f t="shared" si="2"/>
        <v>17</v>
      </c>
      <c r="H664">
        <f>IFERROR(__xludf.DUMMYFUNCTION("""COMPUTED_VALUE"""),0.0)</f>
        <v>0</v>
      </c>
      <c r="I664">
        <f>IFERROR(__xludf.DUMMYFUNCTION("""COMPUTED_VALUE"""),24.0)</f>
        <v>24</v>
      </c>
    </row>
    <row r="665">
      <c r="A665" s="2">
        <v>537.0</v>
      </c>
      <c r="B665" s="2">
        <v>6.0</v>
      </c>
      <c r="C665" s="2">
        <v>543.0</v>
      </c>
      <c r="D665" s="4">
        <v>43320.718993055554</v>
      </c>
      <c r="E665" s="6">
        <f t="shared" si="1"/>
        <v>43320</v>
      </c>
      <c r="F665" s="7">
        <f>IFERROR(__xludf.DUMMYFUNCTION("""COMPUTED_VALUE"""),0.7189930555555556)</f>
        <v>0.7189930556</v>
      </c>
      <c r="G665">
        <f t="shared" si="2"/>
        <v>17</v>
      </c>
      <c r="H665">
        <f>IFERROR(__xludf.DUMMYFUNCTION("""COMPUTED_VALUE"""),15.0)</f>
        <v>15</v>
      </c>
      <c r="I665">
        <f>IFERROR(__xludf.DUMMYFUNCTION("""COMPUTED_VALUE"""),21.0)</f>
        <v>21</v>
      </c>
    </row>
    <row r="666">
      <c r="A666" s="2">
        <v>471.0</v>
      </c>
      <c r="B666" s="2">
        <v>8.0</v>
      </c>
      <c r="C666" s="2">
        <v>479.0</v>
      </c>
      <c r="D666" s="4">
        <v>43320.729421296295</v>
      </c>
      <c r="E666" s="6">
        <f t="shared" si="1"/>
        <v>43320</v>
      </c>
      <c r="F666" s="7">
        <f>IFERROR(__xludf.DUMMYFUNCTION("""COMPUTED_VALUE"""),0.7294212962962963)</f>
        <v>0.7294212963</v>
      </c>
      <c r="G666">
        <f t="shared" si="2"/>
        <v>17</v>
      </c>
      <c r="H666">
        <f>IFERROR(__xludf.DUMMYFUNCTION("""COMPUTED_VALUE"""),30.0)</f>
        <v>30</v>
      </c>
      <c r="I666">
        <f>IFERROR(__xludf.DUMMYFUNCTION("""COMPUTED_VALUE"""),22.0)</f>
        <v>22</v>
      </c>
    </row>
    <row r="667">
      <c r="A667" s="2">
        <v>418.0</v>
      </c>
      <c r="B667" s="2">
        <v>6.0</v>
      </c>
      <c r="C667" s="2">
        <v>424.0</v>
      </c>
      <c r="D667" s="4">
        <v>43320.73982638889</v>
      </c>
      <c r="E667" s="6">
        <f t="shared" si="1"/>
        <v>43320</v>
      </c>
      <c r="F667" s="7">
        <f>IFERROR(__xludf.DUMMYFUNCTION("""COMPUTED_VALUE"""),0.7398263888888889)</f>
        <v>0.7398263889</v>
      </c>
      <c r="G667">
        <f t="shared" si="2"/>
        <v>17</v>
      </c>
      <c r="H667">
        <f>IFERROR(__xludf.DUMMYFUNCTION("""COMPUTED_VALUE"""),45.0)</f>
        <v>45</v>
      </c>
      <c r="I667">
        <f>IFERROR(__xludf.DUMMYFUNCTION("""COMPUTED_VALUE"""),21.0)</f>
        <v>21</v>
      </c>
    </row>
    <row r="668">
      <c r="A668" s="2">
        <v>377.0</v>
      </c>
      <c r="B668" s="2">
        <v>7.0</v>
      </c>
      <c r="C668" s="2">
        <v>384.0</v>
      </c>
      <c r="D668" s="4">
        <v>43320.7502662037</v>
      </c>
      <c r="E668" s="6">
        <f t="shared" si="1"/>
        <v>43320</v>
      </c>
      <c r="F668" s="7">
        <f>IFERROR(__xludf.DUMMYFUNCTION("""COMPUTED_VALUE"""),0.7502662037037037)</f>
        <v>0.7502662037</v>
      </c>
      <c r="G668">
        <f t="shared" si="2"/>
        <v>18</v>
      </c>
      <c r="H668">
        <f>IFERROR(__xludf.DUMMYFUNCTION("""COMPUTED_VALUE"""),0.0)</f>
        <v>0</v>
      </c>
      <c r="I668">
        <f>IFERROR(__xludf.DUMMYFUNCTION("""COMPUTED_VALUE"""),23.0)</f>
        <v>23</v>
      </c>
    </row>
    <row r="669">
      <c r="A669" s="2">
        <v>424.0</v>
      </c>
      <c r="B669" s="2">
        <v>10.0</v>
      </c>
      <c r="C669" s="2">
        <v>434.0</v>
      </c>
      <c r="D669" s="4">
        <v>43320.760671296295</v>
      </c>
      <c r="E669" s="6">
        <f t="shared" si="1"/>
        <v>43320</v>
      </c>
      <c r="F669" s="7">
        <f>IFERROR(__xludf.DUMMYFUNCTION("""COMPUTED_VALUE"""),0.7606712962962963)</f>
        <v>0.7606712963</v>
      </c>
      <c r="G669">
        <f t="shared" si="2"/>
        <v>18</v>
      </c>
      <c r="H669">
        <f>IFERROR(__xludf.DUMMYFUNCTION("""COMPUTED_VALUE"""),15.0)</f>
        <v>15</v>
      </c>
      <c r="I669">
        <f>IFERROR(__xludf.DUMMYFUNCTION("""COMPUTED_VALUE"""),22.0)</f>
        <v>22</v>
      </c>
    </row>
    <row r="670">
      <c r="A670" s="2">
        <v>435.0</v>
      </c>
      <c r="B670" s="2">
        <v>9.0</v>
      </c>
      <c r="C670" s="2">
        <v>444.0</v>
      </c>
      <c r="D670" s="4">
        <v>43320.77107638889</v>
      </c>
      <c r="E670" s="6">
        <f t="shared" si="1"/>
        <v>43320</v>
      </c>
      <c r="F670" s="7">
        <f>IFERROR(__xludf.DUMMYFUNCTION("""COMPUTED_VALUE"""),0.7710763888888889)</f>
        <v>0.7710763889</v>
      </c>
      <c r="G670">
        <f t="shared" si="2"/>
        <v>18</v>
      </c>
      <c r="H670">
        <f>IFERROR(__xludf.DUMMYFUNCTION("""COMPUTED_VALUE"""),30.0)</f>
        <v>30</v>
      </c>
      <c r="I670">
        <f>IFERROR(__xludf.DUMMYFUNCTION("""COMPUTED_VALUE"""),21.0)</f>
        <v>21</v>
      </c>
    </row>
    <row r="671">
      <c r="A671" s="2">
        <v>446.0</v>
      </c>
      <c r="B671" s="2">
        <v>8.0</v>
      </c>
      <c r="C671" s="2">
        <v>454.0</v>
      </c>
      <c r="D671" s="4">
        <v>43320.781481481485</v>
      </c>
      <c r="E671" s="6">
        <f t="shared" si="1"/>
        <v>43320</v>
      </c>
      <c r="F671" s="7">
        <f>IFERROR(__xludf.DUMMYFUNCTION("""COMPUTED_VALUE"""),0.7814814814814814)</f>
        <v>0.7814814815</v>
      </c>
      <c r="G671">
        <f t="shared" si="2"/>
        <v>18</v>
      </c>
      <c r="H671">
        <f>IFERROR(__xludf.DUMMYFUNCTION("""COMPUTED_VALUE"""),45.0)</f>
        <v>45</v>
      </c>
      <c r="I671">
        <f>IFERROR(__xludf.DUMMYFUNCTION("""COMPUTED_VALUE"""),20.0)</f>
        <v>20</v>
      </c>
    </row>
    <row r="672">
      <c r="A672" s="2">
        <v>432.0</v>
      </c>
      <c r="B672" s="2">
        <v>9.0</v>
      </c>
      <c r="C672" s="2">
        <v>441.0</v>
      </c>
      <c r="D672" s="4">
        <v>43320.79193287037</v>
      </c>
      <c r="E672" s="6">
        <f t="shared" si="1"/>
        <v>43320</v>
      </c>
      <c r="F672" s="7">
        <f>IFERROR(__xludf.DUMMYFUNCTION("""COMPUTED_VALUE"""),0.7919328703703704)</f>
        <v>0.7919328704</v>
      </c>
      <c r="G672">
        <f t="shared" si="2"/>
        <v>19</v>
      </c>
      <c r="H672">
        <f>IFERROR(__xludf.DUMMYFUNCTION("""COMPUTED_VALUE"""),0.0)</f>
        <v>0</v>
      </c>
      <c r="I672">
        <f>IFERROR(__xludf.DUMMYFUNCTION("""COMPUTED_VALUE"""),23.0)</f>
        <v>23</v>
      </c>
    </row>
    <row r="673">
      <c r="A673" s="2">
        <v>478.0</v>
      </c>
      <c r="B673" s="2">
        <v>9.0</v>
      </c>
      <c r="C673" s="2">
        <v>487.0</v>
      </c>
      <c r="D673" s="4">
        <v>43320.80232638889</v>
      </c>
      <c r="E673" s="6">
        <f t="shared" si="1"/>
        <v>43320</v>
      </c>
      <c r="F673" s="7">
        <f>IFERROR(__xludf.DUMMYFUNCTION("""COMPUTED_VALUE"""),0.8023263888888889)</f>
        <v>0.8023263889</v>
      </c>
      <c r="G673">
        <f t="shared" si="2"/>
        <v>19</v>
      </c>
      <c r="H673">
        <f>IFERROR(__xludf.DUMMYFUNCTION("""COMPUTED_VALUE"""),15.0)</f>
        <v>15</v>
      </c>
      <c r="I673">
        <f>IFERROR(__xludf.DUMMYFUNCTION("""COMPUTED_VALUE"""),21.0)</f>
        <v>21</v>
      </c>
    </row>
    <row r="674">
      <c r="A674" s="2">
        <v>516.0</v>
      </c>
      <c r="B674" s="2">
        <v>9.0</v>
      </c>
      <c r="C674" s="2">
        <v>525.0</v>
      </c>
      <c r="D674" s="4">
        <v>43320.812743055554</v>
      </c>
      <c r="E674" s="6">
        <f t="shared" si="1"/>
        <v>43320</v>
      </c>
      <c r="F674" s="7">
        <f>IFERROR(__xludf.DUMMYFUNCTION("""COMPUTED_VALUE"""),0.8127430555555556)</f>
        <v>0.8127430556</v>
      </c>
      <c r="G674">
        <f t="shared" si="2"/>
        <v>19</v>
      </c>
      <c r="H674">
        <f>IFERROR(__xludf.DUMMYFUNCTION("""COMPUTED_VALUE"""),30.0)</f>
        <v>30</v>
      </c>
      <c r="I674">
        <f>IFERROR(__xludf.DUMMYFUNCTION("""COMPUTED_VALUE"""),21.0)</f>
        <v>21</v>
      </c>
    </row>
    <row r="675">
      <c r="A675" s="2">
        <v>546.0</v>
      </c>
      <c r="B675" s="2">
        <v>8.0</v>
      </c>
      <c r="C675" s="2">
        <v>554.0</v>
      </c>
      <c r="D675" s="4">
        <v>43320.823159722226</v>
      </c>
      <c r="E675" s="6">
        <f t="shared" si="1"/>
        <v>43320</v>
      </c>
      <c r="F675" s="7">
        <f>IFERROR(__xludf.DUMMYFUNCTION("""COMPUTED_VALUE"""),0.8231597222222222)</f>
        <v>0.8231597222</v>
      </c>
      <c r="G675">
        <f t="shared" si="2"/>
        <v>19</v>
      </c>
      <c r="H675">
        <f>IFERROR(__xludf.DUMMYFUNCTION("""COMPUTED_VALUE"""),45.0)</f>
        <v>45</v>
      </c>
      <c r="I675">
        <f>IFERROR(__xludf.DUMMYFUNCTION("""COMPUTED_VALUE"""),21.0)</f>
        <v>21</v>
      </c>
    </row>
    <row r="676">
      <c r="A676" s="2">
        <v>540.0</v>
      </c>
      <c r="B676" s="2">
        <v>10.0</v>
      </c>
      <c r="C676" s="2">
        <v>550.0</v>
      </c>
      <c r="D676" s="4">
        <v>43320.83356481481</v>
      </c>
      <c r="E676" s="6">
        <f t="shared" si="1"/>
        <v>43320</v>
      </c>
      <c r="F676" s="7">
        <f>IFERROR(__xludf.DUMMYFUNCTION("""COMPUTED_VALUE"""),0.8335648148148148)</f>
        <v>0.8335648148</v>
      </c>
      <c r="G676">
        <f t="shared" si="2"/>
        <v>20</v>
      </c>
      <c r="H676">
        <f>IFERROR(__xludf.DUMMYFUNCTION("""COMPUTED_VALUE"""),0.0)</f>
        <v>0</v>
      </c>
      <c r="I676">
        <f>IFERROR(__xludf.DUMMYFUNCTION("""COMPUTED_VALUE"""),20.0)</f>
        <v>20</v>
      </c>
    </row>
    <row r="677">
      <c r="A677" s="2">
        <v>742.0</v>
      </c>
      <c r="B677" s="2">
        <v>15.0</v>
      </c>
      <c r="C677" s="2">
        <v>757.0</v>
      </c>
      <c r="D677" s="4">
        <v>43320.843993055554</v>
      </c>
      <c r="E677" s="6">
        <f t="shared" si="1"/>
        <v>43320</v>
      </c>
      <c r="F677" s="7">
        <f>IFERROR(__xludf.DUMMYFUNCTION("""COMPUTED_VALUE"""),0.8439930555555556)</f>
        <v>0.8439930556</v>
      </c>
      <c r="G677">
        <f t="shared" si="2"/>
        <v>20</v>
      </c>
      <c r="H677">
        <f>IFERROR(__xludf.DUMMYFUNCTION("""COMPUTED_VALUE"""),15.0)</f>
        <v>15</v>
      </c>
      <c r="I677">
        <f>IFERROR(__xludf.DUMMYFUNCTION("""COMPUTED_VALUE"""),21.0)</f>
        <v>21</v>
      </c>
    </row>
    <row r="678">
      <c r="A678" s="2">
        <v>725.0</v>
      </c>
      <c r="B678" s="2">
        <v>9.0</v>
      </c>
      <c r="C678" s="2">
        <v>734.0</v>
      </c>
      <c r="D678" s="4">
        <v>43320.85439814815</v>
      </c>
      <c r="E678" s="6">
        <f t="shared" si="1"/>
        <v>43320</v>
      </c>
      <c r="F678" s="7">
        <f>IFERROR(__xludf.DUMMYFUNCTION("""COMPUTED_VALUE"""),0.8543981481481482)</f>
        <v>0.8543981481</v>
      </c>
      <c r="G678">
        <f t="shared" si="2"/>
        <v>20</v>
      </c>
      <c r="H678">
        <f>IFERROR(__xludf.DUMMYFUNCTION("""COMPUTED_VALUE"""),30.0)</f>
        <v>30</v>
      </c>
      <c r="I678">
        <f>IFERROR(__xludf.DUMMYFUNCTION("""COMPUTED_VALUE"""),20.0)</f>
        <v>20</v>
      </c>
    </row>
    <row r="679">
      <c r="A679" s="2">
        <v>699.0</v>
      </c>
      <c r="B679" s="2">
        <v>6.0</v>
      </c>
      <c r="C679" s="2">
        <v>704.0</v>
      </c>
      <c r="D679" s="4">
        <v>43320.86482638889</v>
      </c>
      <c r="E679" s="6">
        <f t="shared" si="1"/>
        <v>43320</v>
      </c>
      <c r="F679" s="7">
        <f>IFERROR(__xludf.DUMMYFUNCTION("""COMPUTED_VALUE"""),0.8648263888888889)</f>
        <v>0.8648263889</v>
      </c>
      <c r="G679">
        <f t="shared" si="2"/>
        <v>20</v>
      </c>
      <c r="H679">
        <f>IFERROR(__xludf.DUMMYFUNCTION("""COMPUTED_VALUE"""),45.0)</f>
        <v>45</v>
      </c>
      <c r="I679">
        <f>IFERROR(__xludf.DUMMYFUNCTION("""COMPUTED_VALUE"""),21.0)</f>
        <v>21</v>
      </c>
    </row>
    <row r="680">
      <c r="A680" s="2">
        <v>636.0</v>
      </c>
      <c r="B680" s="2">
        <v>10.0</v>
      </c>
      <c r="C680" s="2">
        <v>646.0</v>
      </c>
      <c r="D680" s="4">
        <v>43320.87527777778</v>
      </c>
      <c r="E680" s="6">
        <f t="shared" si="1"/>
        <v>43320</v>
      </c>
      <c r="F680" s="7">
        <f>IFERROR(__xludf.DUMMYFUNCTION("""COMPUTED_VALUE"""),0.8752777777777778)</f>
        <v>0.8752777778</v>
      </c>
      <c r="G680">
        <f t="shared" si="2"/>
        <v>21</v>
      </c>
      <c r="H680">
        <f>IFERROR(__xludf.DUMMYFUNCTION("""COMPUTED_VALUE"""),0.0)</f>
        <v>0</v>
      </c>
      <c r="I680">
        <f>IFERROR(__xludf.DUMMYFUNCTION("""COMPUTED_VALUE"""),24.0)</f>
        <v>24</v>
      </c>
    </row>
    <row r="681">
      <c r="A681" s="2">
        <v>669.0</v>
      </c>
      <c r="B681" s="2">
        <v>13.0</v>
      </c>
      <c r="C681" s="2">
        <v>682.0</v>
      </c>
      <c r="D681" s="4">
        <v>43320.885659722226</v>
      </c>
      <c r="E681" s="6">
        <f t="shared" si="1"/>
        <v>43320</v>
      </c>
      <c r="F681" s="7">
        <f>IFERROR(__xludf.DUMMYFUNCTION("""COMPUTED_VALUE"""),0.8856597222222222)</f>
        <v>0.8856597222</v>
      </c>
      <c r="G681">
        <f t="shared" si="2"/>
        <v>21</v>
      </c>
      <c r="H681">
        <f>IFERROR(__xludf.DUMMYFUNCTION("""COMPUTED_VALUE"""),15.0)</f>
        <v>15</v>
      </c>
      <c r="I681">
        <f>IFERROR(__xludf.DUMMYFUNCTION("""COMPUTED_VALUE"""),21.0)</f>
        <v>21</v>
      </c>
    </row>
    <row r="682">
      <c r="A682" s="2">
        <v>646.0</v>
      </c>
      <c r="B682" s="2">
        <v>11.0</v>
      </c>
      <c r="C682" s="2">
        <v>657.0</v>
      </c>
      <c r="D682" s="4">
        <v>43320.89607638889</v>
      </c>
      <c r="E682" s="6">
        <f t="shared" si="1"/>
        <v>43320</v>
      </c>
      <c r="F682" s="7">
        <f>IFERROR(__xludf.DUMMYFUNCTION("""COMPUTED_VALUE"""),0.8960763888888889)</f>
        <v>0.8960763889</v>
      </c>
      <c r="G682">
        <f t="shared" si="2"/>
        <v>21</v>
      </c>
      <c r="H682">
        <f>IFERROR(__xludf.DUMMYFUNCTION("""COMPUTED_VALUE"""),30.0)</f>
        <v>30</v>
      </c>
      <c r="I682">
        <f>IFERROR(__xludf.DUMMYFUNCTION("""COMPUTED_VALUE"""),21.0)</f>
        <v>21</v>
      </c>
    </row>
    <row r="683">
      <c r="A683" s="2">
        <v>666.0</v>
      </c>
      <c r="B683" s="2">
        <v>12.0</v>
      </c>
      <c r="C683" s="2">
        <v>678.0</v>
      </c>
      <c r="D683" s="4">
        <v>43320.90650462963</v>
      </c>
      <c r="E683" s="6">
        <f t="shared" si="1"/>
        <v>43320</v>
      </c>
      <c r="F683" s="7">
        <f>IFERROR(__xludf.DUMMYFUNCTION("""COMPUTED_VALUE"""),0.9065046296296296)</f>
        <v>0.9065046296</v>
      </c>
      <c r="G683">
        <f t="shared" si="2"/>
        <v>21</v>
      </c>
      <c r="H683">
        <f>IFERROR(__xludf.DUMMYFUNCTION("""COMPUTED_VALUE"""),45.0)</f>
        <v>45</v>
      </c>
      <c r="I683">
        <f>IFERROR(__xludf.DUMMYFUNCTION("""COMPUTED_VALUE"""),22.0)</f>
        <v>22</v>
      </c>
    </row>
    <row r="684">
      <c r="A684" s="2">
        <v>585.0</v>
      </c>
      <c r="B684" s="2">
        <v>13.0</v>
      </c>
      <c r="C684" s="2">
        <v>598.0</v>
      </c>
      <c r="D684" s="4">
        <v>43320.91694444444</v>
      </c>
      <c r="E684" s="6">
        <f t="shared" si="1"/>
        <v>43320</v>
      </c>
      <c r="F684" s="7">
        <f>IFERROR(__xludf.DUMMYFUNCTION("""COMPUTED_VALUE"""),0.9169444444444445)</f>
        <v>0.9169444444</v>
      </c>
      <c r="G684">
        <f t="shared" si="2"/>
        <v>22</v>
      </c>
      <c r="H684">
        <f>IFERROR(__xludf.DUMMYFUNCTION("""COMPUTED_VALUE"""),0.0)</f>
        <v>0</v>
      </c>
      <c r="I684">
        <f>IFERROR(__xludf.DUMMYFUNCTION("""COMPUTED_VALUE"""),24.0)</f>
        <v>24</v>
      </c>
    </row>
    <row r="685">
      <c r="A685" s="2">
        <v>588.0</v>
      </c>
      <c r="B685" s="2">
        <v>12.0</v>
      </c>
      <c r="C685" s="2">
        <v>600.0</v>
      </c>
      <c r="D685" s="4">
        <v>43320.92732638889</v>
      </c>
      <c r="E685" s="6">
        <f t="shared" si="1"/>
        <v>43320</v>
      </c>
      <c r="F685" s="7">
        <f>IFERROR(__xludf.DUMMYFUNCTION("""COMPUTED_VALUE"""),0.9273263888888889)</f>
        <v>0.9273263889</v>
      </c>
      <c r="G685">
        <f t="shared" si="2"/>
        <v>22</v>
      </c>
      <c r="H685">
        <f>IFERROR(__xludf.DUMMYFUNCTION("""COMPUTED_VALUE"""),15.0)</f>
        <v>15</v>
      </c>
      <c r="I685">
        <f>IFERROR(__xludf.DUMMYFUNCTION("""COMPUTED_VALUE"""),21.0)</f>
        <v>21</v>
      </c>
    </row>
    <row r="686">
      <c r="A686" s="2">
        <v>538.0</v>
      </c>
      <c r="B686" s="2">
        <v>11.0</v>
      </c>
      <c r="C686" s="2">
        <v>549.0</v>
      </c>
      <c r="D686" s="4">
        <v>43320.937743055554</v>
      </c>
      <c r="E686" s="6">
        <f t="shared" si="1"/>
        <v>43320</v>
      </c>
      <c r="F686" s="7">
        <f>IFERROR(__xludf.DUMMYFUNCTION("""COMPUTED_VALUE"""),0.9377430555555556)</f>
        <v>0.9377430556</v>
      </c>
      <c r="G686">
        <f t="shared" si="2"/>
        <v>22</v>
      </c>
      <c r="H686">
        <f>IFERROR(__xludf.DUMMYFUNCTION("""COMPUTED_VALUE"""),30.0)</f>
        <v>30</v>
      </c>
      <c r="I686">
        <f>IFERROR(__xludf.DUMMYFUNCTION("""COMPUTED_VALUE"""),21.0)</f>
        <v>21</v>
      </c>
    </row>
    <row r="687">
      <c r="A687" s="2">
        <v>526.0</v>
      </c>
      <c r="B687" s="2">
        <v>18.0</v>
      </c>
      <c r="C687" s="2">
        <v>544.0</v>
      </c>
      <c r="D687" s="4">
        <v>43320.948159722226</v>
      </c>
      <c r="E687" s="6">
        <f t="shared" si="1"/>
        <v>43320</v>
      </c>
      <c r="F687" s="7">
        <f>IFERROR(__xludf.DUMMYFUNCTION("""COMPUTED_VALUE"""),0.9481597222222222)</f>
        <v>0.9481597222</v>
      </c>
      <c r="G687">
        <f t="shared" si="2"/>
        <v>22</v>
      </c>
      <c r="H687">
        <f>IFERROR(__xludf.DUMMYFUNCTION("""COMPUTED_VALUE"""),45.0)</f>
        <v>45</v>
      </c>
      <c r="I687">
        <f>IFERROR(__xludf.DUMMYFUNCTION("""COMPUTED_VALUE"""),21.0)</f>
        <v>21</v>
      </c>
    </row>
    <row r="688">
      <c r="A688" s="2">
        <v>467.0</v>
      </c>
      <c r="B688" s="2">
        <v>13.0</v>
      </c>
      <c r="C688" s="2">
        <v>480.0</v>
      </c>
      <c r="D688" s="4">
        <v>43320.958599537036</v>
      </c>
      <c r="E688" s="6">
        <f t="shared" si="1"/>
        <v>43320</v>
      </c>
      <c r="F688" s="7">
        <f>IFERROR(__xludf.DUMMYFUNCTION("""COMPUTED_VALUE"""),0.958599537037037)</f>
        <v>0.958599537</v>
      </c>
      <c r="G688">
        <f t="shared" si="2"/>
        <v>23</v>
      </c>
      <c r="H688">
        <f>IFERROR(__xludf.DUMMYFUNCTION("""COMPUTED_VALUE"""),0.0)</f>
        <v>0</v>
      </c>
      <c r="I688">
        <f>IFERROR(__xludf.DUMMYFUNCTION("""COMPUTED_VALUE"""),23.0)</f>
        <v>23</v>
      </c>
    </row>
    <row r="689">
      <c r="A689" s="2">
        <v>345.0</v>
      </c>
      <c r="B689" s="2">
        <v>12.0</v>
      </c>
      <c r="C689" s="2">
        <v>357.0</v>
      </c>
      <c r="D689" s="4">
        <v>43320.968993055554</v>
      </c>
      <c r="E689" s="6">
        <f t="shared" si="1"/>
        <v>43320</v>
      </c>
      <c r="F689" s="7">
        <f>IFERROR(__xludf.DUMMYFUNCTION("""COMPUTED_VALUE"""),0.9689930555555556)</f>
        <v>0.9689930556</v>
      </c>
      <c r="G689">
        <f t="shared" si="2"/>
        <v>23</v>
      </c>
      <c r="H689">
        <f>IFERROR(__xludf.DUMMYFUNCTION("""COMPUTED_VALUE"""),15.0)</f>
        <v>15</v>
      </c>
      <c r="I689">
        <f>IFERROR(__xludf.DUMMYFUNCTION("""COMPUTED_VALUE"""),21.0)</f>
        <v>21</v>
      </c>
    </row>
    <row r="690">
      <c r="A690" s="2">
        <v>384.0</v>
      </c>
      <c r="B690" s="2">
        <v>10.0</v>
      </c>
      <c r="C690" s="2">
        <v>394.0</v>
      </c>
      <c r="D690" s="4">
        <v>43320.97939814815</v>
      </c>
      <c r="E690" s="6">
        <f t="shared" si="1"/>
        <v>43320</v>
      </c>
      <c r="F690" s="7">
        <f>IFERROR(__xludf.DUMMYFUNCTION("""COMPUTED_VALUE"""),0.9793981481481482)</f>
        <v>0.9793981481</v>
      </c>
      <c r="G690">
        <f t="shared" si="2"/>
        <v>23</v>
      </c>
      <c r="H690">
        <f>IFERROR(__xludf.DUMMYFUNCTION("""COMPUTED_VALUE"""),30.0)</f>
        <v>30</v>
      </c>
      <c r="I690">
        <f>IFERROR(__xludf.DUMMYFUNCTION("""COMPUTED_VALUE"""),20.0)</f>
        <v>20</v>
      </c>
    </row>
    <row r="691">
      <c r="A691" s="2">
        <v>327.0</v>
      </c>
      <c r="B691" s="2">
        <v>7.0</v>
      </c>
      <c r="C691" s="2">
        <v>334.0</v>
      </c>
      <c r="D691" s="4">
        <v>43320.98982638889</v>
      </c>
      <c r="E691" s="6">
        <f t="shared" si="1"/>
        <v>43320</v>
      </c>
      <c r="F691" s="7">
        <f>IFERROR(__xludf.DUMMYFUNCTION("""COMPUTED_VALUE"""),0.9898263888888889)</f>
        <v>0.9898263889</v>
      </c>
      <c r="G691">
        <f t="shared" si="2"/>
        <v>23</v>
      </c>
      <c r="H691">
        <f>IFERROR(__xludf.DUMMYFUNCTION("""COMPUTED_VALUE"""),45.0)</f>
        <v>45</v>
      </c>
      <c r="I691">
        <f>IFERROR(__xludf.DUMMYFUNCTION("""COMPUTED_VALUE"""),21.0)</f>
        <v>21</v>
      </c>
    </row>
    <row r="692">
      <c r="A692" s="2">
        <v>332.0</v>
      </c>
      <c r="B692" s="2">
        <v>9.0</v>
      </c>
      <c r="C692" s="2">
        <v>341.0</v>
      </c>
      <c r="D692" s="4">
        <v>43321.0002662037</v>
      </c>
      <c r="E692" s="6">
        <f t="shared" si="1"/>
        <v>43321</v>
      </c>
      <c r="F692" s="7">
        <f>IFERROR(__xludf.DUMMYFUNCTION("""COMPUTED_VALUE"""),2.662037037037037E-4)</f>
        <v>0.0002662037037</v>
      </c>
      <c r="G692">
        <f t="shared" si="2"/>
        <v>0</v>
      </c>
      <c r="H692">
        <f>IFERROR(__xludf.DUMMYFUNCTION("""COMPUTED_VALUE"""),0.0)</f>
        <v>0</v>
      </c>
      <c r="I692">
        <f>IFERROR(__xludf.DUMMYFUNCTION("""COMPUTED_VALUE"""),23.0)</f>
        <v>23</v>
      </c>
    </row>
    <row r="693">
      <c r="A693" s="2">
        <v>337.0</v>
      </c>
      <c r="B693" s="2">
        <v>8.0</v>
      </c>
      <c r="C693" s="2">
        <v>345.0</v>
      </c>
      <c r="D693" s="4">
        <v>43321.010659722226</v>
      </c>
      <c r="E693" s="6">
        <f t="shared" si="1"/>
        <v>43321</v>
      </c>
      <c r="F693" s="7">
        <f>IFERROR(__xludf.DUMMYFUNCTION("""COMPUTED_VALUE"""),0.010659722222222221)</f>
        <v>0.01065972222</v>
      </c>
      <c r="G693">
        <f t="shared" si="2"/>
        <v>0</v>
      </c>
      <c r="H693">
        <f>IFERROR(__xludf.DUMMYFUNCTION("""COMPUTED_VALUE"""),15.0)</f>
        <v>15</v>
      </c>
      <c r="I693">
        <f>IFERROR(__xludf.DUMMYFUNCTION("""COMPUTED_VALUE"""),21.0)</f>
        <v>21</v>
      </c>
    </row>
    <row r="694">
      <c r="A694" s="2">
        <v>333.0</v>
      </c>
      <c r="B694" s="2">
        <v>7.0</v>
      </c>
      <c r="C694" s="2">
        <v>340.0</v>
      </c>
      <c r="D694" s="4">
        <v>43321.02107638889</v>
      </c>
      <c r="E694" s="6">
        <f t="shared" si="1"/>
        <v>43321</v>
      </c>
      <c r="F694" s="7">
        <f>IFERROR(__xludf.DUMMYFUNCTION("""COMPUTED_VALUE"""),0.021076388888888888)</f>
        <v>0.02107638889</v>
      </c>
      <c r="G694">
        <f t="shared" si="2"/>
        <v>0</v>
      </c>
      <c r="H694">
        <f>IFERROR(__xludf.DUMMYFUNCTION("""COMPUTED_VALUE"""),30.0)</f>
        <v>30</v>
      </c>
      <c r="I694">
        <f>IFERROR(__xludf.DUMMYFUNCTION("""COMPUTED_VALUE"""),21.0)</f>
        <v>21</v>
      </c>
    </row>
    <row r="695">
      <c r="A695" s="2">
        <v>282.0</v>
      </c>
      <c r="B695" s="2">
        <v>5.0</v>
      </c>
      <c r="C695" s="2">
        <v>287.0</v>
      </c>
      <c r="D695" s="4">
        <v>43321.031481481485</v>
      </c>
      <c r="E695" s="6">
        <f t="shared" si="1"/>
        <v>43321</v>
      </c>
      <c r="F695" s="7">
        <f>IFERROR(__xludf.DUMMYFUNCTION("""COMPUTED_VALUE"""),0.03148148148148148)</f>
        <v>0.03148148148</v>
      </c>
      <c r="G695">
        <f t="shared" si="2"/>
        <v>0</v>
      </c>
      <c r="H695">
        <f>IFERROR(__xludf.DUMMYFUNCTION("""COMPUTED_VALUE"""),45.0)</f>
        <v>45</v>
      </c>
      <c r="I695">
        <f>IFERROR(__xludf.DUMMYFUNCTION("""COMPUTED_VALUE"""),20.0)</f>
        <v>20</v>
      </c>
    </row>
    <row r="696">
      <c r="A696" s="2">
        <v>242.0</v>
      </c>
      <c r="B696" s="2">
        <v>10.0</v>
      </c>
      <c r="C696" s="2">
        <v>252.0</v>
      </c>
      <c r="D696" s="4">
        <v>43321.041921296295</v>
      </c>
      <c r="E696" s="6">
        <f t="shared" si="1"/>
        <v>43321</v>
      </c>
      <c r="F696" s="7">
        <f>IFERROR(__xludf.DUMMYFUNCTION("""COMPUTED_VALUE"""),0.0419212962962963)</f>
        <v>0.0419212963</v>
      </c>
      <c r="G696">
        <f t="shared" si="2"/>
        <v>1</v>
      </c>
      <c r="H696">
        <f>IFERROR(__xludf.DUMMYFUNCTION("""COMPUTED_VALUE"""),0.0)</f>
        <v>0</v>
      </c>
      <c r="I696">
        <f>IFERROR(__xludf.DUMMYFUNCTION("""COMPUTED_VALUE"""),22.0)</f>
        <v>22</v>
      </c>
    </row>
    <row r="697">
      <c r="A697" s="2">
        <v>270.0</v>
      </c>
      <c r="B697" s="2">
        <v>11.0</v>
      </c>
      <c r="C697" s="2">
        <v>281.0</v>
      </c>
      <c r="D697" s="4">
        <v>43321.05231481481</v>
      </c>
      <c r="E697" s="6">
        <f t="shared" si="1"/>
        <v>43321</v>
      </c>
      <c r="F697" s="7">
        <f>IFERROR(__xludf.DUMMYFUNCTION("""COMPUTED_VALUE"""),0.052314814814814814)</f>
        <v>0.05231481481</v>
      </c>
      <c r="G697">
        <f t="shared" si="2"/>
        <v>1</v>
      </c>
      <c r="H697">
        <f>IFERROR(__xludf.DUMMYFUNCTION("""COMPUTED_VALUE"""),15.0)</f>
        <v>15</v>
      </c>
      <c r="I697">
        <f>IFERROR(__xludf.DUMMYFUNCTION("""COMPUTED_VALUE"""),20.0)</f>
        <v>20</v>
      </c>
    </row>
    <row r="698">
      <c r="A698" s="2">
        <v>253.0</v>
      </c>
      <c r="B698" s="2">
        <v>10.0</v>
      </c>
      <c r="C698" s="2">
        <v>263.0</v>
      </c>
      <c r="D698" s="4">
        <v>43321.062731481485</v>
      </c>
      <c r="E698" s="6">
        <f t="shared" si="1"/>
        <v>43321</v>
      </c>
      <c r="F698" s="7">
        <f>IFERROR(__xludf.DUMMYFUNCTION("""COMPUTED_VALUE"""),0.06273148148148149)</f>
        <v>0.06273148148</v>
      </c>
      <c r="G698">
        <f t="shared" si="2"/>
        <v>1</v>
      </c>
      <c r="H698">
        <f>IFERROR(__xludf.DUMMYFUNCTION("""COMPUTED_VALUE"""),30.0)</f>
        <v>30</v>
      </c>
      <c r="I698">
        <f>IFERROR(__xludf.DUMMYFUNCTION("""COMPUTED_VALUE"""),20.0)</f>
        <v>20</v>
      </c>
    </row>
    <row r="699">
      <c r="A699" s="2">
        <v>278.0</v>
      </c>
      <c r="B699" s="2">
        <v>8.0</v>
      </c>
      <c r="C699" s="2">
        <v>286.0</v>
      </c>
      <c r="D699" s="4">
        <v>43321.073159722226</v>
      </c>
      <c r="E699" s="6">
        <f t="shared" si="1"/>
        <v>43321</v>
      </c>
      <c r="F699" s="7">
        <f>IFERROR(__xludf.DUMMYFUNCTION("""COMPUTED_VALUE"""),0.07315972222222222)</f>
        <v>0.07315972222</v>
      </c>
      <c r="G699">
        <f t="shared" si="2"/>
        <v>1</v>
      </c>
      <c r="H699">
        <f>IFERROR(__xludf.DUMMYFUNCTION("""COMPUTED_VALUE"""),45.0)</f>
        <v>45</v>
      </c>
      <c r="I699">
        <f>IFERROR(__xludf.DUMMYFUNCTION("""COMPUTED_VALUE"""),21.0)</f>
        <v>21</v>
      </c>
    </row>
    <row r="700">
      <c r="A700" s="2">
        <v>286.0</v>
      </c>
      <c r="B700" s="2">
        <v>7.0</v>
      </c>
      <c r="C700" s="2">
        <v>293.0</v>
      </c>
      <c r="D700" s="4">
        <v>43321.08357638889</v>
      </c>
      <c r="E700" s="6">
        <f t="shared" si="1"/>
        <v>43321</v>
      </c>
      <c r="F700" s="7">
        <f>IFERROR(__xludf.DUMMYFUNCTION("""COMPUTED_VALUE"""),0.0835763888888889)</f>
        <v>0.08357638889</v>
      </c>
      <c r="G700">
        <f t="shared" si="2"/>
        <v>2</v>
      </c>
      <c r="H700">
        <f>IFERROR(__xludf.DUMMYFUNCTION("""COMPUTED_VALUE"""),0.0)</f>
        <v>0</v>
      </c>
      <c r="I700">
        <f>IFERROR(__xludf.DUMMYFUNCTION("""COMPUTED_VALUE"""),21.0)</f>
        <v>21</v>
      </c>
    </row>
    <row r="701">
      <c r="A701" s="2">
        <v>295.0</v>
      </c>
      <c r="B701" s="2">
        <v>6.0</v>
      </c>
      <c r="C701" s="2">
        <v>301.0</v>
      </c>
      <c r="D701" s="4">
        <v>43321.093981481485</v>
      </c>
      <c r="E701" s="6">
        <f t="shared" si="1"/>
        <v>43321</v>
      </c>
      <c r="F701" s="7">
        <f>IFERROR(__xludf.DUMMYFUNCTION("""COMPUTED_VALUE"""),0.09398148148148149)</f>
        <v>0.09398148148</v>
      </c>
      <c r="G701">
        <f t="shared" si="2"/>
        <v>2</v>
      </c>
      <c r="H701">
        <f>IFERROR(__xludf.DUMMYFUNCTION("""COMPUTED_VALUE"""),15.0)</f>
        <v>15</v>
      </c>
      <c r="I701">
        <f>IFERROR(__xludf.DUMMYFUNCTION("""COMPUTED_VALUE"""),20.0)</f>
        <v>20</v>
      </c>
    </row>
    <row r="702">
      <c r="A702" s="2">
        <v>240.0</v>
      </c>
      <c r="B702" s="2">
        <v>8.0</v>
      </c>
      <c r="C702" s="2">
        <v>248.0</v>
      </c>
      <c r="D702" s="4">
        <v>43321.10439814815</v>
      </c>
      <c r="E702" s="6">
        <f t="shared" si="1"/>
        <v>43321</v>
      </c>
      <c r="F702" s="7">
        <f>IFERROR(__xludf.DUMMYFUNCTION("""COMPUTED_VALUE"""),0.10439814814814814)</f>
        <v>0.1043981481</v>
      </c>
      <c r="G702">
        <f t="shared" si="2"/>
        <v>2</v>
      </c>
      <c r="H702">
        <f>IFERROR(__xludf.DUMMYFUNCTION("""COMPUTED_VALUE"""),30.0)</f>
        <v>30</v>
      </c>
      <c r="I702">
        <f>IFERROR(__xludf.DUMMYFUNCTION("""COMPUTED_VALUE"""),20.0)</f>
        <v>20</v>
      </c>
    </row>
    <row r="703">
      <c r="A703" s="2">
        <v>218.0</v>
      </c>
      <c r="B703" s="2">
        <v>7.0</v>
      </c>
      <c r="C703" s="2">
        <v>225.0</v>
      </c>
      <c r="D703" s="4">
        <v>43321.11482638889</v>
      </c>
      <c r="E703" s="6">
        <f t="shared" si="1"/>
        <v>43321</v>
      </c>
      <c r="F703" s="7">
        <f>IFERROR(__xludf.DUMMYFUNCTION("""COMPUTED_VALUE"""),0.1148263888888889)</f>
        <v>0.1148263889</v>
      </c>
      <c r="G703">
        <f t="shared" si="2"/>
        <v>2</v>
      </c>
      <c r="H703">
        <f>IFERROR(__xludf.DUMMYFUNCTION("""COMPUTED_VALUE"""),45.0)</f>
        <v>45</v>
      </c>
      <c r="I703">
        <f>IFERROR(__xludf.DUMMYFUNCTION("""COMPUTED_VALUE"""),21.0)</f>
        <v>21</v>
      </c>
    </row>
    <row r="704">
      <c r="A704" s="2">
        <v>191.0</v>
      </c>
      <c r="B704" s="2">
        <v>5.0</v>
      </c>
      <c r="C704" s="2">
        <v>196.0</v>
      </c>
      <c r="D704" s="4">
        <v>43321.125231481485</v>
      </c>
      <c r="E704" s="6">
        <f t="shared" si="1"/>
        <v>43321</v>
      </c>
      <c r="F704" s="7">
        <f>IFERROR(__xludf.DUMMYFUNCTION("""COMPUTED_VALUE"""),0.12523148148148147)</f>
        <v>0.1252314815</v>
      </c>
      <c r="G704">
        <f t="shared" si="2"/>
        <v>3</v>
      </c>
      <c r="H704">
        <f>IFERROR(__xludf.DUMMYFUNCTION("""COMPUTED_VALUE"""),0.0)</f>
        <v>0</v>
      </c>
      <c r="I704">
        <f>IFERROR(__xludf.DUMMYFUNCTION("""COMPUTED_VALUE"""),20.0)</f>
        <v>20</v>
      </c>
    </row>
    <row r="705">
      <c r="A705" s="2">
        <v>153.0</v>
      </c>
      <c r="B705" s="2">
        <v>7.0</v>
      </c>
      <c r="C705" s="2">
        <v>160.0</v>
      </c>
      <c r="D705" s="4">
        <v>43321.135659722226</v>
      </c>
      <c r="E705" s="6">
        <f t="shared" si="1"/>
        <v>43321</v>
      </c>
      <c r="F705" s="7">
        <f>IFERROR(__xludf.DUMMYFUNCTION("""COMPUTED_VALUE"""),0.13565972222222222)</f>
        <v>0.1356597222</v>
      </c>
      <c r="G705">
        <f t="shared" si="2"/>
        <v>3</v>
      </c>
      <c r="H705">
        <f>IFERROR(__xludf.DUMMYFUNCTION("""COMPUTED_VALUE"""),15.0)</f>
        <v>15</v>
      </c>
      <c r="I705">
        <f>IFERROR(__xludf.DUMMYFUNCTION("""COMPUTED_VALUE"""),21.0)</f>
        <v>21</v>
      </c>
    </row>
    <row r="706">
      <c r="A706" s="2">
        <v>121.0</v>
      </c>
      <c r="B706" s="2">
        <v>9.0</v>
      </c>
      <c r="C706" s="2">
        <v>130.0</v>
      </c>
      <c r="D706" s="4">
        <v>43321.14606481481</v>
      </c>
      <c r="E706" s="6">
        <f t="shared" si="1"/>
        <v>43321</v>
      </c>
      <c r="F706" s="7">
        <f>IFERROR(__xludf.DUMMYFUNCTION("""COMPUTED_VALUE"""),0.14606481481481481)</f>
        <v>0.1460648148</v>
      </c>
      <c r="G706">
        <f t="shared" si="2"/>
        <v>3</v>
      </c>
      <c r="H706">
        <f>IFERROR(__xludf.DUMMYFUNCTION("""COMPUTED_VALUE"""),30.0)</f>
        <v>30</v>
      </c>
      <c r="I706">
        <f>IFERROR(__xludf.DUMMYFUNCTION("""COMPUTED_VALUE"""),20.0)</f>
        <v>20</v>
      </c>
    </row>
    <row r="707">
      <c r="A707" s="2">
        <v>97.0</v>
      </c>
      <c r="B707" s="2">
        <v>5.0</v>
      </c>
      <c r="C707" s="2">
        <v>102.0</v>
      </c>
      <c r="D707" s="4">
        <v>43321.156493055554</v>
      </c>
      <c r="E707" s="6">
        <f t="shared" si="1"/>
        <v>43321</v>
      </c>
      <c r="F707" s="7">
        <f>IFERROR(__xludf.DUMMYFUNCTION("""COMPUTED_VALUE"""),0.15649305555555557)</f>
        <v>0.1564930556</v>
      </c>
      <c r="G707">
        <f t="shared" si="2"/>
        <v>3</v>
      </c>
      <c r="H707">
        <f>IFERROR(__xludf.DUMMYFUNCTION("""COMPUTED_VALUE"""),45.0)</f>
        <v>45</v>
      </c>
      <c r="I707">
        <f>IFERROR(__xludf.DUMMYFUNCTION("""COMPUTED_VALUE"""),21.0)</f>
        <v>21</v>
      </c>
    </row>
    <row r="708">
      <c r="A708" s="2">
        <v>103.0</v>
      </c>
      <c r="B708" s="2">
        <v>9.0</v>
      </c>
      <c r="C708" s="2">
        <v>112.0</v>
      </c>
      <c r="D708" s="4">
        <v>43321.16689814815</v>
      </c>
      <c r="E708" s="6">
        <f t="shared" si="1"/>
        <v>43321</v>
      </c>
      <c r="F708" s="7">
        <f>IFERROR(__xludf.DUMMYFUNCTION("""COMPUTED_VALUE"""),0.16689814814814816)</f>
        <v>0.1668981481</v>
      </c>
      <c r="G708">
        <f t="shared" si="2"/>
        <v>4</v>
      </c>
      <c r="H708">
        <f>IFERROR(__xludf.DUMMYFUNCTION("""COMPUTED_VALUE"""),0.0)</f>
        <v>0</v>
      </c>
      <c r="I708">
        <f>IFERROR(__xludf.DUMMYFUNCTION("""COMPUTED_VALUE"""),20.0)</f>
        <v>20</v>
      </c>
    </row>
    <row r="709">
      <c r="A709" s="2">
        <v>39.0</v>
      </c>
      <c r="B709" s="2">
        <v>9.0</v>
      </c>
      <c r="C709" s="2">
        <v>48.0</v>
      </c>
      <c r="D709" s="4">
        <v>43321.17731481481</v>
      </c>
      <c r="E709" s="6">
        <f t="shared" si="1"/>
        <v>43321</v>
      </c>
      <c r="F709" s="7">
        <f>IFERROR(__xludf.DUMMYFUNCTION("""COMPUTED_VALUE"""),0.17731481481481481)</f>
        <v>0.1773148148</v>
      </c>
      <c r="G709">
        <f t="shared" si="2"/>
        <v>4</v>
      </c>
      <c r="H709">
        <f>IFERROR(__xludf.DUMMYFUNCTION("""COMPUTED_VALUE"""),15.0)</f>
        <v>15</v>
      </c>
      <c r="I709">
        <f>IFERROR(__xludf.DUMMYFUNCTION("""COMPUTED_VALUE"""),20.0)</f>
        <v>20</v>
      </c>
    </row>
    <row r="710">
      <c r="A710" s="2">
        <v>32.0</v>
      </c>
      <c r="B710" s="2">
        <v>7.0</v>
      </c>
      <c r="C710" s="2">
        <v>33.0</v>
      </c>
      <c r="D710" s="4">
        <v>43321.187731481485</v>
      </c>
      <c r="E710" s="6">
        <f t="shared" si="1"/>
        <v>43321</v>
      </c>
      <c r="F710" s="7">
        <f>IFERROR(__xludf.DUMMYFUNCTION("""COMPUTED_VALUE"""),0.18773148148148147)</f>
        <v>0.1877314815</v>
      </c>
      <c r="G710">
        <f t="shared" si="2"/>
        <v>4</v>
      </c>
      <c r="H710">
        <f>IFERROR(__xludf.DUMMYFUNCTION("""COMPUTED_VALUE"""),30.0)</f>
        <v>30</v>
      </c>
      <c r="I710">
        <f>IFERROR(__xludf.DUMMYFUNCTION("""COMPUTED_VALUE"""),20.0)</f>
        <v>20</v>
      </c>
    </row>
    <row r="711">
      <c r="A711" s="2">
        <v>21.0</v>
      </c>
      <c r="B711" s="2">
        <v>2.0</v>
      </c>
      <c r="C711" s="2">
        <v>23.0</v>
      </c>
      <c r="D711" s="4">
        <v>43321.198159722226</v>
      </c>
      <c r="E711" s="6">
        <f t="shared" si="1"/>
        <v>43321</v>
      </c>
      <c r="F711" s="7">
        <f>IFERROR(__xludf.DUMMYFUNCTION("""COMPUTED_VALUE"""),0.19815972222222222)</f>
        <v>0.1981597222</v>
      </c>
      <c r="G711">
        <f t="shared" si="2"/>
        <v>4</v>
      </c>
      <c r="H711">
        <f>IFERROR(__xludf.DUMMYFUNCTION("""COMPUTED_VALUE"""),45.0)</f>
        <v>45</v>
      </c>
      <c r="I711">
        <f>IFERROR(__xludf.DUMMYFUNCTION("""COMPUTED_VALUE"""),21.0)</f>
        <v>21</v>
      </c>
    </row>
    <row r="712">
      <c r="A712" s="2">
        <v>17.0</v>
      </c>
      <c r="B712" s="2">
        <v>2.0</v>
      </c>
      <c r="C712" s="2">
        <v>19.0</v>
      </c>
      <c r="D712" s="4">
        <v>43321.20862268518</v>
      </c>
      <c r="E712" s="6">
        <f t="shared" si="1"/>
        <v>43321</v>
      </c>
      <c r="F712" s="7">
        <f>IFERROR(__xludf.DUMMYFUNCTION("""COMPUTED_VALUE"""),0.20862268518518517)</f>
        <v>0.2086226852</v>
      </c>
      <c r="G712">
        <f t="shared" si="2"/>
        <v>5</v>
      </c>
      <c r="H712">
        <f>IFERROR(__xludf.DUMMYFUNCTION("""COMPUTED_VALUE"""),0.0)</f>
        <v>0</v>
      </c>
      <c r="I712">
        <f>IFERROR(__xludf.DUMMYFUNCTION("""COMPUTED_VALUE"""),25.0)</f>
        <v>25</v>
      </c>
    </row>
    <row r="713">
      <c r="A713" s="2">
        <v>17.0</v>
      </c>
      <c r="B713" s="2">
        <v>0.0</v>
      </c>
      <c r="C713" s="2">
        <v>17.0</v>
      </c>
      <c r="D713" s="4">
        <v>43321.218993055554</v>
      </c>
      <c r="E713" s="6">
        <f t="shared" si="1"/>
        <v>43321</v>
      </c>
      <c r="F713" s="7">
        <f>IFERROR(__xludf.DUMMYFUNCTION("""COMPUTED_VALUE"""),0.21899305555555557)</f>
        <v>0.2189930556</v>
      </c>
      <c r="G713">
        <f t="shared" si="2"/>
        <v>5</v>
      </c>
      <c r="H713">
        <f>IFERROR(__xludf.DUMMYFUNCTION("""COMPUTED_VALUE"""),15.0)</f>
        <v>15</v>
      </c>
      <c r="I713">
        <f>IFERROR(__xludf.DUMMYFUNCTION("""COMPUTED_VALUE"""),21.0)</f>
        <v>21</v>
      </c>
    </row>
    <row r="714">
      <c r="A714" s="2">
        <v>15.0</v>
      </c>
      <c r="B714" s="2">
        <v>0.0</v>
      </c>
      <c r="C714" s="2">
        <v>15.0</v>
      </c>
      <c r="D714" s="4">
        <v>43321.22939814815</v>
      </c>
      <c r="E714" s="6">
        <f t="shared" si="1"/>
        <v>43321</v>
      </c>
      <c r="F714" s="7">
        <f>IFERROR(__xludf.DUMMYFUNCTION("""COMPUTED_VALUE"""),0.22939814814814816)</f>
        <v>0.2293981481</v>
      </c>
      <c r="G714">
        <f t="shared" si="2"/>
        <v>5</v>
      </c>
      <c r="H714">
        <f>IFERROR(__xludf.DUMMYFUNCTION("""COMPUTED_VALUE"""),30.0)</f>
        <v>30</v>
      </c>
      <c r="I714">
        <f>IFERROR(__xludf.DUMMYFUNCTION("""COMPUTED_VALUE"""),20.0)</f>
        <v>20</v>
      </c>
    </row>
    <row r="715">
      <c r="A715" s="2">
        <v>20.0</v>
      </c>
      <c r="B715" s="2">
        <v>0.0</v>
      </c>
      <c r="C715" s="2">
        <v>14.0</v>
      </c>
      <c r="D715" s="4">
        <v>43321.23981481481</v>
      </c>
      <c r="E715" s="6">
        <f t="shared" si="1"/>
        <v>43321</v>
      </c>
      <c r="F715" s="7">
        <f>IFERROR(__xludf.DUMMYFUNCTION("""COMPUTED_VALUE"""),0.23981481481481481)</f>
        <v>0.2398148148</v>
      </c>
      <c r="G715">
        <f t="shared" si="2"/>
        <v>5</v>
      </c>
      <c r="H715">
        <f>IFERROR(__xludf.DUMMYFUNCTION("""COMPUTED_VALUE"""),45.0)</f>
        <v>45</v>
      </c>
      <c r="I715">
        <f>IFERROR(__xludf.DUMMYFUNCTION("""COMPUTED_VALUE"""),20.0)</f>
        <v>20</v>
      </c>
    </row>
    <row r="716">
      <c r="A716" s="2">
        <v>14.0</v>
      </c>
      <c r="B716" s="2">
        <v>0.0</v>
      </c>
      <c r="C716" s="2">
        <v>14.0</v>
      </c>
      <c r="D716" s="4">
        <v>43321.25027777778</v>
      </c>
      <c r="E716" s="6">
        <f t="shared" si="1"/>
        <v>43321</v>
      </c>
      <c r="F716" s="7">
        <f>IFERROR(__xludf.DUMMYFUNCTION("""COMPUTED_VALUE"""),0.25027777777777777)</f>
        <v>0.2502777778</v>
      </c>
      <c r="G716">
        <f t="shared" si="2"/>
        <v>6</v>
      </c>
      <c r="H716">
        <f>IFERROR(__xludf.DUMMYFUNCTION("""COMPUTED_VALUE"""),0.0)</f>
        <v>0</v>
      </c>
      <c r="I716">
        <f>IFERROR(__xludf.DUMMYFUNCTION("""COMPUTED_VALUE"""),24.0)</f>
        <v>24</v>
      </c>
    </row>
    <row r="717">
      <c r="A717" s="2">
        <v>14.0</v>
      </c>
      <c r="B717" s="2">
        <v>0.0</v>
      </c>
      <c r="C717" s="2">
        <v>14.0</v>
      </c>
      <c r="D717" s="4">
        <v>43321.26064814815</v>
      </c>
      <c r="E717" s="6">
        <f t="shared" si="1"/>
        <v>43321</v>
      </c>
      <c r="F717" s="7">
        <f>IFERROR(__xludf.DUMMYFUNCTION("""COMPUTED_VALUE"""),0.26064814814814813)</f>
        <v>0.2606481481</v>
      </c>
      <c r="G717">
        <f t="shared" si="2"/>
        <v>6</v>
      </c>
      <c r="H717">
        <f>IFERROR(__xludf.DUMMYFUNCTION("""COMPUTED_VALUE"""),15.0)</f>
        <v>15</v>
      </c>
      <c r="I717">
        <f>IFERROR(__xludf.DUMMYFUNCTION("""COMPUTED_VALUE"""),20.0)</f>
        <v>20</v>
      </c>
    </row>
    <row r="718">
      <c r="A718" s="2">
        <v>14.0</v>
      </c>
      <c r="B718" s="2">
        <v>0.0</v>
      </c>
      <c r="C718" s="2">
        <v>14.0</v>
      </c>
      <c r="D718" s="4">
        <v>43321.27380787037</v>
      </c>
      <c r="E718" s="6">
        <f t="shared" si="1"/>
        <v>43321</v>
      </c>
      <c r="F718" s="7">
        <f>IFERROR(__xludf.DUMMYFUNCTION("""COMPUTED_VALUE"""),0.27380787037037035)</f>
        <v>0.2738078704</v>
      </c>
      <c r="G718">
        <f t="shared" si="2"/>
        <v>6</v>
      </c>
      <c r="H718">
        <f>IFERROR(__xludf.DUMMYFUNCTION("""COMPUTED_VALUE"""),34.0)</f>
        <v>34</v>
      </c>
      <c r="I718">
        <f>IFERROR(__xludf.DUMMYFUNCTION("""COMPUTED_VALUE"""),17.0)</f>
        <v>17</v>
      </c>
    </row>
    <row r="719">
      <c r="A719" s="2">
        <v>14.0</v>
      </c>
      <c r="B719" s="2">
        <v>0.0</v>
      </c>
      <c r="C719" s="2">
        <v>14.0</v>
      </c>
      <c r="D719" s="4">
        <v>43321.281481481485</v>
      </c>
      <c r="E719" s="6">
        <f t="shared" si="1"/>
        <v>43321</v>
      </c>
      <c r="F719" s="7">
        <f>IFERROR(__xludf.DUMMYFUNCTION("""COMPUTED_VALUE"""),0.2814814814814815)</f>
        <v>0.2814814815</v>
      </c>
      <c r="G719">
        <f t="shared" si="2"/>
        <v>6</v>
      </c>
      <c r="H719">
        <f>IFERROR(__xludf.DUMMYFUNCTION("""COMPUTED_VALUE"""),45.0)</f>
        <v>45</v>
      </c>
      <c r="I719">
        <f>IFERROR(__xludf.DUMMYFUNCTION("""COMPUTED_VALUE"""),20.0)</f>
        <v>20</v>
      </c>
    </row>
    <row r="720">
      <c r="A720" s="2">
        <v>20.0</v>
      </c>
      <c r="B720" s="2">
        <v>0.0</v>
      </c>
      <c r="C720" s="2">
        <v>20.0</v>
      </c>
      <c r="D720" s="4">
        <v>43321.29194444444</v>
      </c>
      <c r="E720" s="6">
        <f t="shared" si="1"/>
        <v>43321</v>
      </c>
      <c r="F720" s="7">
        <f>IFERROR(__xludf.DUMMYFUNCTION("""COMPUTED_VALUE"""),0.29194444444444445)</f>
        <v>0.2919444444</v>
      </c>
      <c r="G720">
        <f t="shared" si="2"/>
        <v>7</v>
      </c>
      <c r="H720">
        <f>IFERROR(__xludf.DUMMYFUNCTION("""COMPUTED_VALUE"""),0.0)</f>
        <v>0</v>
      </c>
      <c r="I720">
        <f>IFERROR(__xludf.DUMMYFUNCTION("""COMPUTED_VALUE"""),24.0)</f>
        <v>24</v>
      </c>
    </row>
    <row r="721">
      <c r="A721" s="2">
        <v>53.0</v>
      </c>
      <c r="B721" s="2">
        <v>0.0</v>
      </c>
      <c r="C721" s="2">
        <v>44.0</v>
      </c>
      <c r="D721" s="4">
        <v>43321.30233796296</v>
      </c>
      <c r="E721" s="6">
        <f t="shared" si="1"/>
        <v>43321</v>
      </c>
      <c r="F721" s="7">
        <f>IFERROR(__xludf.DUMMYFUNCTION("""COMPUTED_VALUE"""),0.30233796296296295)</f>
        <v>0.302337963</v>
      </c>
      <c r="G721">
        <f t="shared" si="2"/>
        <v>7</v>
      </c>
      <c r="H721">
        <f>IFERROR(__xludf.DUMMYFUNCTION("""COMPUTED_VALUE"""),15.0)</f>
        <v>15</v>
      </c>
      <c r="I721">
        <f>IFERROR(__xludf.DUMMYFUNCTION("""COMPUTED_VALUE"""),22.0)</f>
        <v>22</v>
      </c>
    </row>
    <row r="722">
      <c r="A722" s="2">
        <v>41.0</v>
      </c>
      <c r="B722" s="2">
        <v>0.0</v>
      </c>
      <c r="C722" s="2">
        <v>41.0</v>
      </c>
      <c r="D722" s="4">
        <v>43321.312743055554</v>
      </c>
      <c r="E722" s="6">
        <f t="shared" si="1"/>
        <v>43321</v>
      </c>
      <c r="F722" s="7">
        <f>IFERROR(__xludf.DUMMYFUNCTION("""COMPUTED_VALUE"""),0.31274305555555554)</f>
        <v>0.3127430556</v>
      </c>
      <c r="G722">
        <f t="shared" si="2"/>
        <v>7</v>
      </c>
      <c r="H722">
        <f>IFERROR(__xludf.DUMMYFUNCTION("""COMPUTED_VALUE"""),30.0)</f>
        <v>30</v>
      </c>
      <c r="I722">
        <f>IFERROR(__xludf.DUMMYFUNCTION("""COMPUTED_VALUE"""),21.0)</f>
        <v>21</v>
      </c>
    </row>
    <row r="723">
      <c r="A723" s="2">
        <v>64.0</v>
      </c>
      <c r="B723" s="2">
        <v>0.0</v>
      </c>
      <c r="C723" s="2">
        <v>64.0</v>
      </c>
      <c r="D723" s="4">
        <v>43321.323171296295</v>
      </c>
      <c r="E723" s="6">
        <f t="shared" si="1"/>
        <v>43321</v>
      </c>
      <c r="F723" s="7">
        <f>IFERROR(__xludf.DUMMYFUNCTION("""COMPUTED_VALUE"""),0.3231712962962963)</f>
        <v>0.3231712963</v>
      </c>
      <c r="G723">
        <f t="shared" si="2"/>
        <v>7</v>
      </c>
      <c r="H723">
        <f>IFERROR(__xludf.DUMMYFUNCTION("""COMPUTED_VALUE"""),45.0)</f>
        <v>45</v>
      </c>
      <c r="I723">
        <f>IFERROR(__xludf.DUMMYFUNCTION("""COMPUTED_VALUE"""),22.0)</f>
        <v>22</v>
      </c>
    </row>
    <row r="724">
      <c r="A724" s="2">
        <v>68.0</v>
      </c>
      <c r="B724" s="2">
        <v>0.0</v>
      </c>
      <c r="C724" s="2">
        <v>68.0</v>
      </c>
      <c r="D724" s="4">
        <v>43321.333599537036</v>
      </c>
      <c r="E724" s="6">
        <f t="shared" si="1"/>
        <v>43321</v>
      </c>
      <c r="F724" s="7">
        <f>IFERROR(__xludf.DUMMYFUNCTION("""COMPUTED_VALUE"""),0.33359953703703704)</f>
        <v>0.333599537</v>
      </c>
      <c r="G724">
        <f t="shared" si="2"/>
        <v>8</v>
      </c>
      <c r="H724">
        <f>IFERROR(__xludf.DUMMYFUNCTION("""COMPUTED_VALUE"""),0.0)</f>
        <v>0</v>
      </c>
      <c r="I724">
        <f>IFERROR(__xludf.DUMMYFUNCTION("""COMPUTED_VALUE"""),23.0)</f>
        <v>23</v>
      </c>
    </row>
    <row r="725">
      <c r="A725" s="2">
        <v>77.0</v>
      </c>
      <c r="B725" s="2">
        <v>3.0</v>
      </c>
      <c r="C725" s="2">
        <v>77.0</v>
      </c>
      <c r="D725" s="4">
        <v>43321.34400462963</v>
      </c>
      <c r="E725" s="6">
        <f t="shared" si="1"/>
        <v>43321</v>
      </c>
      <c r="F725" s="7">
        <f>IFERROR(__xludf.DUMMYFUNCTION("""COMPUTED_VALUE"""),0.34400462962962963)</f>
        <v>0.3440046296</v>
      </c>
      <c r="G725">
        <f t="shared" si="2"/>
        <v>8</v>
      </c>
      <c r="H725">
        <f>IFERROR(__xludf.DUMMYFUNCTION("""COMPUTED_VALUE"""),15.0)</f>
        <v>15</v>
      </c>
      <c r="I725">
        <f>IFERROR(__xludf.DUMMYFUNCTION("""COMPUTED_VALUE"""),22.0)</f>
        <v>22</v>
      </c>
    </row>
    <row r="726">
      <c r="A726" s="2">
        <v>93.0</v>
      </c>
      <c r="B726" s="2">
        <v>0.0</v>
      </c>
      <c r="C726" s="2">
        <v>93.0</v>
      </c>
      <c r="D726" s="4">
        <v>43321.354409722226</v>
      </c>
      <c r="E726" s="6">
        <f t="shared" si="1"/>
        <v>43321</v>
      </c>
      <c r="F726" s="7">
        <f>IFERROR(__xludf.DUMMYFUNCTION("""COMPUTED_VALUE"""),0.3544097222222222)</f>
        <v>0.3544097222</v>
      </c>
      <c r="G726">
        <f t="shared" si="2"/>
        <v>8</v>
      </c>
      <c r="H726">
        <f>IFERROR(__xludf.DUMMYFUNCTION("""COMPUTED_VALUE"""),30.0)</f>
        <v>30</v>
      </c>
      <c r="I726">
        <f>IFERROR(__xludf.DUMMYFUNCTION("""COMPUTED_VALUE"""),21.0)</f>
        <v>21</v>
      </c>
    </row>
    <row r="727">
      <c r="A727" s="2">
        <v>163.0</v>
      </c>
      <c r="B727" s="2">
        <v>2.0</v>
      </c>
      <c r="C727" s="2">
        <v>165.0</v>
      </c>
      <c r="D727" s="4">
        <v>43321.36483796296</v>
      </c>
      <c r="E727" s="6">
        <f t="shared" si="1"/>
        <v>43321</v>
      </c>
      <c r="F727" s="7">
        <f>IFERROR(__xludf.DUMMYFUNCTION("""COMPUTED_VALUE"""),0.36483796296296295)</f>
        <v>0.364837963</v>
      </c>
      <c r="G727">
        <f t="shared" si="2"/>
        <v>8</v>
      </c>
      <c r="H727">
        <f>IFERROR(__xludf.DUMMYFUNCTION("""COMPUTED_VALUE"""),45.0)</f>
        <v>45</v>
      </c>
      <c r="I727">
        <f>IFERROR(__xludf.DUMMYFUNCTION("""COMPUTED_VALUE"""),22.0)</f>
        <v>22</v>
      </c>
    </row>
    <row r="728">
      <c r="A728" s="2">
        <v>138.0</v>
      </c>
      <c r="B728" s="2">
        <v>0.0</v>
      </c>
      <c r="C728" s="2">
        <v>138.0</v>
      </c>
      <c r="D728" s="4">
        <v>43321.3752662037</v>
      </c>
      <c r="E728" s="6">
        <f t="shared" si="1"/>
        <v>43321</v>
      </c>
      <c r="F728" s="7">
        <f>IFERROR(__xludf.DUMMYFUNCTION("""COMPUTED_VALUE"""),0.3752662037037037)</f>
        <v>0.3752662037</v>
      </c>
      <c r="G728">
        <f t="shared" si="2"/>
        <v>9</v>
      </c>
      <c r="H728">
        <f>IFERROR(__xludf.DUMMYFUNCTION("""COMPUTED_VALUE"""),0.0)</f>
        <v>0</v>
      </c>
      <c r="I728">
        <f>IFERROR(__xludf.DUMMYFUNCTION("""COMPUTED_VALUE"""),23.0)</f>
        <v>23</v>
      </c>
    </row>
    <row r="729">
      <c r="A729" s="2">
        <v>204.0</v>
      </c>
      <c r="B729" s="2">
        <v>2.0</v>
      </c>
      <c r="C729" s="2">
        <v>206.0</v>
      </c>
      <c r="D729" s="4">
        <v>43321.385671296295</v>
      </c>
      <c r="E729" s="6">
        <f t="shared" si="1"/>
        <v>43321</v>
      </c>
      <c r="F729" s="7">
        <f>IFERROR(__xludf.DUMMYFUNCTION("""COMPUTED_VALUE"""),0.3856712962962963)</f>
        <v>0.3856712963</v>
      </c>
      <c r="G729">
        <f t="shared" si="2"/>
        <v>9</v>
      </c>
      <c r="H729">
        <f>IFERROR(__xludf.DUMMYFUNCTION("""COMPUTED_VALUE"""),15.0)</f>
        <v>15</v>
      </c>
      <c r="I729">
        <f>IFERROR(__xludf.DUMMYFUNCTION("""COMPUTED_VALUE"""),22.0)</f>
        <v>22</v>
      </c>
    </row>
    <row r="730">
      <c r="A730" s="2">
        <v>303.0</v>
      </c>
      <c r="B730" s="2">
        <v>4.0</v>
      </c>
      <c r="C730" s="2">
        <v>307.0</v>
      </c>
      <c r="D730" s="4">
        <v>43321.39607638889</v>
      </c>
      <c r="E730" s="6">
        <f t="shared" si="1"/>
        <v>43321</v>
      </c>
      <c r="F730" s="7">
        <f>IFERROR(__xludf.DUMMYFUNCTION("""COMPUTED_VALUE"""),0.3960763888888889)</f>
        <v>0.3960763889</v>
      </c>
      <c r="G730">
        <f t="shared" si="2"/>
        <v>9</v>
      </c>
      <c r="H730">
        <f>IFERROR(__xludf.DUMMYFUNCTION("""COMPUTED_VALUE"""),30.0)</f>
        <v>30</v>
      </c>
      <c r="I730">
        <f>IFERROR(__xludf.DUMMYFUNCTION("""COMPUTED_VALUE"""),21.0)</f>
        <v>21</v>
      </c>
    </row>
    <row r="731">
      <c r="A731" s="2">
        <v>543.0</v>
      </c>
      <c r="B731" s="2">
        <v>5.0</v>
      </c>
      <c r="C731" s="2">
        <v>548.0</v>
      </c>
      <c r="D731" s="4">
        <v>43321.4065162037</v>
      </c>
      <c r="E731" s="6">
        <f t="shared" si="1"/>
        <v>43321</v>
      </c>
      <c r="F731" s="7">
        <f>IFERROR(__xludf.DUMMYFUNCTION("""COMPUTED_VALUE"""),0.4065162037037037)</f>
        <v>0.4065162037</v>
      </c>
      <c r="G731">
        <f t="shared" si="2"/>
        <v>9</v>
      </c>
      <c r="H731">
        <f>IFERROR(__xludf.DUMMYFUNCTION("""COMPUTED_VALUE"""),45.0)</f>
        <v>45</v>
      </c>
      <c r="I731">
        <f>IFERROR(__xludf.DUMMYFUNCTION("""COMPUTED_VALUE"""),23.0)</f>
        <v>23</v>
      </c>
    </row>
    <row r="732">
      <c r="A732" s="2">
        <v>499.0</v>
      </c>
      <c r="B732" s="2">
        <v>8.0</v>
      </c>
      <c r="C732" s="2">
        <v>501.0</v>
      </c>
      <c r="D732" s="4">
        <v>43321.416921296295</v>
      </c>
      <c r="E732" s="6">
        <f t="shared" si="1"/>
        <v>43321</v>
      </c>
      <c r="F732" s="7">
        <f>IFERROR(__xludf.DUMMYFUNCTION("""COMPUTED_VALUE"""),0.4169212962962963)</f>
        <v>0.4169212963</v>
      </c>
      <c r="G732">
        <f t="shared" si="2"/>
        <v>10</v>
      </c>
      <c r="H732">
        <f>IFERROR(__xludf.DUMMYFUNCTION("""COMPUTED_VALUE"""),0.0)</f>
        <v>0</v>
      </c>
      <c r="I732">
        <f>IFERROR(__xludf.DUMMYFUNCTION("""COMPUTED_VALUE"""),22.0)</f>
        <v>22</v>
      </c>
    </row>
    <row r="733">
      <c r="A733" s="2">
        <v>475.0</v>
      </c>
      <c r="B733" s="2">
        <v>8.0</v>
      </c>
      <c r="C733" s="2">
        <v>483.0</v>
      </c>
      <c r="D733" s="4">
        <v>43321.42733796296</v>
      </c>
      <c r="E733" s="6">
        <f t="shared" si="1"/>
        <v>43321</v>
      </c>
      <c r="F733" s="7">
        <f>IFERROR(__xludf.DUMMYFUNCTION("""COMPUTED_VALUE"""),0.42733796296296295)</f>
        <v>0.427337963</v>
      </c>
      <c r="G733">
        <f t="shared" si="2"/>
        <v>10</v>
      </c>
      <c r="H733">
        <f>IFERROR(__xludf.DUMMYFUNCTION("""COMPUTED_VALUE"""),15.0)</f>
        <v>15</v>
      </c>
      <c r="I733">
        <f>IFERROR(__xludf.DUMMYFUNCTION("""COMPUTED_VALUE"""),22.0)</f>
        <v>22</v>
      </c>
    </row>
    <row r="734">
      <c r="A734" s="2">
        <v>536.0</v>
      </c>
      <c r="B734" s="2">
        <v>12.0</v>
      </c>
      <c r="C734" s="2">
        <v>548.0</v>
      </c>
      <c r="D734" s="4">
        <v>43321.437743055554</v>
      </c>
      <c r="E734" s="6">
        <f t="shared" si="1"/>
        <v>43321</v>
      </c>
      <c r="F734" s="7">
        <f>IFERROR(__xludf.DUMMYFUNCTION("""COMPUTED_VALUE"""),0.43774305555555554)</f>
        <v>0.4377430556</v>
      </c>
      <c r="G734">
        <f t="shared" si="2"/>
        <v>10</v>
      </c>
      <c r="H734">
        <f>IFERROR(__xludf.DUMMYFUNCTION("""COMPUTED_VALUE"""),30.0)</f>
        <v>30</v>
      </c>
      <c r="I734">
        <f>IFERROR(__xludf.DUMMYFUNCTION("""COMPUTED_VALUE"""),21.0)</f>
        <v>21</v>
      </c>
    </row>
    <row r="735">
      <c r="A735" s="2">
        <v>649.0</v>
      </c>
      <c r="B735" s="2">
        <v>9.0</v>
      </c>
      <c r="C735" s="2">
        <v>658.0</v>
      </c>
      <c r="D735" s="4">
        <v>43321.448171296295</v>
      </c>
      <c r="E735" s="6">
        <f t="shared" si="1"/>
        <v>43321</v>
      </c>
      <c r="F735" s="7">
        <f>IFERROR(__xludf.DUMMYFUNCTION("""COMPUTED_VALUE"""),0.4481712962962963)</f>
        <v>0.4481712963</v>
      </c>
      <c r="G735">
        <f t="shared" si="2"/>
        <v>10</v>
      </c>
      <c r="H735">
        <f>IFERROR(__xludf.DUMMYFUNCTION("""COMPUTED_VALUE"""),45.0)</f>
        <v>45</v>
      </c>
      <c r="I735">
        <f>IFERROR(__xludf.DUMMYFUNCTION("""COMPUTED_VALUE"""),22.0)</f>
        <v>22</v>
      </c>
    </row>
    <row r="736">
      <c r="A736" s="2">
        <v>496.0</v>
      </c>
      <c r="B736" s="2">
        <v>12.0</v>
      </c>
      <c r="C736" s="2">
        <v>498.0</v>
      </c>
      <c r="D736" s="4">
        <v>43321.45857638889</v>
      </c>
      <c r="E736" s="6">
        <f t="shared" si="1"/>
        <v>43321</v>
      </c>
      <c r="F736" s="7">
        <f>IFERROR(__xludf.DUMMYFUNCTION("""COMPUTED_VALUE"""),0.4585763888888889)</f>
        <v>0.4585763889</v>
      </c>
      <c r="G736">
        <f t="shared" si="2"/>
        <v>11</v>
      </c>
      <c r="H736">
        <f>IFERROR(__xludf.DUMMYFUNCTION("""COMPUTED_VALUE"""),0.0)</f>
        <v>0</v>
      </c>
      <c r="I736">
        <f>IFERROR(__xludf.DUMMYFUNCTION("""COMPUTED_VALUE"""),21.0)</f>
        <v>21</v>
      </c>
    </row>
    <row r="737">
      <c r="A737" s="2">
        <v>313.0</v>
      </c>
      <c r="B737" s="2">
        <v>8.0</v>
      </c>
      <c r="C737" s="2">
        <v>321.0</v>
      </c>
      <c r="D737" s="4">
        <v>43321.468993055554</v>
      </c>
      <c r="E737" s="6">
        <f t="shared" si="1"/>
        <v>43321</v>
      </c>
      <c r="F737" s="7">
        <f>IFERROR(__xludf.DUMMYFUNCTION("""COMPUTED_VALUE"""),0.46899305555555554)</f>
        <v>0.4689930556</v>
      </c>
      <c r="G737">
        <f t="shared" si="2"/>
        <v>11</v>
      </c>
      <c r="H737">
        <f>IFERROR(__xludf.DUMMYFUNCTION("""COMPUTED_VALUE"""),15.0)</f>
        <v>15</v>
      </c>
      <c r="I737">
        <f>IFERROR(__xludf.DUMMYFUNCTION("""COMPUTED_VALUE"""),21.0)</f>
        <v>21</v>
      </c>
    </row>
    <row r="738">
      <c r="A738" s="2">
        <v>256.0</v>
      </c>
      <c r="B738" s="2">
        <v>9.0</v>
      </c>
      <c r="C738" s="2">
        <v>265.0</v>
      </c>
      <c r="D738" s="4">
        <v>43321.479421296295</v>
      </c>
      <c r="E738" s="6">
        <f t="shared" si="1"/>
        <v>43321</v>
      </c>
      <c r="F738" s="7">
        <f>IFERROR(__xludf.DUMMYFUNCTION("""COMPUTED_VALUE"""),0.4794212962962963)</f>
        <v>0.4794212963</v>
      </c>
      <c r="G738">
        <f t="shared" si="2"/>
        <v>11</v>
      </c>
      <c r="H738">
        <f>IFERROR(__xludf.DUMMYFUNCTION("""COMPUTED_VALUE"""),30.0)</f>
        <v>30</v>
      </c>
      <c r="I738">
        <f>IFERROR(__xludf.DUMMYFUNCTION("""COMPUTED_VALUE"""),22.0)</f>
        <v>22</v>
      </c>
    </row>
    <row r="739">
      <c r="A739" s="2">
        <v>316.0</v>
      </c>
      <c r="B739" s="2">
        <v>5.0</v>
      </c>
      <c r="C739" s="2">
        <v>321.0</v>
      </c>
      <c r="D739" s="4">
        <v>43321.48982638889</v>
      </c>
      <c r="E739" s="6">
        <f t="shared" si="1"/>
        <v>43321</v>
      </c>
      <c r="F739" s="7">
        <f>IFERROR(__xludf.DUMMYFUNCTION("""COMPUTED_VALUE"""),0.4898263888888889)</f>
        <v>0.4898263889</v>
      </c>
      <c r="G739">
        <f t="shared" si="2"/>
        <v>11</v>
      </c>
      <c r="H739">
        <f>IFERROR(__xludf.DUMMYFUNCTION("""COMPUTED_VALUE"""),45.0)</f>
        <v>45</v>
      </c>
      <c r="I739">
        <f>IFERROR(__xludf.DUMMYFUNCTION("""COMPUTED_VALUE"""),21.0)</f>
        <v>21</v>
      </c>
    </row>
    <row r="740">
      <c r="A740" s="2">
        <v>224.0</v>
      </c>
      <c r="B740" s="2">
        <v>6.0</v>
      </c>
      <c r="C740" s="2">
        <v>230.0</v>
      </c>
      <c r="D740" s="4">
        <v>43321.500243055554</v>
      </c>
      <c r="E740" s="6">
        <f t="shared" si="1"/>
        <v>43321</v>
      </c>
      <c r="F740" s="7">
        <f>IFERROR(__xludf.DUMMYFUNCTION("""COMPUTED_VALUE"""),0.5002430555555556)</f>
        <v>0.5002430556</v>
      </c>
      <c r="G740">
        <f t="shared" si="2"/>
        <v>12</v>
      </c>
      <c r="H740">
        <f>IFERROR(__xludf.DUMMYFUNCTION("""COMPUTED_VALUE"""),0.0)</f>
        <v>0</v>
      </c>
      <c r="I740">
        <f>IFERROR(__xludf.DUMMYFUNCTION("""COMPUTED_VALUE"""),21.0)</f>
        <v>21</v>
      </c>
    </row>
    <row r="741">
      <c r="A741" s="2">
        <v>197.0</v>
      </c>
      <c r="B741" s="2">
        <v>4.0</v>
      </c>
      <c r="C741" s="2">
        <v>201.0</v>
      </c>
      <c r="D741" s="4">
        <v>43321.510659722226</v>
      </c>
      <c r="E741" s="6">
        <f t="shared" si="1"/>
        <v>43321</v>
      </c>
      <c r="F741" s="7">
        <f>IFERROR(__xludf.DUMMYFUNCTION("""COMPUTED_VALUE"""),0.5106597222222222)</f>
        <v>0.5106597222</v>
      </c>
      <c r="G741">
        <f t="shared" si="2"/>
        <v>12</v>
      </c>
      <c r="H741">
        <f>IFERROR(__xludf.DUMMYFUNCTION("""COMPUTED_VALUE"""),15.0)</f>
        <v>15</v>
      </c>
      <c r="I741">
        <f>IFERROR(__xludf.DUMMYFUNCTION("""COMPUTED_VALUE"""),21.0)</f>
        <v>21</v>
      </c>
    </row>
    <row r="742">
      <c r="A742" s="2">
        <v>205.0</v>
      </c>
      <c r="B742" s="2">
        <v>5.0</v>
      </c>
      <c r="C742" s="2">
        <v>209.0</v>
      </c>
      <c r="D742" s="4">
        <v>43321.52108796296</v>
      </c>
      <c r="E742" s="6">
        <f t="shared" si="1"/>
        <v>43321</v>
      </c>
      <c r="F742" s="7">
        <f>IFERROR(__xludf.DUMMYFUNCTION("""COMPUTED_VALUE"""),0.521087962962963)</f>
        <v>0.521087963</v>
      </c>
      <c r="G742">
        <f t="shared" si="2"/>
        <v>12</v>
      </c>
      <c r="H742">
        <f>IFERROR(__xludf.DUMMYFUNCTION("""COMPUTED_VALUE"""),30.0)</f>
        <v>30</v>
      </c>
      <c r="I742">
        <f>IFERROR(__xludf.DUMMYFUNCTION("""COMPUTED_VALUE"""),22.0)</f>
        <v>22</v>
      </c>
    </row>
    <row r="743">
      <c r="A743" s="2">
        <v>202.0</v>
      </c>
      <c r="B743" s="2">
        <v>5.0</v>
      </c>
      <c r="C743" s="2">
        <v>207.0</v>
      </c>
      <c r="D743" s="4">
        <v>43321.531493055554</v>
      </c>
      <c r="E743" s="6">
        <f t="shared" si="1"/>
        <v>43321</v>
      </c>
      <c r="F743" s="7">
        <f>IFERROR(__xludf.DUMMYFUNCTION("""COMPUTED_VALUE"""),0.5314930555555556)</f>
        <v>0.5314930556</v>
      </c>
      <c r="G743">
        <f t="shared" si="2"/>
        <v>12</v>
      </c>
      <c r="H743">
        <f>IFERROR(__xludf.DUMMYFUNCTION("""COMPUTED_VALUE"""),45.0)</f>
        <v>45</v>
      </c>
      <c r="I743">
        <f>IFERROR(__xludf.DUMMYFUNCTION("""COMPUTED_VALUE"""),21.0)</f>
        <v>21</v>
      </c>
    </row>
    <row r="744">
      <c r="A744" s="2">
        <v>211.0</v>
      </c>
      <c r="B744" s="2">
        <v>5.0</v>
      </c>
      <c r="C744" s="2">
        <v>216.0</v>
      </c>
      <c r="D744" s="4">
        <v>43321.541909722226</v>
      </c>
      <c r="E744" s="6">
        <f t="shared" si="1"/>
        <v>43321</v>
      </c>
      <c r="F744" s="7">
        <f>IFERROR(__xludf.DUMMYFUNCTION("""COMPUTED_VALUE"""),0.5419097222222222)</f>
        <v>0.5419097222</v>
      </c>
      <c r="G744">
        <f t="shared" si="2"/>
        <v>13</v>
      </c>
      <c r="H744">
        <f>IFERROR(__xludf.DUMMYFUNCTION("""COMPUTED_VALUE"""),0.0)</f>
        <v>0</v>
      </c>
      <c r="I744">
        <f>IFERROR(__xludf.DUMMYFUNCTION("""COMPUTED_VALUE"""),21.0)</f>
        <v>21</v>
      </c>
    </row>
    <row r="745">
      <c r="A745" s="2">
        <v>218.0</v>
      </c>
      <c r="B745" s="2">
        <v>4.0</v>
      </c>
      <c r="C745" s="2">
        <v>222.0</v>
      </c>
      <c r="D745" s="4">
        <v>43321.55232638889</v>
      </c>
      <c r="E745" s="6">
        <f t="shared" si="1"/>
        <v>43321</v>
      </c>
      <c r="F745" s="7">
        <f>IFERROR(__xludf.DUMMYFUNCTION("""COMPUTED_VALUE"""),0.5523263888888889)</f>
        <v>0.5523263889</v>
      </c>
      <c r="G745">
        <f t="shared" si="2"/>
        <v>13</v>
      </c>
      <c r="H745">
        <f>IFERROR(__xludf.DUMMYFUNCTION("""COMPUTED_VALUE"""),15.0)</f>
        <v>15</v>
      </c>
      <c r="I745">
        <f>IFERROR(__xludf.DUMMYFUNCTION("""COMPUTED_VALUE"""),21.0)</f>
        <v>21</v>
      </c>
    </row>
    <row r="746">
      <c r="A746" s="2">
        <v>240.0</v>
      </c>
      <c r="B746" s="2">
        <v>4.0</v>
      </c>
      <c r="C746" s="2">
        <v>244.0</v>
      </c>
      <c r="D746" s="4">
        <v>43321.562743055554</v>
      </c>
      <c r="E746" s="6">
        <f t="shared" si="1"/>
        <v>43321</v>
      </c>
      <c r="F746" s="7">
        <f>IFERROR(__xludf.DUMMYFUNCTION("""COMPUTED_VALUE"""),0.5627430555555556)</f>
        <v>0.5627430556</v>
      </c>
      <c r="G746">
        <f t="shared" si="2"/>
        <v>13</v>
      </c>
      <c r="H746">
        <f>IFERROR(__xludf.DUMMYFUNCTION("""COMPUTED_VALUE"""),30.0)</f>
        <v>30</v>
      </c>
      <c r="I746">
        <f>IFERROR(__xludf.DUMMYFUNCTION("""COMPUTED_VALUE"""),21.0)</f>
        <v>21</v>
      </c>
    </row>
    <row r="747">
      <c r="A747" s="2">
        <v>288.0</v>
      </c>
      <c r="B747" s="2">
        <v>5.0</v>
      </c>
      <c r="C747" s="2">
        <v>283.0</v>
      </c>
      <c r="D747" s="4">
        <v>43321.573159722226</v>
      </c>
      <c r="E747" s="6">
        <f t="shared" si="1"/>
        <v>43321</v>
      </c>
      <c r="F747" s="7">
        <f>IFERROR(__xludf.DUMMYFUNCTION("""COMPUTED_VALUE"""),0.5731597222222222)</f>
        <v>0.5731597222</v>
      </c>
      <c r="G747">
        <f t="shared" si="2"/>
        <v>13</v>
      </c>
      <c r="H747">
        <f>IFERROR(__xludf.DUMMYFUNCTION("""COMPUTED_VALUE"""),45.0)</f>
        <v>45</v>
      </c>
      <c r="I747">
        <f>IFERROR(__xludf.DUMMYFUNCTION("""COMPUTED_VALUE"""),21.0)</f>
        <v>21</v>
      </c>
    </row>
    <row r="748">
      <c r="A748" s="2">
        <v>276.0</v>
      </c>
      <c r="B748" s="2">
        <v>5.0</v>
      </c>
      <c r="C748" s="2">
        <v>281.0</v>
      </c>
      <c r="D748" s="4">
        <v>43321.58361111111</v>
      </c>
      <c r="E748" s="6">
        <f t="shared" si="1"/>
        <v>43321</v>
      </c>
      <c r="F748" s="7">
        <f>IFERROR(__xludf.DUMMYFUNCTION("""COMPUTED_VALUE"""),0.5836111111111111)</f>
        <v>0.5836111111</v>
      </c>
      <c r="G748">
        <f t="shared" si="2"/>
        <v>14</v>
      </c>
      <c r="H748">
        <f>IFERROR(__xludf.DUMMYFUNCTION("""COMPUTED_VALUE"""),0.0)</f>
        <v>0</v>
      </c>
      <c r="I748">
        <f>IFERROR(__xludf.DUMMYFUNCTION("""COMPUTED_VALUE"""),24.0)</f>
        <v>24</v>
      </c>
    </row>
    <row r="749">
      <c r="A749" s="2">
        <v>291.0</v>
      </c>
      <c r="B749" s="2">
        <v>4.0</v>
      </c>
      <c r="C749" s="2">
        <v>295.0</v>
      </c>
      <c r="D749" s="4">
        <v>43321.593981481485</v>
      </c>
      <c r="E749" s="6">
        <f t="shared" si="1"/>
        <v>43321</v>
      </c>
      <c r="F749" s="7">
        <f>IFERROR(__xludf.DUMMYFUNCTION("""COMPUTED_VALUE"""),0.5939814814814814)</f>
        <v>0.5939814815</v>
      </c>
      <c r="G749">
        <f t="shared" si="2"/>
        <v>14</v>
      </c>
      <c r="H749">
        <f>IFERROR(__xludf.DUMMYFUNCTION("""COMPUTED_VALUE"""),15.0)</f>
        <v>15</v>
      </c>
      <c r="I749">
        <f>IFERROR(__xludf.DUMMYFUNCTION("""COMPUTED_VALUE"""),20.0)</f>
        <v>20</v>
      </c>
    </row>
    <row r="750">
      <c r="A750" s="2">
        <v>260.0</v>
      </c>
      <c r="B750" s="2">
        <v>6.0</v>
      </c>
      <c r="C750" s="2">
        <v>266.0</v>
      </c>
      <c r="D750" s="4">
        <v>43321.604409722226</v>
      </c>
      <c r="E750" s="6">
        <f t="shared" si="1"/>
        <v>43321</v>
      </c>
      <c r="F750" s="7">
        <f>IFERROR(__xludf.DUMMYFUNCTION("""COMPUTED_VALUE"""),0.6044097222222222)</f>
        <v>0.6044097222</v>
      </c>
      <c r="G750">
        <f t="shared" si="2"/>
        <v>14</v>
      </c>
      <c r="H750">
        <f>IFERROR(__xludf.DUMMYFUNCTION("""COMPUTED_VALUE"""),30.0)</f>
        <v>30</v>
      </c>
      <c r="I750">
        <f>IFERROR(__xludf.DUMMYFUNCTION("""COMPUTED_VALUE"""),21.0)</f>
        <v>21</v>
      </c>
    </row>
    <row r="751">
      <c r="A751" s="2">
        <v>265.0</v>
      </c>
      <c r="B751" s="2">
        <v>7.0</v>
      </c>
      <c r="C751" s="2">
        <v>272.0</v>
      </c>
      <c r="D751" s="4">
        <v>43321.61482638889</v>
      </c>
      <c r="E751" s="6">
        <f t="shared" si="1"/>
        <v>43321</v>
      </c>
      <c r="F751" s="7">
        <f>IFERROR(__xludf.DUMMYFUNCTION("""COMPUTED_VALUE"""),0.6148263888888889)</f>
        <v>0.6148263889</v>
      </c>
      <c r="G751">
        <f t="shared" si="2"/>
        <v>14</v>
      </c>
      <c r="H751">
        <f>IFERROR(__xludf.DUMMYFUNCTION("""COMPUTED_VALUE"""),45.0)</f>
        <v>45</v>
      </c>
      <c r="I751">
        <f>IFERROR(__xludf.DUMMYFUNCTION("""COMPUTED_VALUE"""),21.0)</f>
        <v>21</v>
      </c>
    </row>
    <row r="752">
      <c r="A752" s="2">
        <v>265.0</v>
      </c>
      <c r="B752" s="2">
        <v>5.0</v>
      </c>
      <c r="C752" s="2">
        <v>268.0</v>
      </c>
      <c r="D752" s="4">
        <v>43321.62527777778</v>
      </c>
      <c r="E752" s="6">
        <f t="shared" si="1"/>
        <v>43321</v>
      </c>
      <c r="F752" s="7">
        <f>IFERROR(__xludf.DUMMYFUNCTION("""COMPUTED_VALUE"""),0.6252777777777778)</f>
        <v>0.6252777778</v>
      </c>
      <c r="G752">
        <f t="shared" si="2"/>
        <v>15</v>
      </c>
      <c r="H752">
        <f>IFERROR(__xludf.DUMMYFUNCTION("""COMPUTED_VALUE"""),0.0)</f>
        <v>0</v>
      </c>
      <c r="I752">
        <f>IFERROR(__xludf.DUMMYFUNCTION("""COMPUTED_VALUE"""),24.0)</f>
        <v>24</v>
      </c>
    </row>
    <row r="753">
      <c r="A753" s="2">
        <v>321.0</v>
      </c>
      <c r="B753" s="2">
        <v>7.0</v>
      </c>
      <c r="C753" s="2">
        <v>328.0</v>
      </c>
      <c r="D753" s="4">
        <v>43321.63564814815</v>
      </c>
      <c r="E753" s="6">
        <f t="shared" si="1"/>
        <v>43321</v>
      </c>
      <c r="F753" s="7">
        <f>IFERROR(__xludf.DUMMYFUNCTION("""COMPUTED_VALUE"""),0.6356481481481482)</f>
        <v>0.6356481481</v>
      </c>
      <c r="G753">
        <f t="shared" si="2"/>
        <v>15</v>
      </c>
      <c r="H753">
        <f>IFERROR(__xludf.DUMMYFUNCTION("""COMPUTED_VALUE"""),15.0)</f>
        <v>15</v>
      </c>
      <c r="I753">
        <f>IFERROR(__xludf.DUMMYFUNCTION("""COMPUTED_VALUE"""),20.0)</f>
        <v>20</v>
      </c>
    </row>
    <row r="754">
      <c r="A754" s="2">
        <v>299.0</v>
      </c>
      <c r="B754" s="2">
        <v>6.0</v>
      </c>
      <c r="C754" s="2">
        <v>305.0</v>
      </c>
      <c r="D754" s="4">
        <v>43321.64607638889</v>
      </c>
      <c r="E754" s="6">
        <f t="shared" si="1"/>
        <v>43321</v>
      </c>
      <c r="F754" s="7">
        <f>IFERROR(__xludf.DUMMYFUNCTION("""COMPUTED_VALUE"""),0.6460763888888889)</f>
        <v>0.6460763889</v>
      </c>
      <c r="G754">
        <f t="shared" si="2"/>
        <v>15</v>
      </c>
      <c r="H754">
        <f>IFERROR(__xludf.DUMMYFUNCTION("""COMPUTED_VALUE"""),30.0)</f>
        <v>30</v>
      </c>
      <c r="I754">
        <f>IFERROR(__xludf.DUMMYFUNCTION("""COMPUTED_VALUE"""),21.0)</f>
        <v>21</v>
      </c>
    </row>
    <row r="755">
      <c r="A755" s="2">
        <v>327.0</v>
      </c>
      <c r="B755" s="2">
        <v>7.0</v>
      </c>
      <c r="C755" s="2">
        <v>334.0</v>
      </c>
      <c r="D755" s="4">
        <v>43321.656493055554</v>
      </c>
      <c r="E755" s="6">
        <f t="shared" si="1"/>
        <v>43321</v>
      </c>
      <c r="F755" s="7">
        <f>IFERROR(__xludf.DUMMYFUNCTION("""COMPUTED_VALUE"""),0.6564930555555556)</f>
        <v>0.6564930556</v>
      </c>
      <c r="G755">
        <f t="shared" si="2"/>
        <v>15</v>
      </c>
      <c r="H755">
        <f>IFERROR(__xludf.DUMMYFUNCTION("""COMPUTED_VALUE"""),45.0)</f>
        <v>45</v>
      </c>
      <c r="I755">
        <f>IFERROR(__xludf.DUMMYFUNCTION("""COMPUTED_VALUE"""),21.0)</f>
        <v>21</v>
      </c>
    </row>
    <row r="756">
      <c r="A756" s="2">
        <v>326.0</v>
      </c>
      <c r="B756" s="2">
        <v>6.0</v>
      </c>
      <c r="C756" s="2">
        <v>332.0</v>
      </c>
      <c r="D756" s="4">
        <v>43321.66693287037</v>
      </c>
      <c r="E756" s="6">
        <f t="shared" si="1"/>
        <v>43321</v>
      </c>
      <c r="F756" s="7">
        <f>IFERROR(__xludf.DUMMYFUNCTION("""COMPUTED_VALUE"""),0.6669328703703704)</f>
        <v>0.6669328704</v>
      </c>
      <c r="G756">
        <f t="shared" si="2"/>
        <v>16</v>
      </c>
      <c r="H756">
        <f>IFERROR(__xludf.DUMMYFUNCTION("""COMPUTED_VALUE"""),0.0)</f>
        <v>0</v>
      </c>
      <c r="I756">
        <f>IFERROR(__xludf.DUMMYFUNCTION("""COMPUTED_VALUE"""),23.0)</f>
        <v>23</v>
      </c>
    </row>
    <row r="757">
      <c r="A757" s="2">
        <v>374.0</v>
      </c>
      <c r="B757" s="2">
        <v>5.0</v>
      </c>
      <c r="C757" s="2">
        <v>379.0</v>
      </c>
      <c r="D757" s="4">
        <v>43321.67732638889</v>
      </c>
      <c r="E757" s="6">
        <f t="shared" si="1"/>
        <v>43321</v>
      </c>
      <c r="F757" s="7">
        <f>IFERROR(__xludf.DUMMYFUNCTION("""COMPUTED_VALUE"""),0.6773263888888889)</f>
        <v>0.6773263889</v>
      </c>
      <c r="G757">
        <f t="shared" si="2"/>
        <v>16</v>
      </c>
      <c r="H757">
        <f>IFERROR(__xludf.DUMMYFUNCTION("""COMPUTED_VALUE"""),15.0)</f>
        <v>15</v>
      </c>
      <c r="I757">
        <f>IFERROR(__xludf.DUMMYFUNCTION("""COMPUTED_VALUE"""),21.0)</f>
        <v>21</v>
      </c>
    </row>
    <row r="758">
      <c r="A758" s="2">
        <v>362.0</v>
      </c>
      <c r="B758" s="2">
        <v>5.0</v>
      </c>
      <c r="C758" s="2">
        <v>367.0</v>
      </c>
      <c r="D758" s="4">
        <v>43321.687743055554</v>
      </c>
      <c r="E758" s="6">
        <f t="shared" si="1"/>
        <v>43321</v>
      </c>
      <c r="F758" s="7">
        <f>IFERROR(__xludf.DUMMYFUNCTION("""COMPUTED_VALUE"""),0.6877430555555556)</f>
        <v>0.6877430556</v>
      </c>
      <c r="G758">
        <f t="shared" si="2"/>
        <v>16</v>
      </c>
      <c r="H758">
        <f>IFERROR(__xludf.DUMMYFUNCTION("""COMPUTED_VALUE"""),30.0)</f>
        <v>30</v>
      </c>
      <c r="I758">
        <f>IFERROR(__xludf.DUMMYFUNCTION("""COMPUTED_VALUE"""),21.0)</f>
        <v>21</v>
      </c>
    </row>
    <row r="759">
      <c r="A759" s="2">
        <v>415.0</v>
      </c>
      <c r="B759" s="2">
        <v>6.0</v>
      </c>
      <c r="C759" s="2">
        <v>419.0</v>
      </c>
      <c r="D759" s="4">
        <v>43321.698159722226</v>
      </c>
      <c r="E759" s="6">
        <f t="shared" si="1"/>
        <v>43321</v>
      </c>
      <c r="F759" s="7">
        <f>IFERROR(__xludf.DUMMYFUNCTION("""COMPUTED_VALUE"""),0.6981597222222222)</f>
        <v>0.6981597222</v>
      </c>
      <c r="G759">
        <f t="shared" si="2"/>
        <v>16</v>
      </c>
      <c r="H759">
        <f>IFERROR(__xludf.DUMMYFUNCTION("""COMPUTED_VALUE"""),45.0)</f>
        <v>45</v>
      </c>
      <c r="I759">
        <f>IFERROR(__xludf.DUMMYFUNCTION("""COMPUTED_VALUE"""),21.0)</f>
        <v>21</v>
      </c>
    </row>
    <row r="760">
      <c r="A760" s="2">
        <v>362.0</v>
      </c>
      <c r="B760" s="2">
        <v>4.0</v>
      </c>
      <c r="C760" s="2">
        <v>366.0</v>
      </c>
      <c r="D760" s="4">
        <v>43321.708599537036</v>
      </c>
      <c r="E760" s="6">
        <f t="shared" si="1"/>
        <v>43321</v>
      </c>
      <c r="F760" s="7">
        <f>IFERROR(__xludf.DUMMYFUNCTION("""COMPUTED_VALUE"""),0.708599537037037)</f>
        <v>0.708599537</v>
      </c>
      <c r="G760">
        <f t="shared" si="2"/>
        <v>17</v>
      </c>
      <c r="H760">
        <f>IFERROR(__xludf.DUMMYFUNCTION("""COMPUTED_VALUE"""),0.0)</f>
        <v>0</v>
      </c>
      <c r="I760">
        <f>IFERROR(__xludf.DUMMYFUNCTION("""COMPUTED_VALUE"""),23.0)</f>
        <v>23</v>
      </c>
    </row>
    <row r="761">
      <c r="A761" s="2">
        <v>578.0</v>
      </c>
      <c r="B761" s="2">
        <v>11.0</v>
      </c>
      <c r="C761" s="2">
        <v>589.0</v>
      </c>
      <c r="D761" s="4">
        <v>43321.718993055554</v>
      </c>
      <c r="E761" s="6">
        <f t="shared" si="1"/>
        <v>43321</v>
      </c>
      <c r="F761" s="7">
        <f>IFERROR(__xludf.DUMMYFUNCTION("""COMPUTED_VALUE"""),0.7189930555555556)</f>
        <v>0.7189930556</v>
      </c>
      <c r="G761">
        <f t="shared" si="2"/>
        <v>17</v>
      </c>
      <c r="H761">
        <f>IFERROR(__xludf.DUMMYFUNCTION("""COMPUTED_VALUE"""),15.0)</f>
        <v>15</v>
      </c>
      <c r="I761">
        <f>IFERROR(__xludf.DUMMYFUNCTION("""COMPUTED_VALUE"""),21.0)</f>
        <v>21</v>
      </c>
    </row>
    <row r="762">
      <c r="A762" s="2">
        <v>454.0</v>
      </c>
      <c r="B762" s="2">
        <v>9.0</v>
      </c>
      <c r="C762" s="2">
        <v>463.0</v>
      </c>
      <c r="D762" s="4">
        <v>43321.72939814815</v>
      </c>
      <c r="E762" s="6">
        <f t="shared" si="1"/>
        <v>43321</v>
      </c>
      <c r="F762" s="7">
        <f>IFERROR(__xludf.DUMMYFUNCTION("""COMPUTED_VALUE"""),0.7293981481481482)</f>
        <v>0.7293981481</v>
      </c>
      <c r="G762">
        <f t="shared" si="2"/>
        <v>17</v>
      </c>
      <c r="H762">
        <f>IFERROR(__xludf.DUMMYFUNCTION("""COMPUTED_VALUE"""),30.0)</f>
        <v>30</v>
      </c>
      <c r="I762">
        <f>IFERROR(__xludf.DUMMYFUNCTION("""COMPUTED_VALUE"""),20.0)</f>
        <v>20</v>
      </c>
    </row>
    <row r="763">
      <c r="A763" s="2">
        <v>439.0</v>
      </c>
      <c r="B763" s="2">
        <v>7.0</v>
      </c>
      <c r="C763" s="2">
        <v>446.0</v>
      </c>
      <c r="D763" s="4">
        <v>43321.73981481481</v>
      </c>
      <c r="E763" s="6">
        <f t="shared" si="1"/>
        <v>43321</v>
      </c>
      <c r="F763" s="7">
        <f>IFERROR(__xludf.DUMMYFUNCTION("""COMPUTED_VALUE"""),0.7398148148148148)</f>
        <v>0.7398148148</v>
      </c>
      <c r="G763">
        <f t="shared" si="2"/>
        <v>17</v>
      </c>
      <c r="H763">
        <f>IFERROR(__xludf.DUMMYFUNCTION("""COMPUTED_VALUE"""),45.0)</f>
        <v>45</v>
      </c>
      <c r="I763">
        <f>IFERROR(__xludf.DUMMYFUNCTION("""COMPUTED_VALUE"""),20.0)</f>
        <v>20</v>
      </c>
    </row>
    <row r="764">
      <c r="A764" s="2">
        <v>377.0</v>
      </c>
      <c r="B764" s="2">
        <v>2.0</v>
      </c>
      <c r="C764" s="2">
        <v>379.0</v>
      </c>
      <c r="D764" s="4">
        <v>43321.75025462963</v>
      </c>
      <c r="E764" s="6">
        <f t="shared" si="1"/>
        <v>43321</v>
      </c>
      <c r="F764" s="7">
        <f>IFERROR(__xludf.DUMMYFUNCTION("""COMPUTED_VALUE"""),0.7502546296296296)</f>
        <v>0.7502546296</v>
      </c>
      <c r="G764">
        <f t="shared" si="2"/>
        <v>18</v>
      </c>
      <c r="H764">
        <f>IFERROR(__xludf.DUMMYFUNCTION("""COMPUTED_VALUE"""),0.0)</f>
        <v>0</v>
      </c>
      <c r="I764">
        <f>IFERROR(__xludf.DUMMYFUNCTION("""COMPUTED_VALUE"""),22.0)</f>
        <v>22</v>
      </c>
    </row>
    <row r="765">
      <c r="A765" s="2">
        <v>435.0</v>
      </c>
      <c r="B765" s="2">
        <v>1.0</v>
      </c>
      <c r="C765" s="2">
        <v>436.0</v>
      </c>
      <c r="D765" s="4">
        <v>43321.760659722226</v>
      </c>
      <c r="E765" s="6">
        <f t="shared" si="1"/>
        <v>43321</v>
      </c>
      <c r="F765" s="7">
        <f>IFERROR(__xludf.DUMMYFUNCTION("""COMPUTED_VALUE"""),0.7606597222222222)</f>
        <v>0.7606597222</v>
      </c>
      <c r="G765">
        <f t="shared" si="2"/>
        <v>18</v>
      </c>
      <c r="H765">
        <f>IFERROR(__xludf.DUMMYFUNCTION("""COMPUTED_VALUE"""),15.0)</f>
        <v>15</v>
      </c>
      <c r="I765">
        <f>IFERROR(__xludf.DUMMYFUNCTION("""COMPUTED_VALUE"""),21.0)</f>
        <v>21</v>
      </c>
    </row>
    <row r="766">
      <c r="A766" s="2">
        <v>475.0</v>
      </c>
      <c r="B766" s="2">
        <v>3.0</v>
      </c>
      <c r="C766" s="2">
        <v>478.0</v>
      </c>
      <c r="D766" s="4">
        <v>43321.77107638889</v>
      </c>
      <c r="E766" s="6">
        <f t="shared" si="1"/>
        <v>43321</v>
      </c>
      <c r="F766" s="7">
        <f>IFERROR(__xludf.DUMMYFUNCTION("""COMPUTED_VALUE"""),0.7710763888888889)</f>
        <v>0.7710763889</v>
      </c>
      <c r="G766">
        <f t="shared" si="2"/>
        <v>18</v>
      </c>
      <c r="H766">
        <f>IFERROR(__xludf.DUMMYFUNCTION("""COMPUTED_VALUE"""),30.0)</f>
        <v>30</v>
      </c>
      <c r="I766">
        <f>IFERROR(__xludf.DUMMYFUNCTION("""COMPUTED_VALUE"""),21.0)</f>
        <v>21</v>
      </c>
    </row>
    <row r="767">
      <c r="A767" s="2">
        <v>401.0</v>
      </c>
      <c r="B767" s="2">
        <v>3.0</v>
      </c>
      <c r="C767" s="2">
        <v>403.0</v>
      </c>
      <c r="D767" s="4">
        <v>43321.781493055554</v>
      </c>
      <c r="E767" s="6">
        <f t="shared" si="1"/>
        <v>43321</v>
      </c>
      <c r="F767" s="7">
        <f>IFERROR(__xludf.DUMMYFUNCTION("""COMPUTED_VALUE"""),0.7814930555555556)</f>
        <v>0.7814930556</v>
      </c>
      <c r="G767">
        <f t="shared" si="2"/>
        <v>18</v>
      </c>
      <c r="H767">
        <f>IFERROR(__xludf.DUMMYFUNCTION("""COMPUTED_VALUE"""),45.0)</f>
        <v>45</v>
      </c>
      <c r="I767">
        <f>IFERROR(__xludf.DUMMYFUNCTION("""COMPUTED_VALUE"""),21.0)</f>
        <v>21</v>
      </c>
    </row>
    <row r="768">
      <c r="A768" s="2">
        <v>230.0</v>
      </c>
      <c r="B768" s="2">
        <v>3.0</v>
      </c>
      <c r="C768" s="2">
        <v>233.0</v>
      </c>
      <c r="D768" s="4">
        <v>43321.791921296295</v>
      </c>
      <c r="E768" s="6">
        <f t="shared" si="1"/>
        <v>43321</v>
      </c>
      <c r="F768" s="7">
        <f>IFERROR(__xludf.DUMMYFUNCTION("""COMPUTED_VALUE"""),0.7919212962962963)</f>
        <v>0.7919212963</v>
      </c>
      <c r="G768">
        <f t="shared" si="2"/>
        <v>19</v>
      </c>
      <c r="H768">
        <f>IFERROR(__xludf.DUMMYFUNCTION("""COMPUTED_VALUE"""),0.0)</f>
        <v>0</v>
      </c>
      <c r="I768">
        <f>IFERROR(__xludf.DUMMYFUNCTION("""COMPUTED_VALUE"""),22.0)</f>
        <v>22</v>
      </c>
    </row>
    <row r="769">
      <c r="A769" s="2">
        <v>271.0</v>
      </c>
      <c r="B769" s="2">
        <v>2.0</v>
      </c>
      <c r="C769" s="2">
        <v>273.0</v>
      </c>
      <c r="D769" s="4">
        <v>43321.80232638889</v>
      </c>
      <c r="E769" s="6">
        <f t="shared" si="1"/>
        <v>43321</v>
      </c>
      <c r="F769" s="7">
        <f>IFERROR(__xludf.DUMMYFUNCTION("""COMPUTED_VALUE"""),0.8023263888888889)</f>
        <v>0.8023263889</v>
      </c>
      <c r="G769">
        <f t="shared" si="2"/>
        <v>19</v>
      </c>
      <c r="H769">
        <f>IFERROR(__xludf.DUMMYFUNCTION("""COMPUTED_VALUE"""),15.0)</f>
        <v>15</v>
      </c>
      <c r="I769">
        <f>IFERROR(__xludf.DUMMYFUNCTION("""COMPUTED_VALUE"""),21.0)</f>
        <v>21</v>
      </c>
    </row>
    <row r="770">
      <c r="A770" s="2">
        <v>269.0</v>
      </c>
      <c r="B770" s="2">
        <v>0.0</v>
      </c>
      <c r="C770" s="2">
        <v>269.0</v>
      </c>
      <c r="D770" s="4">
        <v>43321.812731481485</v>
      </c>
      <c r="E770" s="6">
        <f t="shared" si="1"/>
        <v>43321</v>
      </c>
      <c r="F770" s="7">
        <f>IFERROR(__xludf.DUMMYFUNCTION("""COMPUTED_VALUE"""),0.8127314814814814)</f>
        <v>0.8127314815</v>
      </c>
      <c r="G770">
        <f t="shared" si="2"/>
        <v>19</v>
      </c>
      <c r="H770">
        <f>IFERROR(__xludf.DUMMYFUNCTION("""COMPUTED_VALUE"""),30.0)</f>
        <v>30</v>
      </c>
      <c r="I770">
        <f>IFERROR(__xludf.DUMMYFUNCTION("""COMPUTED_VALUE"""),20.0)</f>
        <v>20</v>
      </c>
    </row>
    <row r="771">
      <c r="A771" s="2">
        <v>364.0</v>
      </c>
      <c r="B771" s="2">
        <v>3.0</v>
      </c>
      <c r="C771" s="2">
        <v>367.0</v>
      </c>
      <c r="D771" s="4">
        <v>43321.823159722226</v>
      </c>
      <c r="E771" s="6">
        <f t="shared" si="1"/>
        <v>43321</v>
      </c>
      <c r="F771" s="7">
        <f>IFERROR(__xludf.DUMMYFUNCTION("""COMPUTED_VALUE"""),0.8231597222222222)</f>
        <v>0.8231597222</v>
      </c>
      <c r="G771">
        <f t="shared" si="2"/>
        <v>19</v>
      </c>
      <c r="H771">
        <f>IFERROR(__xludf.DUMMYFUNCTION("""COMPUTED_VALUE"""),45.0)</f>
        <v>45</v>
      </c>
      <c r="I771">
        <f>IFERROR(__xludf.DUMMYFUNCTION("""COMPUTED_VALUE"""),21.0)</f>
        <v>21</v>
      </c>
    </row>
    <row r="772">
      <c r="A772" s="2">
        <v>387.0</v>
      </c>
      <c r="B772" s="2">
        <v>4.0</v>
      </c>
      <c r="C772" s="2">
        <v>391.0</v>
      </c>
      <c r="D772" s="4">
        <v>43321.83356481481</v>
      </c>
      <c r="E772" s="6">
        <f t="shared" si="1"/>
        <v>43321</v>
      </c>
      <c r="F772" s="7">
        <f>IFERROR(__xludf.DUMMYFUNCTION("""COMPUTED_VALUE"""),0.8335648148148148)</f>
        <v>0.8335648148</v>
      </c>
      <c r="G772">
        <f t="shared" si="2"/>
        <v>20</v>
      </c>
      <c r="H772">
        <f>IFERROR(__xludf.DUMMYFUNCTION("""COMPUTED_VALUE"""),0.0)</f>
        <v>0</v>
      </c>
      <c r="I772">
        <f>IFERROR(__xludf.DUMMYFUNCTION("""COMPUTED_VALUE"""),20.0)</f>
        <v>20</v>
      </c>
    </row>
    <row r="773">
      <c r="A773" s="2">
        <v>603.0</v>
      </c>
      <c r="B773" s="2">
        <v>12.0</v>
      </c>
      <c r="C773" s="2">
        <v>615.0</v>
      </c>
      <c r="D773" s="4">
        <v>43321.843993055554</v>
      </c>
      <c r="E773" s="6">
        <f t="shared" si="1"/>
        <v>43321</v>
      </c>
      <c r="F773" s="7">
        <f>IFERROR(__xludf.DUMMYFUNCTION("""COMPUTED_VALUE"""),0.8439930555555556)</f>
        <v>0.8439930556</v>
      </c>
      <c r="G773">
        <f t="shared" si="2"/>
        <v>20</v>
      </c>
      <c r="H773">
        <f>IFERROR(__xludf.DUMMYFUNCTION("""COMPUTED_VALUE"""),15.0)</f>
        <v>15</v>
      </c>
      <c r="I773">
        <f>IFERROR(__xludf.DUMMYFUNCTION("""COMPUTED_VALUE"""),21.0)</f>
        <v>21</v>
      </c>
    </row>
    <row r="774">
      <c r="A774" s="2">
        <v>560.0</v>
      </c>
      <c r="B774" s="2">
        <v>8.0</v>
      </c>
      <c r="C774" s="2">
        <v>568.0</v>
      </c>
      <c r="D774" s="4">
        <v>43321.85439814815</v>
      </c>
      <c r="E774" s="6">
        <f t="shared" si="1"/>
        <v>43321</v>
      </c>
      <c r="F774" s="7">
        <f>IFERROR(__xludf.DUMMYFUNCTION("""COMPUTED_VALUE"""),0.8543981481481482)</f>
        <v>0.8543981481</v>
      </c>
      <c r="G774">
        <f t="shared" si="2"/>
        <v>20</v>
      </c>
      <c r="H774">
        <f>IFERROR(__xludf.DUMMYFUNCTION("""COMPUTED_VALUE"""),30.0)</f>
        <v>30</v>
      </c>
      <c r="I774">
        <f>IFERROR(__xludf.DUMMYFUNCTION("""COMPUTED_VALUE"""),20.0)</f>
        <v>20</v>
      </c>
    </row>
    <row r="775">
      <c r="A775" s="2">
        <v>513.0</v>
      </c>
      <c r="B775" s="2">
        <v>4.0</v>
      </c>
      <c r="C775" s="2">
        <v>513.0</v>
      </c>
      <c r="D775" s="4">
        <v>43321.86481481481</v>
      </c>
      <c r="E775" s="6">
        <f t="shared" si="1"/>
        <v>43321</v>
      </c>
      <c r="F775" s="7">
        <f>IFERROR(__xludf.DUMMYFUNCTION("""COMPUTED_VALUE"""),0.8648148148148148)</f>
        <v>0.8648148148</v>
      </c>
      <c r="G775">
        <f t="shared" si="2"/>
        <v>20</v>
      </c>
      <c r="H775">
        <f>IFERROR(__xludf.DUMMYFUNCTION("""COMPUTED_VALUE"""),45.0)</f>
        <v>45</v>
      </c>
      <c r="I775">
        <f>IFERROR(__xludf.DUMMYFUNCTION("""COMPUTED_VALUE"""),20.0)</f>
        <v>20</v>
      </c>
    </row>
    <row r="776">
      <c r="A776" s="2">
        <v>532.0</v>
      </c>
      <c r="B776" s="2">
        <v>4.0</v>
      </c>
      <c r="C776" s="2">
        <v>536.0</v>
      </c>
      <c r="D776" s="4">
        <v>43321.875231481485</v>
      </c>
      <c r="E776" s="6">
        <f t="shared" si="1"/>
        <v>43321</v>
      </c>
      <c r="F776" s="7">
        <f>IFERROR(__xludf.DUMMYFUNCTION("""COMPUTED_VALUE"""),0.8752314814814814)</f>
        <v>0.8752314815</v>
      </c>
      <c r="G776">
        <f t="shared" si="2"/>
        <v>21</v>
      </c>
      <c r="H776">
        <f>IFERROR(__xludf.DUMMYFUNCTION("""COMPUTED_VALUE"""),0.0)</f>
        <v>0</v>
      </c>
      <c r="I776">
        <f>IFERROR(__xludf.DUMMYFUNCTION("""COMPUTED_VALUE"""),20.0)</f>
        <v>20</v>
      </c>
    </row>
    <row r="777">
      <c r="A777" s="2">
        <v>567.0</v>
      </c>
      <c r="B777" s="2">
        <v>12.0</v>
      </c>
      <c r="C777" s="2">
        <v>579.0</v>
      </c>
      <c r="D777" s="4">
        <v>43321.885659722226</v>
      </c>
      <c r="E777" s="6">
        <f t="shared" si="1"/>
        <v>43321</v>
      </c>
      <c r="F777" s="7">
        <f>IFERROR(__xludf.DUMMYFUNCTION("""COMPUTED_VALUE"""),0.8856597222222222)</f>
        <v>0.8856597222</v>
      </c>
      <c r="G777">
        <f t="shared" si="2"/>
        <v>21</v>
      </c>
      <c r="H777">
        <f>IFERROR(__xludf.DUMMYFUNCTION("""COMPUTED_VALUE"""),15.0)</f>
        <v>15</v>
      </c>
      <c r="I777">
        <f>IFERROR(__xludf.DUMMYFUNCTION("""COMPUTED_VALUE"""),21.0)</f>
        <v>21</v>
      </c>
    </row>
    <row r="778">
      <c r="A778" s="2">
        <v>506.0</v>
      </c>
      <c r="B778" s="2">
        <v>12.0</v>
      </c>
      <c r="C778" s="2">
        <v>518.0</v>
      </c>
      <c r="D778" s="4">
        <v>43321.89606481481</v>
      </c>
      <c r="E778" s="6">
        <f t="shared" si="1"/>
        <v>43321</v>
      </c>
      <c r="F778" s="7">
        <f>IFERROR(__xludf.DUMMYFUNCTION("""COMPUTED_VALUE"""),0.8960648148148148)</f>
        <v>0.8960648148</v>
      </c>
      <c r="G778">
        <f t="shared" si="2"/>
        <v>21</v>
      </c>
      <c r="H778">
        <f>IFERROR(__xludf.DUMMYFUNCTION("""COMPUTED_VALUE"""),30.0)</f>
        <v>30</v>
      </c>
      <c r="I778">
        <f>IFERROR(__xludf.DUMMYFUNCTION("""COMPUTED_VALUE"""),20.0)</f>
        <v>20</v>
      </c>
    </row>
    <row r="779">
      <c r="A779" s="2">
        <v>547.0</v>
      </c>
      <c r="B779" s="2">
        <v>8.0</v>
      </c>
      <c r="C779" s="2">
        <v>555.0</v>
      </c>
      <c r="D779" s="4">
        <v>43321.906493055554</v>
      </c>
      <c r="E779" s="6">
        <f t="shared" si="1"/>
        <v>43321</v>
      </c>
      <c r="F779" s="7">
        <f>IFERROR(__xludf.DUMMYFUNCTION("""COMPUTED_VALUE"""),0.9064930555555556)</f>
        <v>0.9064930556</v>
      </c>
      <c r="G779">
        <f t="shared" si="2"/>
        <v>21</v>
      </c>
      <c r="H779">
        <f>IFERROR(__xludf.DUMMYFUNCTION("""COMPUTED_VALUE"""),45.0)</f>
        <v>45</v>
      </c>
      <c r="I779">
        <f>IFERROR(__xludf.DUMMYFUNCTION("""COMPUTED_VALUE"""),21.0)</f>
        <v>21</v>
      </c>
    </row>
    <row r="780">
      <c r="A780" s="2">
        <v>494.0</v>
      </c>
      <c r="B780" s="2">
        <v>5.0</v>
      </c>
      <c r="C780" s="2">
        <v>499.0</v>
      </c>
      <c r="D780" s="4">
        <v>43321.91689814815</v>
      </c>
      <c r="E780" s="6">
        <f t="shared" si="1"/>
        <v>43321</v>
      </c>
      <c r="F780" s="7">
        <f>IFERROR(__xludf.DUMMYFUNCTION("""COMPUTED_VALUE"""),0.9168981481481482)</f>
        <v>0.9168981481</v>
      </c>
      <c r="G780">
        <f t="shared" si="2"/>
        <v>22</v>
      </c>
      <c r="H780">
        <f>IFERROR(__xludf.DUMMYFUNCTION("""COMPUTED_VALUE"""),0.0)</f>
        <v>0</v>
      </c>
      <c r="I780">
        <f>IFERROR(__xludf.DUMMYFUNCTION("""COMPUTED_VALUE"""),20.0)</f>
        <v>20</v>
      </c>
    </row>
    <row r="781">
      <c r="A781" s="2">
        <v>543.0</v>
      </c>
      <c r="B781" s="2">
        <v>8.0</v>
      </c>
      <c r="C781" s="2">
        <v>551.0</v>
      </c>
      <c r="D781" s="4">
        <v>43321.92731481481</v>
      </c>
      <c r="E781" s="6">
        <f t="shared" si="1"/>
        <v>43321</v>
      </c>
      <c r="F781" s="7">
        <f>IFERROR(__xludf.DUMMYFUNCTION("""COMPUTED_VALUE"""),0.9273148148148148)</f>
        <v>0.9273148148</v>
      </c>
      <c r="G781">
        <f t="shared" si="2"/>
        <v>22</v>
      </c>
      <c r="H781">
        <f>IFERROR(__xludf.DUMMYFUNCTION("""COMPUTED_VALUE"""),15.0)</f>
        <v>15</v>
      </c>
      <c r="I781">
        <f>IFERROR(__xludf.DUMMYFUNCTION("""COMPUTED_VALUE"""),20.0)</f>
        <v>20</v>
      </c>
    </row>
    <row r="782">
      <c r="A782" s="2">
        <v>483.0</v>
      </c>
      <c r="B782" s="2">
        <v>7.0</v>
      </c>
      <c r="C782" s="2">
        <v>490.0</v>
      </c>
      <c r="D782" s="4">
        <v>43321.937731481485</v>
      </c>
      <c r="E782" s="6">
        <f t="shared" si="1"/>
        <v>43321</v>
      </c>
      <c r="F782" s="7">
        <f>IFERROR(__xludf.DUMMYFUNCTION("""COMPUTED_VALUE"""),0.9377314814814814)</f>
        <v>0.9377314815</v>
      </c>
      <c r="G782">
        <f t="shared" si="2"/>
        <v>22</v>
      </c>
      <c r="H782">
        <f>IFERROR(__xludf.DUMMYFUNCTION("""COMPUTED_VALUE"""),30.0)</f>
        <v>30</v>
      </c>
      <c r="I782">
        <f>IFERROR(__xludf.DUMMYFUNCTION("""COMPUTED_VALUE"""),20.0)</f>
        <v>20</v>
      </c>
    </row>
    <row r="783">
      <c r="A783" s="2">
        <v>476.0</v>
      </c>
      <c r="B783" s="2">
        <v>7.0</v>
      </c>
      <c r="C783" s="2">
        <v>483.0</v>
      </c>
      <c r="D783" s="4">
        <v>43321.94814814815</v>
      </c>
      <c r="E783" s="6">
        <f t="shared" si="1"/>
        <v>43321</v>
      </c>
      <c r="F783" s="7">
        <f>IFERROR(__xludf.DUMMYFUNCTION("""COMPUTED_VALUE"""),0.9481481481481482)</f>
        <v>0.9481481481</v>
      </c>
      <c r="G783">
        <f t="shared" si="2"/>
        <v>22</v>
      </c>
      <c r="H783">
        <f>IFERROR(__xludf.DUMMYFUNCTION("""COMPUTED_VALUE"""),45.0)</f>
        <v>45</v>
      </c>
      <c r="I783">
        <f>IFERROR(__xludf.DUMMYFUNCTION("""COMPUTED_VALUE"""),20.0)</f>
        <v>20</v>
      </c>
    </row>
    <row r="784">
      <c r="A784" s="2">
        <v>395.0</v>
      </c>
      <c r="B784" s="2">
        <v>7.0</v>
      </c>
      <c r="C784" s="2">
        <v>402.0</v>
      </c>
      <c r="D784" s="4">
        <v>43321.95862268518</v>
      </c>
      <c r="E784" s="6">
        <f t="shared" si="1"/>
        <v>43321</v>
      </c>
      <c r="F784" s="7">
        <f>IFERROR(__xludf.DUMMYFUNCTION("""COMPUTED_VALUE"""),0.9586226851851852)</f>
        <v>0.9586226852</v>
      </c>
      <c r="G784">
        <f t="shared" si="2"/>
        <v>23</v>
      </c>
      <c r="H784">
        <f>IFERROR(__xludf.DUMMYFUNCTION("""COMPUTED_VALUE"""),0.0)</f>
        <v>0</v>
      </c>
      <c r="I784">
        <f>IFERROR(__xludf.DUMMYFUNCTION("""COMPUTED_VALUE"""),25.0)</f>
        <v>25</v>
      </c>
    </row>
    <row r="785">
      <c r="A785" s="2">
        <v>424.0</v>
      </c>
      <c r="B785" s="2">
        <v>5.0</v>
      </c>
      <c r="C785" s="2">
        <v>429.0</v>
      </c>
      <c r="D785" s="4">
        <v>43321.968981481485</v>
      </c>
      <c r="E785" s="6">
        <f t="shared" si="1"/>
        <v>43321</v>
      </c>
      <c r="F785" s="7">
        <f>IFERROR(__xludf.DUMMYFUNCTION("""COMPUTED_VALUE"""),0.9689814814814814)</f>
        <v>0.9689814815</v>
      </c>
      <c r="G785">
        <f t="shared" si="2"/>
        <v>23</v>
      </c>
      <c r="H785">
        <f>IFERROR(__xludf.DUMMYFUNCTION("""COMPUTED_VALUE"""),15.0)</f>
        <v>15</v>
      </c>
      <c r="I785">
        <f>IFERROR(__xludf.DUMMYFUNCTION("""COMPUTED_VALUE"""),20.0)</f>
        <v>20</v>
      </c>
    </row>
    <row r="786">
      <c r="A786" s="2">
        <v>391.0</v>
      </c>
      <c r="B786" s="2">
        <v>5.0</v>
      </c>
      <c r="C786" s="2">
        <v>396.0</v>
      </c>
      <c r="D786" s="4">
        <v>43321.979409722226</v>
      </c>
      <c r="E786" s="6">
        <f t="shared" si="1"/>
        <v>43321</v>
      </c>
      <c r="F786" s="7">
        <f>IFERROR(__xludf.DUMMYFUNCTION("""COMPUTED_VALUE"""),0.9794097222222222)</f>
        <v>0.9794097222</v>
      </c>
      <c r="G786">
        <f t="shared" si="2"/>
        <v>23</v>
      </c>
      <c r="H786">
        <f>IFERROR(__xludf.DUMMYFUNCTION("""COMPUTED_VALUE"""),30.0)</f>
        <v>30</v>
      </c>
      <c r="I786">
        <f>IFERROR(__xludf.DUMMYFUNCTION("""COMPUTED_VALUE"""),21.0)</f>
        <v>21</v>
      </c>
    </row>
    <row r="787">
      <c r="A787" s="2">
        <v>328.0</v>
      </c>
      <c r="B787" s="2">
        <v>7.0</v>
      </c>
      <c r="C787" s="2">
        <v>335.0</v>
      </c>
      <c r="D787" s="4">
        <v>43321.98981481481</v>
      </c>
      <c r="E787" s="6">
        <f t="shared" si="1"/>
        <v>43321</v>
      </c>
      <c r="F787" s="7">
        <f>IFERROR(__xludf.DUMMYFUNCTION("""COMPUTED_VALUE"""),0.9898148148148148)</f>
        <v>0.9898148148</v>
      </c>
      <c r="G787">
        <f t="shared" si="2"/>
        <v>23</v>
      </c>
      <c r="H787">
        <f>IFERROR(__xludf.DUMMYFUNCTION("""COMPUTED_VALUE"""),45.0)</f>
        <v>45</v>
      </c>
      <c r="I787">
        <f>IFERROR(__xludf.DUMMYFUNCTION("""COMPUTED_VALUE"""),20.0)</f>
        <v>20</v>
      </c>
    </row>
    <row r="788">
      <c r="A788" s="2">
        <v>304.0</v>
      </c>
      <c r="B788" s="2">
        <v>6.0</v>
      </c>
      <c r="C788" s="2">
        <v>310.0</v>
      </c>
      <c r="D788" s="4">
        <v>43322.000289351854</v>
      </c>
      <c r="E788" s="6">
        <f t="shared" si="1"/>
        <v>43322</v>
      </c>
      <c r="F788" s="7">
        <f>IFERROR(__xludf.DUMMYFUNCTION("""COMPUTED_VALUE"""),2.8935185185185184E-4)</f>
        <v>0.0002893518519</v>
      </c>
      <c r="G788">
        <f t="shared" si="2"/>
        <v>0</v>
      </c>
      <c r="H788">
        <f>IFERROR(__xludf.DUMMYFUNCTION("""COMPUTED_VALUE"""),0.0)</f>
        <v>0</v>
      </c>
      <c r="I788">
        <f>IFERROR(__xludf.DUMMYFUNCTION("""COMPUTED_VALUE"""),25.0)</f>
        <v>25</v>
      </c>
    </row>
    <row r="789">
      <c r="A789" s="2">
        <v>287.0</v>
      </c>
      <c r="B789" s="2">
        <v>4.0</v>
      </c>
      <c r="C789" s="2">
        <v>291.0</v>
      </c>
      <c r="D789" s="4">
        <v>43322.01064814815</v>
      </c>
      <c r="E789" s="6">
        <f t="shared" si="1"/>
        <v>43322</v>
      </c>
      <c r="F789" s="7">
        <f>IFERROR(__xludf.DUMMYFUNCTION("""COMPUTED_VALUE"""),0.010648148148148148)</f>
        <v>0.01064814815</v>
      </c>
      <c r="G789">
        <f t="shared" si="2"/>
        <v>0</v>
      </c>
      <c r="H789">
        <f>IFERROR(__xludf.DUMMYFUNCTION("""COMPUTED_VALUE"""),15.0)</f>
        <v>15</v>
      </c>
      <c r="I789">
        <f>IFERROR(__xludf.DUMMYFUNCTION("""COMPUTED_VALUE"""),20.0)</f>
        <v>20</v>
      </c>
    </row>
    <row r="790">
      <c r="A790" s="2">
        <v>251.0</v>
      </c>
      <c r="B790" s="2">
        <v>1.0</v>
      </c>
      <c r="C790" s="2">
        <v>252.0</v>
      </c>
      <c r="D790" s="4">
        <v>43322.02106481481</v>
      </c>
      <c r="E790" s="6">
        <f t="shared" si="1"/>
        <v>43322</v>
      </c>
      <c r="F790" s="7">
        <f>IFERROR(__xludf.DUMMYFUNCTION("""COMPUTED_VALUE"""),0.021064814814814814)</f>
        <v>0.02106481481</v>
      </c>
      <c r="G790">
        <f t="shared" si="2"/>
        <v>0</v>
      </c>
      <c r="H790">
        <f>IFERROR(__xludf.DUMMYFUNCTION("""COMPUTED_VALUE"""),30.0)</f>
        <v>30</v>
      </c>
      <c r="I790">
        <f>IFERROR(__xludf.DUMMYFUNCTION("""COMPUTED_VALUE"""),20.0)</f>
        <v>20</v>
      </c>
    </row>
    <row r="791">
      <c r="A791" s="2">
        <v>251.0</v>
      </c>
      <c r="B791" s="2">
        <v>3.0</v>
      </c>
      <c r="C791" s="2">
        <v>254.0</v>
      </c>
      <c r="D791" s="4">
        <v>43322.031481481485</v>
      </c>
      <c r="E791" s="6">
        <f t="shared" si="1"/>
        <v>43322</v>
      </c>
      <c r="F791" s="7">
        <f>IFERROR(__xludf.DUMMYFUNCTION("""COMPUTED_VALUE"""),0.03148148148148148)</f>
        <v>0.03148148148</v>
      </c>
      <c r="G791">
        <f t="shared" si="2"/>
        <v>0</v>
      </c>
      <c r="H791">
        <f>IFERROR(__xludf.DUMMYFUNCTION("""COMPUTED_VALUE"""),45.0)</f>
        <v>45</v>
      </c>
      <c r="I791">
        <f>IFERROR(__xludf.DUMMYFUNCTION("""COMPUTED_VALUE"""),20.0)</f>
        <v>20</v>
      </c>
    </row>
    <row r="792">
      <c r="A792" s="2">
        <v>210.0</v>
      </c>
      <c r="B792" s="2">
        <v>1.0</v>
      </c>
      <c r="C792" s="2">
        <v>211.0</v>
      </c>
      <c r="D792" s="4">
        <v>43322.04193287037</v>
      </c>
      <c r="E792" s="6">
        <f t="shared" si="1"/>
        <v>43322</v>
      </c>
      <c r="F792" s="7">
        <f>IFERROR(__xludf.DUMMYFUNCTION("""COMPUTED_VALUE"""),0.04193287037037037)</f>
        <v>0.04193287037</v>
      </c>
      <c r="G792">
        <f t="shared" si="2"/>
        <v>1</v>
      </c>
      <c r="H792">
        <f>IFERROR(__xludf.DUMMYFUNCTION("""COMPUTED_VALUE"""),0.0)</f>
        <v>0</v>
      </c>
      <c r="I792">
        <f>IFERROR(__xludf.DUMMYFUNCTION("""COMPUTED_VALUE"""),23.0)</f>
        <v>23</v>
      </c>
    </row>
    <row r="793">
      <c r="A793" s="2">
        <v>259.0</v>
      </c>
      <c r="B793" s="2">
        <v>5.0</v>
      </c>
      <c r="C793" s="2">
        <v>264.0</v>
      </c>
      <c r="D793" s="4">
        <v>43322.05231481481</v>
      </c>
      <c r="E793" s="6">
        <f t="shared" si="1"/>
        <v>43322</v>
      </c>
      <c r="F793" s="7">
        <f>IFERROR(__xludf.DUMMYFUNCTION("""COMPUTED_VALUE"""),0.052314814814814814)</f>
        <v>0.05231481481</v>
      </c>
      <c r="G793">
        <f t="shared" si="2"/>
        <v>1</v>
      </c>
      <c r="H793">
        <f>IFERROR(__xludf.DUMMYFUNCTION("""COMPUTED_VALUE"""),15.0)</f>
        <v>15</v>
      </c>
      <c r="I793">
        <f>IFERROR(__xludf.DUMMYFUNCTION("""COMPUTED_VALUE"""),20.0)</f>
        <v>20</v>
      </c>
    </row>
    <row r="794">
      <c r="A794" s="2">
        <v>264.0</v>
      </c>
      <c r="B794" s="2">
        <v>2.0</v>
      </c>
      <c r="C794" s="2">
        <v>266.0</v>
      </c>
      <c r="D794" s="4">
        <v>43322.062731481485</v>
      </c>
      <c r="E794" s="6">
        <f t="shared" si="1"/>
        <v>43322</v>
      </c>
      <c r="F794" s="7">
        <f>IFERROR(__xludf.DUMMYFUNCTION("""COMPUTED_VALUE"""),0.06273148148148149)</f>
        <v>0.06273148148</v>
      </c>
      <c r="G794">
        <f t="shared" si="2"/>
        <v>1</v>
      </c>
      <c r="H794">
        <f>IFERROR(__xludf.DUMMYFUNCTION("""COMPUTED_VALUE"""),30.0)</f>
        <v>30</v>
      </c>
      <c r="I794">
        <f>IFERROR(__xludf.DUMMYFUNCTION("""COMPUTED_VALUE"""),20.0)</f>
        <v>20</v>
      </c>
    </row>
    <row r="795">
      <c r="A795" s="2">
        <v>251.0</v>
      </c>
      <c r="B795" s="2">
        <v>2.0</v>
      </c>
      <c r="C795" s="2">
        <v>250.0</v>
      </c>
      <c r="D795" s="4">
        <v>43322.07314814815</v>
      </c>
      <c r="E795" s="6">
        <f t="shared" si="1"/>
        <v>43322</v>
      </c>
      <c r="F795" s="7">
        <f>IFERROR(__xludf.DUMMYFUNCTION("""COMPUTED_VALUE"""),0.07314814814814814)</f>
        <v>0.07314814815</v>
      </c>
      <c r="G795">
        <f t="shared" si="2"/>
        <v>1</v>
      </c>
      <c r="H795">
        <f>IFERROR(__xludf.DUMMYFUNCTION("""COMPUTED_VALUE"""),45.0)</f>
        <v>45</v>
      </c>
      <c r="I795">
        <f>IFERROR(__xludf.DUMMYFUNCTION("""COMPUTED_VALUE"""),20.0)</f>
        <v>20</v>
      </c>
    </row>
    <row r="796">
      <c r="A796" s="2">
        <v>231.0</v>
      </c>
      <c r="B796" s="2">
        <v>2.0</v>
      </c>
      <c r="C796" s="2">
        <v>233.0</v>
      </c>
      <c r="D796" s="4">
        <v>43322.08356481481</v>
      </c>
      <c r="E796" s="6">
        <f t="shared" si="1"/>
        <v>43322</v>
      </c>
      <c r="F796" s="7">
        <f>IFERROR(__xludf.DUMMYFUNCTION("""COMPUTED_VALUE"""),0.08356481481481481)</f>
        <v>0.08356481481</v>
      </c>
      <c r="G796">
        <f t="shared" si="2"/>
        <v>2</v>
      </c>
      <c r="H796">
        <f>IFERROR(__xludf.DUMMYFUNCTION("""COMPUTED_VALUE"""),0.0)</f>
        <v>0</v>
      </c>
      <c r="I796">
        <f>IFERROR(__xludf.DUMMYFUNCTION("""COMPUTED_VALUE"""),20.0)</f>
        <v>20</v>
      </c>
    </row>
    <row r="797">
      <c r="A797" s="2">
        <v>236.0</v>
      </c>
      <c r="B797" s="2">
        <v>3.0</v>
      </c>
      <c r="C797" s="2">
        <v>239.0</v>
      </c>
      <c r="D797" s="4">
        <v>43322.093981481485</v>
      </c>
      <c r="E797" s="6">
        <f t="shared" si="1"/>
        <v>43322</v>
      </c>
      <c r="F797" s="7">
        <f>IFERROR(__xludf.DUMMYFUNCTION("""COMPUTED_VALUE"""),0.09398148148148149)</f>
        <v>0.09398148148</v>
      </c>
      <c r="G797">
        <f t="shared" si="2"/>
        <v>2</v>
      </c>
      <c r="H797">
        <f>IFERROR(__xludf.DUMMYFUNCTION("""COMPUTED_VALUE"""),15.0)</f>
        <v>15</v>
      </c>
      <c r="I797">
        <f>IFERROR(__xludf.DUMMYFUNCTION("""COMPUTED_VALUE"""),20.0)</f>
        <v>20</v>
      </c>
    </row>
    <row r="798">
      <c r="A798" s="2">
        <v>203.0</v>
      </c>
      <c r="B798" s="2">
        <v>5.0</v>
      </c>
      <c r="C798" s="2">
        <v>208.0</v>
      </c>
      <c r="D798" s="4">
        <v>43322.10439814815</v>
      </c>
      <c r="E798" s="6">
        <f t="shared" si="1"/>
        <v>43322</v>
      </c>
      <c r="F798" s="7">
        <f>IFERROR(__xludf.DUMMYFUNCTION("""COMPUTED_VALUE"""),0.10439814814814814)</f>
        <v>0.1043981481</v>
      </c>
      <c r="G798">
        <f t="shared" si="2"/>
        <v>2</v>
      </c>
      <c r="H798">
        <f>IFERROR(__xludf.DUMMYFUNCTION("""COMPUTED_VALUE"""),30.0)</f>
        <v>30</v>
      </c>
      <c r="I798">
        <f>IFERROR(__xludf.DUMMYFUNCTION("""COMPUTED_VALUE"""),20.0)</f>
        <v>20</v>
      </c>
    </row>
    <row r="799">
      <c r="A799" s="2">
        <v>178.0</v>
      </c>
      <c r="B799" s="2">
        <v>7.0</v>
      </c>
      <c r="C799" s="2">
        <v>185.0</v>
      </c>
      <c r="D799" s="4">
        <v>43322.114803240744</v>
      </c>
      <c r="E799" s="6">
        <f t="shared" si="1"/>
        <v>43322</v>
      </c>
      <c r="F799" s="7">
        <f>IFERROR(__xludf.DUMMYFUNCTION("""COMPUTED_VALUE"""),0.11480324074074075)</f>
        <v>0.1148032407</v>
      </c>
      <c r="G799">
        <f t="shared" si="2"/>
        <v>2</v>
      </c>
      <c r="H799">
        <f>IFERROR(__xludf.DUMMYFUNCTION("""COMPUTED_VALUE"""),45.0)</f>
        <v>45</v>
      </c>
      <c r="I799">
        <f>IFERROR(__xludf.DUMMYFUNCTION("""COMPUTED_VALUE"""),19.0)</f>
        <v>19</v>
      </c>
    </row>
    <row r="800">
      <c r="A800" s="2">
        <v>176.0</v>
      </c>
      <c r="B800" s="2">
        <v>2.0</v>
      </c>
      <c r="C800" s="2">
        <v>178.0</v>
      </c>
      <c r="D800" s="4">
        <v>43322.125231481485</v>
      </c>
      <c r="E800" s="6">
        <f t="shared" si="1"/>
        <v>43322</v>
      </c>
      <c r="F800" s="7">
        <f>IFERROR(__xludf.DUMMYFUNCTION("""COMPUTED_VALUE"""),0.12523148148148147)</f>
        <v>0.1252314815</v>
      </c>
      <c r="G800">
        <f t="shared" si="2"/>
        <v>3</v>
      </c>
      <c r="H800">
        <f>IFERROR(__xludf.DUMMYFUNCTION("""COMPUTED_VALUE"""),0.0)</f>
        <v>0</v>
      </c>
      <c r="I800">
        <f>IFERROR(__xludf.DUMMYFUNCTION("""COMPUTED_VALUE"""),20.0)</f>
        <v>20</v>
      </c>
    </row>
    <row r="801">
      <c r="A801" s="2">
        <v>154.0</v>
      </c>
      <c r="B801" s="2">
        <v>4.0</v>
      </c>
      <c r="C801" s="2">
        <v>158.0</v>
      </c>
      <c r="D801" s="4">
        <v>43322.13564814815</v>
      </c>
      <c r="E801" s="6">
        <f t="shared" si="1"/>
        <v>43322</v>
      </c>
      <c r="F801" s="7">
        <f>IFERROR(__xludf.DUMMYFUNCTION("""COMPUTED_VALUE"""),0.13564814814814816)</f>
        <v>0.1356481481</v>
      </c>
      <c r="G801">
        <f t="shared" si="2"/>
        <v>3</v>
      </c>
      <c r="H801">
        <f>IFERROR(__xludf.DUMMYFUNCTION("""COMPUTED_VALUE"""),15.0)</f>
        <v>15</v>
      </c>
      <c r="I801">
        <f>IFERROR(__xludf.DUMMYFUNCTION("""COMPUTED_VALUE"""),20.0)</f>
        <v>20</v>
      </c>
    </row>
    <row r="802">
      <c r="A802" s="2">
        <v>145.0</v>
      </c>
      <c r="B802" s="2">
        <v>4.0</v>
      </c>
      <c r="C802" s="2">
        <v>149.0</v>
      </c>
      <c r="D802" s="4">
        <v>43322.14607638889</v>
      </c>
      <c r="E802" s="6">
        <f t="shared" si="1"/>
        <v>43322</v>
      </c>
      <c r="F802" s="7">
        <f>IFERROR(__xludf.DUMMYFUNCTION("""COMPUTED_VALUE"""),0.14607638888888888)</f>
        <v>0.1460763889</v>
      </c>
      <c r="G802">
        <f t="shared" si="2"/>
        <v>3</v>
      </c>
      <c r="H802">
        <f>IFERROR(__xludf.DUMMYFUNCTION("""COMPUTED_VALUE"""),30.0)</f>
        <v>30</v>
      </c>
      <c r="I802">
        <f>IFERROR(__xludf.DUMMYFUNCTION("""COMPUTED_VALUE"""),21.0)</f>
        <v>21</v>
      </c>
    </row>
    <row r="803">
      <c r="A803" s="2">
        <v>117.0</v>
      </c>
      <c r="B803" s="2">
        <v>4.0</v>
      </c>
      <c r="C803" s="2">
        <v>114.0</v>
      </c>
      <c r="D803" s="4">
        <v>43322.15673611111</v>
      </c>
      <c r="E803" s="6">
        <f t="shared" si="1"/>
        <v>43322</v>
      </c>
      <c r="F803" s="7">
        <f>IFERROR(__xludf.DUMMYFUNCTION("""COMPUTED_VALUE"""),0.1567361111111111)</f>
        <v>0.1567361111</v>
      </c>
      <c r="G803">
        <f t="shared" si="2"/>
        <v>3</v>
      </c>
      <c r="H803">
        <f>IFERROR(__xludf.DUMMYFUNCTION("""COMPUTED_VALUE"""),45.0)</f>
        <v>45</v>
      </c>
      <c r="I803">
        <f>IFERROR(__xludf.DUMMYFUNCTION("""COMPUTED_VALUE"""),42.0)</f>
        <v>42</v>
      </c>
    </row>
    <row r="804">
      <c r="A804" s="2">
        <v>98.0</v>
      </c>
      <c r="B804" s="2">
        <v>3.0</v>
      </c>
      <c r="C804" s="2">
        <v>99.0</v>
      </c>
      <c r="D804" s="4">
        <v>43322.16688657407</v>
      </c>
      <c r="E804" s="6">
        <f t="shared" si="1"/>
        <v>43322</v>
      </c>
      <c r="F804" s="7">
        <f>IFERROR(__xludf.DUMMYFUNCTION("""COMPUTED_VALUE"""),0.16688657407407406)</f>
        <v>0.1668865741</v>
      </c>
      <c r="G804">
        <f t="shared" si="2"/>
        <v>4</v>
      </c>
      <c r="H804">
        <f>IFERROR(__xludf.DUMMYFUNCTION("""COMPUTED_VALUE"""),0.0)</f>
        <v>0</v>
      </c>
      <c r="I804">
        <f>IFERROR(__xludf.DUMMYFUNCTION("""COMPUTED_VALUE"""),19.0)</f>
        <v>19</v>
      </c>
    </row>
    <row r="805">
      <c r="A805" s="2">
        <v>67.0</v>
      </c>
      <c r="B805" s="2">
        <v>1.0</v>
      </c>
      <c r="C805" s="2">
        <v>68.0</v>
      </c>
      <c r="D805" s="4">
        <v>43322.17731481481</v>
      </c>
      <c r="E805" s="6">
        <f t="shared" si="1"/>
        <v>43322</v>
      </c>
      <c r="F805" s="7">
        <f>IFERROR(__xludf.DUMMYFUNCTION("""COMPUTED_VALUE"""),0.17731481481481481)</f>
        <v>0.1773148148</v>
      </c>
      <c r="G805">
        <f t="shared" si="2"/>
        <v>4</v>
      </c>
      <c r="H805">
        <f>IFERROR(__xludf.DUMMYFUNCTION("""COMPUTED_VALUE"""),15.0)</f>
        <v>15</v>
      </c>
      <c r="I805">
        <f>IFERROR(__xludf.DUMMYFUNCTION("""COMPUTED_VALUE"""),20.0)</f>
        <v>20</v>
      </c>
    </row>
    <row r="806">
      <c r="A806" s="2">
        <v>57.0</v>
      </c>
      <c r="B806" s="2">
        <v>2.0</v>
      </c>
      <c r="C806" s="2">
        <v>59.0</v>
      </c>
      <c r="D806" s="4">
        <v>43322.19814814815</v>
      </c>
      <c r="E806" s="6">
        <f t="shared" si="1"/>
        <v>43322</v>
      </c>
      <c r="F806" s="7">
        <f>IFERROR(__xludf.DUMMYFUNCTION("""COMPUTED_VALUE"""),0.19814814814814816)</f>
        <v>0.1981481481</v>
      </c>
      <c r="G806">
        <f t="shared" si="2"/>
        <v>4</v>
      </c>
      <c r="H806">
        <f>IFERROR(__xludf.DUMMYFUNCTION("""COMPUTED_VALUE"""),45.0)</f>
        <v>45</v>
      </c>
      <c r="I806">
        <f>IFERROR(__xludf.DUMMYFUNCTION("""COMPUTED_VALUE"""),20.0)</f>
        <v>20</v>
      </c>
    </row>
    <row r="807">
      <c r="A807" s="2">
        <v>72.0</v>
      </c>
      <c r="B807" s="2">
        <v>0.0</v>
      </c>
      <c r="C807" s="2">
        <v>66.0</v>
      </c>
      <c r="D807" s="4">
        <v>43322.20856481481</v>
      </c>
      <c r="E807" s="6">
        <f t="shared" si="1"/>
        <v>43322</v>
      </c>
      <c r="F807" s="7">
        <f>IFERROR(__xludf.DUMMYFUNCTION("""COMPUTED_VALUE"""),0.20856481481481481)</f>
        <v>0.2085648148</v>
      </c>
      <c r="G807">
        <f t="shared" si="2"/>
        <v>5</v>
      </c>
      <c r="H807">
        <f>IFERROR(__xludf.DUMMYFUNCTION("""COMPUTED_VALUE"""),0.0)</f>
        <v>0</v>
      </c>
      <c r="I807">
        <f>IFERROR(__xludf.DUMMYFUNCTION("""COMPUTED_VALUE"""),20.0)</f>
        <v>20</v>
      </c>
    </row>
    <row r="808">
      <c r="A808" s="2">
        <v>36.0</v>
      </c>
      <c r="B808" s="2">
        <v>0.0</v>
      </c>
      <c r="C808" s="2">
        <v>29.0</v>
      </c>
      <c r="D808" s="4">
        <v>43322.21896990741</v>
      </c>
      <c r="E808" s="6">
        <f t="shared" si="1"/>
        <v>43322</v>
      </c>
      <c r="F808" s="7">
        <f>IFERROR(__xludf.DUMMYFUNCTION("""COMPUTED_VALUE"""),0.2189699074074074)</f>
        <v>0.2189699074</v>
      </c>
      <c r="G808">
        <f t="shared" si="2"/>
        <v>5</v>
      </c>
      <c r="H808">
        <f>IFERROR(__xludf.DUMMYFUNCTION("""COMPUTED_VALUE"""),15.0)</f>
        <v>15</v>
      </c>
      <c r="I808">
        <f>IFERROR(__xludf.DUMMYFUNCTION("""COMPUTED_VALUE"""),19.0)</f>
        <v>19</v>
      </c>
    </row>
    <row r="809">
      <c r="A809" s="2">
        <v>24.0</v>
      </c>
      <c r="B809" s="2">
        <v>0.0</v>
      </c>
      <c r="C809" s="2">
        <v>24.0</v>
      </c>
      <c r="D809" s="4">
        <v>43322.22939814815</v>
      </c>
      <c r="E809" s="6">
        <f t="shared" si="1"/>
        <v>43322</v>
      </c>
      <c r="F809" s="7">
        <f>IFERROR(__xludf.DUMMYFUNCTION("""COMPUTED_VALUE"""),0.22939814814814816)</f>
        <v>0.2293981481</v>
      </c>
      <c r="G809">
        <f t="shared" si="2"/>
        <v>5</v>
      </c>
      <c r="H809">
        <f>IFERROR(__xludf.DUMMYFUNCTION("""COMPUTED_VALUE"""),30.0)</f>
        <v>30</v>
      </c>
      <c r="I809">
        <f>IFERROR(__xludf.DUMMYFUNCTION("""COMPUTED_VALUE"""),20.0)</f>
        <v>20</v>
      </c>
    </row>
    <row r="810">
      <c r="A810" s="2">
        <v>23.0</v>
      </c>
      <c r="B810" s="2">
        <v>0.0</v>
      </c>
      <c r="C810" s="2">
        <v>23.0</v>
      </c>
      <c r="D810" s="4">
        <v>43322.239803240744</v>
      </c>
      <c r="E810" s="6">
        <f t="shared" si="1"/>
        <v>43322</v>
      </c>
      <c r="F810" s="7">
        <f>IFERROR(__xludf.DUMMYFUNCTION("""COMPUTED_VALUE"""),0.23980324074074075)</f>
        <v>0.2398032407</v>
      </c>
      <c r="G810">
        <f t="shared" si="2"/>
        <v>5</v>
      </c>
      <c r="H810">
        <f>IFERROR(__xludf.DUMMYFUNCTION("""COMPUTED_VALUE"""),45.0)</f>
        <v>45</v>
      </c>
      <c r="I810">
        <f>IFERROR(__xludf.DUMMYFUNCTION("""COMPUTED_VALUE"""),19.0)</f>
        <v>19</v>
      </c>
    </row>
    <row r="811">
      <c r="A811" s="2">
        <v>22.0</v>
      </c>
      <c r="B811" s="2">
        <v>0.0</v>
      </c>
      <c r="C811" s="2">
        <v>22.0</v>
      </c>
      <c r="D811" s="4">
        <v>43322.2502662037</v>
      </c>
      <c r="E811" s="6">
        <f t="shared" si="1"/>
        <v>43322</v>
      </c>
      <c r="F811" s="7">
        <f>IFERROR(__xludf.DUMMYFUNCTION("""COMPUTED_VALUE"""),0.2502662037037037)</f>
        <v>0.2502662037</v>
      </c>
      <c r="G811">
        <f t="shared" si="2"/>
        <v>6</v>
      </c>
      <c r="H811">
        <f>IFERROR(__xludf.DUMMYFUNCTION("""COMPUTED_VALUE"""),0.0)</f>
        <v>0</v>
      </c>
      <c r="I811">
        <f>IFERROR(__xludf.DUMMYFUNCTION("""COMPUTED_VALUE"""),23.0)</f>
        <v>23</v>
      </c>
    </row>
    <row r="812">
      <c r="A812" s="2">
        <v>22.0</v>
      </c>
      <c r="B812" s="2">
        <v>0.0</v>
      </c>
      <c r="C812" s="2">
        <v>22.0</v>
      </c>
      <c r="D812" s="4">
        <v>43322.26064814815</v>
      </c>
      <c r="E812" s="6">
        <f t="shared" si="1"/>
        <v>43322</v>
      </c>
      <c r="F812" s="7">
        <f>IFERROR(__xludf.DUMMYFUNCTION("""COMPUTED_VALUE"""),0.26064814814814813)</f>
        <v>0.2606481481</v>
      </c>
      <c r="G812">
        <f t="shared" si="2"/>
        <v>6</v>
      </c>
      <c r="H812">
        <f>IFERROR(__xludf.DUMMYFUNCTION("""COMPUTED_VALUE"""),15.0)</f>
        <v>15</v>
      </c>
      <c r="I812">
        <f>IFERROR(__xludf.DUMMYFUNCTION("""COMPUTED_VALUE"""),20.0)</f>
        <v>20</v>
      </c>
    </row>
    <row r="813">
      <c r="A813" s="2">
        <v>20.0</v>
      </c>
      <c r="B813" s="2">
        <v>0.0</v>
      </c>
      <c r="C813" s="2">
        <v>20.0</v>
      </c>
      <c r="D813" s="4">
        <v>43322.27375</v>
      </c>
      <c r="E813" s="6">
        <f t="shared" si="1"/>
        <v>43322</v>
      </c>
      <c r="F813" s="7">
        <f>IFERROR(__xludf.DUMMYFUNCTION("""COMPUTED_VALUE"""),0.27375)</f>
        <v>0.27375</v>
      </c>
      <c r="G813">
        <f t="shared" si="2"/>
        <v>6</v>
      </c>
      <c r="H813">
        <f>IFERROR(__xludf.DUMMYFUNCTION("""COMPUTED_VALUE"""),34.0)</f>
        <v>34</v>
      </c>
      <c r="I813">
        <f>IFERROR(__xludf.DUMMYFUNCTION("""COMPUTED_VALUE"""),12.0)</f>
        <v>12</v>
      </c>
    </row>
    <row r="814">
      <c r="A814" s="2">
        <v>30.0</v>
      </c>
      <c r="B814" s="2">
        <v>0.0</v>
      </c>
      <c r="C814" s="2">
        <v>20.0</v>
      </c>
      <c r="D814" s="4">
        <v>43322.28146990741</v>
      </c>
      <c r="E814" s="6">
        <f t="shared" si="1"/>
        <v>43322</v>
      </c>
      <c r="F814" s="7">
        <f>IFERROR(__xludf.DUMMYFUNCTION("""COMPUTED_VALUE"""),0.2814699074074074)</f>
        <v>0.2814699074</v>
      </c>
      <c r="G814">
        <f t="shared" si="2"/>
        <v>6</v>
      </c>
      <c r="H814">
        <f>IFERROR(__xludf.DUMMYFUNCTION("""COMPUTED_VALUE"""),45.0)</f>
        <v>45</v>
      </c>
      <c r="I814">
        <f>IFERROR(__xludf.DUMMYFUNCTION("""COMPUTED_VALUE"""),19.0)</f>
        <v>19</v>
      </c>
    </row>
    <row r="815">
      <c r="A815" s="2">
        <v>24.0</v>
      </c>
      <c r="B815" s="2">
        <v>1.0</v>
      </c>
      <c r="C815" s="2">
        <v>25.0</v>
      </c>
      <c r="D815" s="4">
        <v>43322.29188657407</v>
      </c>
      <c r="E815" s="6">
        <f t="shared" si="1"/>
        <v>43322</v>
      </c>
      <c r="F815" s="7">
        <f>IFERROR(__xludf.DUMMYFUNCTION("""COMPUTED_VALUE"""),0.2918865740740741)</f>
        <v>0.2918865741</v>
      </c>
      <c r="G815">
        <f t="shared" si="2"/>
        <v>7</v>
      </c>
      <c r="H815">
        <f>IFERROR(__xludf.DUMMYFUNCTION("""COMPUTED_VALUE"""),0.0)</f>
        <v>0</v>
      </c>
      <c r="I815">
        <f>IFERROR(__xludf.DUMMYFUNCTION("""COMPUTED_VALUE"""),19.0)</f>
        <v>19</v>
      </c>
    </row>
    <row r="816">
      <c r="A816" s="2">
        <v>53.0</v>
      </c>
      <c r="B816" s="2">
        <v>0.0</v>
      </c>
      <c r="C816" s="2">
        <v>53.0</v>
      </c>
      <c r="D816" s="4">
        <v>43322.30232638889</v>
      </c>
      <c r="E816" s="6">
        <f t="shared" si="1"/>
        <v>43322</v>
      </c>
      <c r="F816" s="7">
        <f>IFERROR(__xludf.DUMMYFUNCTION("""COMPUTED_VALUE"""),0.3023263888888889)</f>
        <v>0.3023263889</v>
      </c>
      <c r="G816">
        <f t="shared" si="2"/>
        <v>7</v>
      </c>
      <c r="H816">
        <f>IFERROR(__xludf.DUMMYFUNCTION("""COMPUTED_VALUE"""),15.0)</f>
        <v>15</v>
      </c>
      <c r="I816">
        <f>IFERROR(__xludf.DUMMYFUNCTION("""COMPUTED_VALUE"""),21.0)</f>
        <v>21</v>
      </c>
    </row>
    <row r="817">
      <c r="A817" s="2">
        <v>48.0</v>
      </c>
      <c r="B817" s="2">
        <v>0.0</v>
      </c>
      <c r="C817" s="2">
        <v>48.0</v>
      </c>
      <c r="D817" s="4">
        <v>43322.312743055554</v>
      </c>
      <c r="E817" s="6">
        <f t="shared" si="1"/>
        <v>43322</v>
      </c>
      <c r="F817" s="7">
        <f>IFERROR(__xludf.DUMMYFUNCTION("""COMPUTED_VALUE"""),0.31274305555555554)</f>
        <v>0.3127430556</v>
      </c>
      <c r="G817">
        <f t="shared" si="2"/>
        <v>7</v>
      </c>
      <c r="H817">
        <f>IFERROR(__xludf.DUMMYFUNCTION("""COMPUTED_VALUE"""),30.0)</f>
        <v>30</v>
      </c>
      <c r="I817">
        <f>IFERROR(__xludf.DUMMYFUNCTION("""COMPUTED_VALUE"""),21.0)</f>
        <v>21</v>
      </c>
    </row>
    <row r="818">
      <c r="A818" s="2">
        <v>58.0</v>
      </c>
      <c r="B818" s="2">
        <v>0.0</v>
      </c>
      <c r="C818" s="2">
        <v>58.0</v>
      </c>
      <c r="D818" s="4">
        <v>43322.323159722226</v>
      </c>
      <c r="E818" s="6">
        <f t="shared" si="1"/>
        <v>43322</v>
      </c>
      <c r="F818" s="7">
        <f>IFERROR(__xludf.DUMMYFUNCTION("""COMPUTED_VALUE"""),0.3231597222222222)</f>
        <v>0.3231597222</v>
      </c>
      <c r="G818">
        <f t="shared" si="2"/>
        <v>7</v>
      </c>
      <c r="H818">
        <f>IFERROR(__xludf.DUMMYFUNCTION("""COMPUTED_VALUE"""),45.0)</f>
        <v>45</v>
      </c>
      <c r="I818">
        <f>IFERROR(__xludf.DUMMYFUNCTION("""COMPUTED_VALUE"""),21.0)</f>
        <v>21</v>
      </c>
    </row>
    <row r="819">
      <c r="A819" s="2">
        <v>57.0</v>
      </c>
      <c r="B819" s="2">
        <v>0.0</v>
      </c>
      <c r="C819" s="2">
        <v>57.0</v>
      </c>
      <c r="D819" s="4">
        <v>43322.33362268518</v>
      </c>
      <c r="E819" s="6">
        <f t="shared" si="1"/>
        <v>43322</v>
      </c>
      <c r="F819" s="7">
        <f>IFERROR(__xludf.DUMMYFUNCTION("""COMPUTED_VALUE"""),0.3336226851851852)</f>
        <v>0.3336226852</v>
      </c>
      <c r="G819">
        <f t="shared" si="2"/>
        <v>8</v>
      </c>
      <c r="H819">
        <f>IFERROR(__xludf.DUMMYFUNCTION("""COMPUTED_VALUE"""),0.0)</f>
        <v>0</v>
      </c>
      <c r="I819">
        <f>IFERROR(__xludf.DUMMYFUNCTION("""COMPUTED_VALUE"""),25.0)</f>
        <v>25</v>
      </c>
    </row>
    <row r="820">
      <c r="A820" s="2">
        <v>93.0</v>
      </c>
      <c r="B820" s="2">
        <v>1.0</v>
      </c>
      <c r="C820" s="2">
        <v>94.0</v>
      </c>
      <c r="D820" s="4">
        <v>43322.343993055554</v>
      </c>
      <c r="E820" s="6">
        <f t="shared" si="1"/>
        <v>43322</v>
      </c>
      <c r="F820" s="7">
        <f>IFERROR(__xludf.DUMMYFUNCTION("""COMPUTED_VALUE"""),0.34399305555555554)</f>
        <v>0.3439930556</v>
      </c>
      <c r="G820">
        <f t="shared" si="2"/>
        <v>8</v>
      </c>
      <c r="H820">
        <f>IFERROR(__xludf.DUMMYFUNCTION("""COMPUTED_VALUE"""),15.0)</f>
        <v>15</v>
      </c>
      <c r="I820">
        <f>IFERROR(__xludf.DUMMYFUNCTION("""COMPUTED_VALUE"""),21.0)</f>
        <v>21</v>
      </c>
    </row>
    <row r="821">
      <c r="A821" s="2">
        <v>119.0</v>
      </c>
      <c r="B821" s="2">
        <v>2.0</v>
      </c>
      <c r="C821" s="2">
        <v>111.0</v>
      </c>
      <c r="D821" s="4">
        <v>43322.354409722226</v>
      </c>
      <c r="E821" s="6">
        <f t="shared" si="1"/>
        <v>43322</v>
      </c>
      <c r="F821" s="7">
        <f>IFERROR(__xludf.DUMMYFUNCTION("""COMPUTED_VALUE"""),0.3544097222222222)</f>
        <v>0.3544097222</v>
      </c>
      <c r="G821">
        <f t="shared" si="2"/>
        <v>8</v>
      </c>
      <c r="H821">
        <f>IFERROR(__xludf.DUMMYFUNCTION("""COMPUTED_VALUE"""),30.0)</f>
        <v>30</v>
      </c>
      <c r="I821">
        <f>IFERROR(__xludf.DUMMYFUNCTION("""COMPUTED_VALUE"""),21.0)</f>
        <v>21</v>
      </c>
    </row>
    <row r="822">
      <c r="A822" s="2">
        <v>150.0</v>
      </c>
      <c r="B822" s="2">
        <v>2.0</v>
      </c>
      <c r="C822" s="2">
        <v>152.0</v>
      </c>
      <c r="D822" s="4">
        <v>43322.36482638889</v>
      </c>
      <c r="E822" s="6">
        <f t="shared" si="1"/>
        <v>43322</v>
      </c>
      <c r="F822" s="7">
        <f>IFERROR(__xludf.DUMMYFUNCTION("""COMPUTED_VALUE"""),0.3648263888888889)</f>
        <v>0.3648263889</v>
      </c>
      <c r="G822">
        <f t="shared" si="2"/>
        <v>8</v>
      </c>
      <c r="H822">
        <f>IFERROR(__xludf.DUMMYFUNCTION("""COMPUTED_VALUE"""),45.0)</f>
        <v>45</v>
      </c>
      <c r="I822">
        <f>IFERROR(__xludf.DUMMYFUNCTION("""COMPUTED_VALUE"""),21.0)</f>
        <v>21</v>
      </c>
    </row>
    <row r="823">
      <c r="A823" s="2">
        <v>150.0</v>
      </c>
      <c r="B823" s="2">
        <v>0.0</v>
      </c>
      <c r="C823" s="2">
        <v>150.0</v>
      </c>
      <c r="D823" s="4">
        <v>43322.375243055554</v>
      </c>
      <c r="E823" s="6">
        <f t="shared" si="1"/>
        <v>43322</v>
      </c>
      <c r="F823" s="7">
        <f>IFERROR(__xludf.DUMMYFUNCTION("""COMPUTED_VALUE"""),0.37524305555555554)</f>
        <v>0.3752430556</v>
      </c>
      <c r="G823">
        <f t="shared" si="2"/>
        <v>9</v>
      </c>
      <c r="H823">
        <f>IFERROR(__xludf.DUMMYFUNCTION("""COMPUTED_VALUE"""),0.0)</f>
        <v>0</v>
      </c>
      <c r="I823">
        <f>IFERROR(__xludf.DUMMYFUNCTION("""COMPUTED_VALUE"""),21.0)</f>
        <v>21</v>
      </c>
    </row>
    <row r="824">
      <c r="A824" s="2">
        <v>190.0</v>
      </c>
      <c r="B824" s="2">
        <v>1.0</v>
      </c>
      <c r="C824" s="2">
        <v>191.0</v>
      </c>
      <c r="D824" s="4">
        <v>43322.385659722226</v>
      </c>
      <c r="E824" s="6">
        <f t="shared" si="1"/>
        <v>43322</v>
      </c>
      <c r="F824" s="7">
        <f>IFERROR(__xludf.DUMMYFUNCTION("""COMPUTED_VALUE"""),0.3856597222222222)</f>
        <v>0.3856597222</v>
      </c>
      <c r="G824">
        <f t="shared" si="2"/>
        <v>9</v>
      </c>
      <c r="H824">
        <f>IFERROR(__xludf.DUMMYFUNCTION("""COMPUTED_VALUE"""),15.0)</f>
        <v>15</v>
      </c>
      <c r="I824">
        <f>IFERROR(__xludf.DUMMYFUNCTION("""COMPUTED_VALUE"""),21.0)</f>
        <v>21</v>
      </c>
    </row>
    <row r="825">
      <c r="A825" s="2">
        <v>294.0</v>
      </c>
      <c r="B825" s="2">
        <v>1.0</v>
      </c>
      <c r="C825" s="2">
        <v>295.0</v>
      </c>
      <c r="D825" s="4">
        <v>43322.39608796296</v>
      </c>
      <c r="E825" s="6">
        <f t="shared" si="1"/>
        <v>43322</v>
      </c>
      <c r="F825" s="7">
        <f>IFERROR(__xludf.DUMMYFUNCTION("""COMPUTED_VALUE"""),0.39608796296296295)</f>
        <v>0.396087963</v>
      </c>
      <c r="G825">
        <f t="shared" si="2"/>
        <v>9</v>
      </c>
      <c r="H825">
        <f>IFERROR(__xludf.DUMMYFUNCTION("""COMPUTED_VALUE"""),30.0)</f>
        <v>30</v>
      </c>
      <c r="I825">
        <f>IFERROR(__xludf.DUMMYFUNCTION("""COMPUTED_VALUE"""),22.0)</f>
        <v>22</v>
      </c>
    </row>
    <row r="826">
      <c r="A826" s="2">
        <v>539.0</v>
      </c>
      <c r="B826" s="2">
        <v>4.0</v>
      </c>
      <c r="C826" s="2">
        <v>543.0</v>
      </c>
      <c r="D826" s="4">
        <v>43322.406493055554</v>
      </c>
      <c r="E826" s="6">
        <f t="shared" si="1"/>
        <v>43322</v>
      </c>
      <c r="F826" s="7">
        <f>IFERROR(__xludf.DUMMYFUNCTION("""COMPUTED_VALUE"""),0.40649305555555554)</f>
        <v>0.4064930556</v>
      </c>
      <c r="G826">
        <f t="shared" si="2"/>
        <v>9</v>
      </c>
      <c r="H826">
        <f>IFERROR(__xludf.DUMMYFUNCTION("""COMPUTED_VALUE"""),45.0)</f>
        <v>45</v>
      </c>
      <c r="I826">
        <f>IFERROR(__xludf.DUMMYFUNCTION("""COMPUTED_VALUE"""),21.0)</f>
        <v>21</v>
      </c>
    </row>
    <row r="827">
      <c r="A827" s="2">
        <v>498.0</v>
      </c>
      <c r="B827" s="2">
        <v>4.0</v>
      </c>
      <c r="C827" s="2">
        <v>502.0</v>
      </c>
      <c r="D827" s="4">
        <v>43322.416909722226</v>
      </c>
      <c r="E827" s="6">
        <f t="shared" si="1"/>
        <v>43322</v>
      </c>
      <c r="F827" s="7">
        <f>IFERROR(__xludf.DUMMYFUNCTION("""COMPUTED_VALUE"""),0.4169097222222222)</f>
        <v>0.4169097222</v>
      </c>
      <c r="G827">
        <f t="shared" si="2"/>
        <v>10</v>
      </c>
      <c r="H827">
        <f>IFERROR(__xludf.DUMMYFUNCTION("""COMPUTED_VALUE"""),0.0)</f>
        <v>0</v>
      </c>
      <c r="I827">
        <f>IFERROR(__xludf.DUMMYFUNCTION("""COMPUTED_VALUE"""),21.0)</f>
        <v>21</v>
      </c>
    </row>
    <row r="828">
      <c r="A828" s="2">
        <v>461.0</v>
      </c>
      <c r="B828" s="2">
        <v>7.0</v>
      </c>
      <c r="C828" s="2">
        <v>468.0</v>
      </c>
      <c r="D828" s="4">
        <v>43322.42732638889</v>
      </c>
      <c r="E828" s="6">
        <f t="shared" si="1"/>
        <v>43322</v>
      </c>
      <c r="F828" s="7">
        <f>IFERROR(__xludf.DUMMYFUNCTION("""COMPUTED_VALUE"""),0.4273263888888889)</f>
        <v>0.4273263889</v>
      </c>
      <c r="G828">
        <f t="shared" si="2"/>
        <v>10</v>
      </c>
      <c r="H828">
        <f>IFERROR(__xludf.DUMMYFUNCTION("""COMPUTED_VALUE"""),15.0)</f>
        <v>15</v>
      </c>
      <c r="I828">
        <f>IFERROR(__xludf.DUMMYFUNCTION("""COMPUTED_VALUE"""),21.0)</f>
        <v>21</v>
      </c>
    </row>
    <row r="829">
      <c r="A829" s="2">
        <v>508.0</v>
      </c>
      <c r="B829" s="2">
        <v>11.0</v>
      </c>
      <c r="C829" s="2">
        <v>519.0</v>
      </c>
      <c r="D829" s="4">
        <v>43322.437743055554</v>
      </c>
      <c r="E829" s="6">
        <f t="shared" si="1"/>
        <v>43322</v>
      </c>
      <c r="F829" s="7">
        <f>IFERROR(__xludf.DUMMYFUNCTION("""COMPUTED_VALUE"""),0.43774305555555554)</f>
        <v>0.4377430556</v>
      </c>
      <c r="G829">
        <f t="shared" si="2"/>
        <v>10</v>
      </c>
      <c r="H829">
        <f>IFERROR(__xludf.DUMMYFUNCTION("""COMPUTED_VALUE"""),30.0)</f>
        <v>30</v>
      </c>
      <c r="I829">
        <f>IFERROR(__xludf.DUMMYFUNCTION("""COMPUTED_VALUE"""),21.0)</f>
        <v>21</v>
      </c>
    </row>
    <row r="830">
      <c r="A830" s="2">
        <v>598.0</v>
      </c>
      <c r="B830" s="2">
        <v>12.0</v>
      </c>
      <c r="C830" s="2">
        <v>610.0</v>
      </c>
      <c r="D830" s="4">
        <v>43322.448159722226</v>
      </c>
      <c r="E830" s="6">
        <f t="shared" si="1"/>
        <v>43322</v>
      </c>
      <c r="F830" s="7">
        <f>IFERROR(__xludf.DUMMYFUNCTION("""COMPUTED_VALUE"""),0.4481597222222222)</f>
        <v>0.4481597222</v>
      </c>
      <c r="G830">
        <f t="shared" si="2"/>
        <v>10</v>
      </c>
      <c r="H830">
        <f>IFERROR(__xludf.DUMMYFUNCTION("""COMPUTED_VALUE"""),45.0)</f>
        <v>45</v>
      </c>
      <c r="I830">
        <f>IFERROR(__xludf.DUMMYFUNCTION("""COMPUTED_VALUE"""),21.0)</f>
        <v>21</v>
      </c>
    </row>
    <row r="831">
      <c r="A831" s="2">
        <v>479.0</v>
      </c>
      <c r="B831" s="2">
        <v>6.0</v>
      </c>
      <c r="C831" s="2">
        <v>485.0</v>
      </c>
      <c r="D831" s="4">
        <v>43322.45857638889</v>
      </c>
      <c r="E831" s="6">
        <f t="shared" si="1"/>
        <v>43322</v>
      </c>
      <c r="F831" s="7">
        <f>IFERROR(__xludf.DUMMYFUNCTION("""COMPUTED_VALUE"""),0.4585763888888889)</f>
        <v>0.4585763889</v>
      </c>
      <c r="G831">
        <f t="shared" si="2"/>
        <v>11</v>
      </c>
      <c r="H831">
        <f>IFERROR(__xludf.DUMMYFUNCTION("""COMPUTED_VALUE"""),0.0)</f>
        <v>0</v>
      </c>
      <c r="I831">
        <f>IFERROR(__xludf.DUMMYFUNCTION("""COMPUTED_VALUE"""),21.0)</f>
        <v>21</v>
      </c>
    </row>
    <row r="832">
      <c r="A832" s="2">
        <v>410.0</v>
      </c>
      <c r="B832" s="2">
        <v>5.0</v>
      </c>
      <c r="C832" s="2">
        <v>415.0</v>
      </c>
      <c r="D832" s="4">
        <v>43322.468993055554</v>
      </c>
      <c r="E832" s="6">
        <f t="shared" si="1"/>
        <v>43322</v>
      </c>
      <c r="F832" s="7">
        <f>IFERROR(__xludf.DUMMYFUNCTION("""COMPUTED_VALUE"""),0.46899305555555554)</f>
        <v>0.4689930556</v>
      </c>
      <c r="G832">
        <f t="shared" si="2"/>
        <v>11</v>
      </c>
      <c r="H832">
        <f>IFERROR(__xludf.DUMMYFUNCTION("""COMPUTED_VALUE"""),15.0)</f>
        <v>15</v>
      </c>
      <c r="I832">
        <f>IFERROR(__xludf.DUMMYFUNCTION("""COMPUTED_VALUE"""),21.0)</f>
        <v>21</v>
      </c>
    </row>
    <row r="833">
      <c r="A833" s="2">
        <v>346.0</v>
      </c>
      <c r="B833" s="2">
        <v>4.0</v>
      </c>
      <c r="C833" s="2">
        <v>350.0</v>
      </c>
      <c r="D833" s="4">
        <v>43322.47939814815</v>
      </c>
      <c r="E833" s="6">
        <f t="shared" si="1"/>
        <v>43322</v>
      </c>
      <c r="F833" s="7">
        <f>IFERROR(__xludf.DUMMYFUNCTION("""COMPUTED_VALUE"""),0.47939814814814813)</f>
        <v>0.4793981481</v>
      </c>
      <c r="G833">
        <f t="shared" si="2"/>
        <v>11</v>
      </c>
      <c r="H833">
        <f>IFERROR(__xludf.DUMMYFUNCTION("""COMPUTED_VALUE"""),30.0)</f>
        <v>30</v>
      </c>
      <c r="I833">
        <f>IFERROR(__xludf.DUMMYFUNCTION("""COMPUTED_VALUE"""),20.0)</f>
        <v>20</v>
      </c>
    </row>
    <row r="834">
      <c r="A834" s="2">
        <v>344.0</v>
      </c>
      <c r="B834" s="2">
        <v>5.0</v>
      </c>
      <c r="C834" s="2">
        <v>349.0</v>
      </c>
      <c r="D834" s="4">
        <v>43322.48982638889</v>
      </c>
      <c r="E834" s="6">
        <f t="shared" si="1"/>
        <v>43322</v>
      </c>
      <c r="F834" s="7">
        <f>IFERROR(__xludf.DUMMYFUNCTION("""COMPUTED_VALUE"""),0.4898263888888889)</f>
        <v>0.4898263889</v>
      </c>
      <c r="G834">
        <f t="shared" si="2"/>
        <v>11</v>
      </c>
      <c r="H834">
        <f>IFERROR(__xludf.DUMMYFUNCTION("""COMPUTED_VALUE"""),45.0)</f>
        <v>45</v>
      </c>
      <c r="I834">
        <f>IFERROR(__xludf.DUMMYFUNCTION("""COMPUTED_VALUE"""),21.0)</f>
        <v>21</v>
      </c>
    </row>
    <row r="835">
      <c r="A835" s="2">
        <v>255.0</v>
      </c>
      <c r="B835" s="2">
        <v>1.0</v>
      </c>
      <c r="C835" s="2">
        <v>256.0</v>
      </c>
      <c r="D835" s="4">
        <v>43322.50025462963</v>
      </c>
      <c r="E835" s="6">
        <f t="shared" si="1"/>
        <v>43322</v>
      </c>
      <c r="F835" s="7">
        <f>IFERROR(__xludf.DUMMYFUNCTION("""COMPUTED_VALUE"""),0.5002546296296296)</f>
        <v>0.5002546296</v>
      </c>
      <c r="G835">
        <f t="shared" si="2"/>
        <v>12</v>
      </c>
      <c r="H835">
        <f>IFERROR(__xludf.DUMMYFUNCTION("""COMPUTED_VALUE"""),0.0)</f>
        <v>0</v>
      </c>
      <c r="I835">
        <f>IFERROR(__xludf.DUMMYFUNCTION("""COMPUTED_VALUE"""),22.0)</f>
        <v>22</v>
      </c>
    </row>
    <row r="836">
      <c r="A836" s="2">
        <v>260.0</v>
      </c>
      <c r="B836" s="2">
        <v>2.0</v>
      </c>
      <c r="C836" s="2">
        <v>254.0</v>
      </c>
      <c r="D836" s="4">
        <v>43322.510659722226</v>
      </c>
      <c r="E836" s="6">
        <f t="shared" si="1"/>
        <v>43322</v>
      </c>
      <c r="F836" s="7">
        <f>IFERROR(__xludf.DUMMYFUNCTION("""COMPUTED_VALUE"""),0.5106597222222222)</f>
        <v>0.5106597222</v>
      </c>
      <c r="G836">
        <f t="shared" si="2"/>
        <v>12</v>
      </c>
      <c r="H836">
        <f>IFERROR(__xludf.DUMMYFUNCTION("""COMPUTED_VALUE"""),15.0)</f>
        <v>15</v>
      </c>
      <c r="I836">
        <f>IFERROR(__xludf.DUMMYFUNCTION("""COMPUTED_VALUE"""),21.0)</f>
        <v>21</v>
      </c>
    </row>
    <row r="837">
      <c r="A837" s="2">
        <v>268.0</v>
      </c>
      <c r="B837" s="2">
        <v>1.0</v>
      </c>
      <c r="C837" s="2">
        <v>269.0</v>
      </c>
      <c r="D837" s="4">
        <v>43322.52106481481</v>
      </c>
      <c r="E837" s="6">
        <f t="shared" si="1"/>
        <v>43322</v>
      </c>
      <c r="F837" s="7">
        <f>IFERROR(__xludf.DUMMYFUNCTION("""COMPUTED_VALUE"""),0.5210648148148148)</f>
        <v>0.5210648148</v>
      </c>
      <c r="G837">
        <f t="shared" si="2"/>
        <v>12</v>
      </c>
      <c r="H837">
        <f>IFERROR(__xludf.DUMMYFUNCTION("""COMPUTED_VALUE"""),30.0)</f>
        <v>30</v>
      </c>
      <c r="I837">
        <f>IFERROR(__xludf.DUMMYFUNCTION("""COMPUTED_VALUE"""),20.0)</f>
        <v>20</v>
      </c>
    </row>
    <row r="838">
      <c r="A838" s="2">
        <v>260.0</v>
      </c>
      <c r="B838" s="2">
        <v>1.0</v>
      </c>
      <c r="C838" s="2">
        <v>261.0</v>
      </c>
      <c r="D838" s="4">
        <v>43322.531493055554</v>
      </c>
      <c r="E838" s="6">
        <f t="shared" si="1"/>
        <v>43322</v>
      </c>
      <c r="F838" s="7">
        <f>IFERROR(__xludf.DUMMYFUNCTION("""COMPUTED_VALUE"""),0.5314930555555556)</f>
        <v>0.5314930556</v>
      </c>
      <c r="G838">
        <f t="shared" si="2"/>
        <v>12</v>
      </c>
      <c r="H838">
        <f>IFERROR(__xludf.DUMMYFUNCTION("""COMPUTED_VALUE"""),45.0)</f>
        <v>45</v>
      </c>
      <c r="I838">
        <f>IFERROR(__xludf.DUMMYFUNCTION("""COMPUTED_VALUE"""),21.0)</f>
        <v>21</v>
      </c>
    </row>
    <row r="839">
      <c r="A839" s="2">
        <v>250.0</v>
      </c>
      <c r="B839" s="2">
        <v>1.0</v>
      </c>
      <c r="C839" s="2">
        <v>251.0</v>
      </c>
      <c r="D839" s="4">
        <v>43322.541909722226</v>
      </c>
      <c r="E839" s="6">
        <f t="shared" si="1"/>
        <v>43322</v>
      </c>
      <c r="F839" s="7">
        <f>IFERROR(__xludf.DUMMYFUNCTION("""COMPUTED_VALUE"""),0.5419097222222222)</f>
        <v>0.5419097222</v>
      </c>
      <c r="G839">
        <f t="shared" si="2"/>
        <v>13</v>
      </c>
      <c r="H839">
        <f>IFERROR(__xludf.DUMMYFUNCTION("""COMPUTED_VALUE"""),0.0)</f>
        <v>0</v>
      </c>
      <c r="I839">
        <f>IFERROR(__xludf.DUMMYFUNCTION("""COMPUTED_VALUE"""),21.0)</f>
        <v>21</v>
      </c>
    </row>
    <row r="840">
      <c r="A840" s="2">
        <v>288.0</v>
      </c>
      <c r="B840" s="2">
        <v>3.0</v>
      </c>
      <c r="C840" s="2">
        <v>291.0</v>
      </c>
      <c r="D840" s="4">
        <v>43322.55231481481</v>
      </c>
      <c r="E840" s="6">
        <f t="shared" si="1"/>
        <v>43322</v>
      </c>
      <c r="F840" s="7">
        <f>IFERROR(__xludf.DUMMYFUNCTION("""COMPUTED_VALUE"""),0.5523148148148148)</f>
        <v>0.5523148148</v>
      </c>
      <c r="G840">
        <f t="shared" si="2"/>
        <v>13</v>
      </c>
      <c r="H840">
        <f>IFERROR(__xludf.DUMMYFUNCTION("""COMPUTED_VALUE"""),15.0)</f>
        <v>15</v>
      </c>
      <c r="I840">
        <f>IFERROR(__xludf.DUMMYFUNCTION("""COMPUTED_VALUE"""),20.0)</f>
        <v>20</v>
      </c>
    </row>
    <row r="841">
      <c r="A841" s="2">
        <v>254.0</v>
      </c>
      <c r="B841" s="2">
        <v>2.0</v>
      </c>
      <c r="C841" s="2">
        <v>256.0</v>
      </c>
      <c r="D841" s="4">
        <v>43322.562743055554</v>
      </c>
      <c r="E841" s="6">
        <f t="shared" si="1"/>
        <v>43322</v>
      </c>
      <c r="F841" s="7">
        <f>IFERROR(__xludf.DUMMYFUNCTION("""COMPUTED_VALUE"""),0.5627430555555556)</f>
        <v>0.5627430556</v>
      </c>
      <c r="G841">
        <f t="shared" si="2"/>
        <v>13</v>
      </c>
      <c r="H841">
        <f>IFERROR(__xludf.DUMMYFUNCTION("""COMPUTED_VALUE"""),30.0)</f>
        <v>30</v>
      </c>
      <c r="I841">
        <f>IFERROR(__xludf.DUMMYFUNCTION("""COMPUTED_VALUE"""),21.0)</f>
        <v>21</v>
      </c>
    </row>
    <row r="842">
      <c r="A842" s="2">
        <v>303.0</v>
      </c>
      <c r="B842" s="2">
        <v>4.0</v>
      </c>
      <c r="C842" s="2">
        <v>307.0</v>
      </c>
      <c r="D842" s="4">
        <v>43322.57314814815</v>
      </c>
      <c r="E842" s="6">
        <f t="shared" si="1"/>
        <v>43322</v>
      </c>
      <c r="F842" s="7">
        <f>IFERROR(__xludf.DUMMYFUNCTION("""COMPUTED_VALUE"""),0.5731481481481482)</f>
        <v>0.5731481481</v>
      </c>
      <c r="G842">
        <f t="shared" si="2"/>
        <v>13</v>
      </c>
      <c r="H842">
        <f>IFERROR(__xludf.DUMMYFUNCTION("""COMPUTED_VALUE"""),45.0)</f>
        <v>45</v>
      </c>
      <c r="I842">
        <f>IFERROR(__xludf.DUMMYFUNCTION("""COMPUTED_VALUE"""),20.0)</f>
        <v>20</v>
      </c>
    </row>
    <row r="843">
      <c r="A843" s="2">
        <v>306.0</v>
      </c>
      <c r="B843" s="2">
        <v>3.0</v>
      </c>
      <c r="C843" s="2">
        <v>309.0</v>
      </c>
      <c r="D843" s="4">
        <v>43322.58357638889</v>
      </c>
      <c r="E843" s="6">
        <f t="shared" si="1"/>
        <v>43322</v>
      </c>
      <c r="F843" s="7">
        <f>IFERROR(__xludf.DUMMYFUNCTION("""COMPUTED_VALUE"""),0.5835763888888889)</f>
        <v>0.5835763889</v>
      </c>
      <c r="G843">
        <f t="shared" si="2"/>
        <v>14</v>
      </c>
      <c r="H843">
        <f>IFERROR(__xludf.DUMMYFUNCTION("""COMPUTED_VALUE"""),0.0)</f>
        <v>0</v>
      </c>
      <c r="I843">
        <f>IFERROR(__xludf.DUMMYFUNCTION("""COMPUTED_VALUE"""),21.0)</f>
        <v>21</v>
      </c>
    </row>
    <row r="844">
      <c r="A844" s="2">
        <v>298.0</v>
      </c>
      <c r="B844" s="2">
        <v>2.0</v>
      </c>
      <c r="C844" s="2">
        <v>300.0</v>
      </c>
      <c r="D844" s="4">
        <v>43322.593981481485</v>
      </c>
      <c r="E844" s="6">
        <f t="shared" si="1"/>
        <v>43322</v>
      </c>
      <c r="F844" s="7">
        <f>IFERROR(__xludf.DUMMYFUNCTION("""COMPUTED_VALUE"""),0.5939814814814814)</f>
        <v>0.5939814815</v>
      </c>
      <c r="G844">
        <f t="shared" si="2"/>
        <v>14</v>
      </c>
      <c r="H844">
        <f>IFERROR(__xludf.DUMMYFUNCTION("""COMPUTED_VALUE"""),15.0)</f>
        <v>15</v>
      </c>
      <c r="I844">
        <f>IFERROR(__xludf.DUMMYFUNCTION("""COMPUTED_VALUE"""),20.0)</f>
        <v>20</v>
      </c>
    </row>
    <row r="845">
      <c r="A845" s="2">
        <v>313.0</v>
      </c>
      <c r="B845" s="2">
        <v>2.0</v>
      </c>
      <c r="C845" s="2">
        <v>315.0</v>
      </c>
      <c r="D845" s="4">
        <v>43322.604409722226</v>
      </c>
      <c r="E845" s="6">
        <f t="shared" si="1"/>
        <v>43322</v>
      </c>
      <c r="F845" s="7">
        <f>IFERROR(__xludf.DUMMYFUNCTION("""COMPUTED_VALUE"""),0.6044097222222222)</f>
        <v>0.6044097222</v>
      </c>
      <c r="G845">
        <f t="shared" si="2"/>
        <v>14</v>
      </c>
      <c r="H845">
        <f>IFERROR(__xludf.DUMMYFUNCTION("""COMPUTED_VALUE"""),30.0)</f>
        <v>30</v>
      </c>
      <c r="I845">
        <f>IFERROR(__xludf.DUMMYFUNCTION("""COMPUTED_VALUE"""),21.0)</f>
        <v>21</v>
      </c>
    </row>
    <row r="846">
      <c r="A846" s="2">
        <v>323.0</v>
      </c>
      <c r="B846" s="2">
        <v>3.0</v>
      </c>
      <c r="C846" s="2">
        <v>326.0</v>
      </c>
      <c r="D846" s="4">
        <v>43322.61481481481</v>
      </c>
      <c r="E846" s="6">
        <f t="shared" si="1"/>
        <v>43322</v>
      </c>
      <c r="F846" s="7">
        <f>IFERROR(__xludf.DUMMYFUNCTION("""COMPUTED_VALUE"""),0.6148148148148148)</f>
        <v>0.6148148148</v>
      </c>
      <c r="G846">
        <f t="shared" si="2"/>
        <v>14</v>
      </c>
      <c r="H846">
        <f>IFERROR(__xludf.DUMMYFUNCTION("""COMPUTED_VALUE"""),45.0)</f>
        <v>45</v>
      </c>
      <c r="I846">
        <f>IFERROR(__xludf.DUMMYFUNCTION("""COMPUTED_VALUE"""),20.0)</f>
        <v>20</v>
      </c>
    </row>
    <row r="847">
      <c r="A847" s="2">
        <v>313.0</v>
      </c>
      <c r="B847" s="2">
        <v>6.0</v>
      </c>
      <c r="C847" s="2">
        <v>319.0</v>
      </c>
      <c r="D847" s="4">
        <v>43322.625243055554</v>
      </c>
      <c r="E847" s="6">
        <f t="shared" si="1"/>
        <v>43322</v>
      </c>
      <c r="F847" s="7">
        <f>IFERROR(__xludf.DUMMYFUNCTION("""COMPUTED_VALUE"""),0.6252430555555556)</f>
        <v>0.6252430556</v>
      </c>
      <c r="G847">
        <f t="shared" si="2"/>
        <v>15</v>
      </c>
      <c r="H847">
        <f>IFERROR(__xludf.DUMMYFUNCTION("""COMPUTED_VALUE"""),0.0)</f>
        <v>0</v>
      </c>
      <c r="I847">
        <f>IFERROR(__xludf.DUMMYFUNCTION("""COMPUTED_VALUE"""),21.0)</f>
        <v>21</v>
      </c>
    </row>
    <row r="848">
      <c r="A848" s="2">
        <v>394.0</v>
      </c>
      <c r="B848" s="2">
        <v>2.0</v>
      </c>
      <c r="C848" s="2">
        <v>396.0</v>
      </c>
      <c r="D848" s="4">
        <v>43322.635659722226</v>
      </c>
      <c r="E848" s="6">
        <f t="shared" si="1"/>
        <v>43322</v>
      </c>
      <c r="F848" s="7">
        <f>IFERROR(__xludf.DUMMYFUNCTION("""COMPUTED_VALUE"""),0.6356597222222222)</f>
        <v>0.6356597222</v>
      </c>
      <c r="G848">
        <f t="shared" si="2"/>
        <v>15</v>
      </c>
      <c r="H848">
        <f>IFERROR(__xludf.DUMMYFUNCTION("""COMPUTED_VALUE"""),15.0)</f>
        <v>15</v>
      </c>
      <c r="I848">
        <f>IFERROR(__xludf.DUMMYFUNCTION("""COMPUTED_VALUE"""),21.0)</f>
        <v>21</v>
      </c>
    </row>
    <row r="849">
      <c r="A849" s="2">
        <v>353.0</v>
      </c>
      <c r="B849" s="2">
        <v>2.0</v>
      </c>
      <c r="C849" s="2">
        <v>355.0</v>
      </c>
      <c r="D849" s="4">
        <v>43322.64607638889</v>
      </c>
      <c r="E849" s="6">
        <f t="shared" si="1"/>
        <v>43322</v>
      </c>
      <c r="F849" s="7">
        <f>IFERROR(__xludf.DUMMYFUNCTION("""COMPUTED_VALUE"""),0.6460763888888889)</f>
        <v>0.6460763889</v>
      </c>
      <c r="G849">
        <f t="shared" si="2"/>
        <v>15</v>
      </c>
      <c r="H849">
        <f>IFERROR(__xludf.DUMMYFUNCTION("""COMPUTED_VALUE"""),30.0)</f>
        <v>30</v>
      </c>
      <c r="I849">
        <f>IFERROR(__xludf.DUMMYFUNCTION("""COMPUTED_VALUE"""),21.0)</f>
        <v>21</v>
      </c>
    </row>
    <row r="850">
      <c r="A850" s="2">
        <v>395.0</v>
      </c>
      <c r="B850" s="2">
        <v>1.0</v>
      </c>
      <c r="C850" s="2">
        <v>396.0</v>
      </c>
      <c r="D850" s="4">
        <v>43322.656493055554</v>
      </c>
      <c r="E850" s="6">
        <f t="shared" si="1"/>
        <v>43322</v>
      </c>
      <c r="F850" s="7">
        <f>IFERROR(__xludf.DUMMYFUNCTION("""COMPUTED_VALUE"""),0.6564930555555556)</f>
        <v>0.6564930556</v>
      </c>
      <c r="G850">
        <f t="shared" si="2"/>
        <v>15</v>
      </c>
      <c r="H850">
        <f>IFERROR(__xludf.DUMMYFUNCTION("""COMPUTED_VALUE"""),45.0)</f>
        <v>45</v>
      </c>
      <c r="I850">
        <f>IFERROR(__xludf.DUMMYFUNCTION("""COMPUTED_VALUE"""),21.0)</f>
        <v>21</v>
      </c>
    </row>
    <row r="851">
      <c r="A851" s="2">
        <v>354.0</v>
      </c>
      <c r="B851" s="2">
        <v>4.0</v>
      </c>
      <c r="C851" s="2">
        <v>358.0</v>
      </c>
      <c r="D851" s="4">
        <v>43322.66689814815</v>
      </c>
      <c r="E851" s="6">
        <f t="shared" si="1"/>
        <v>43322</v>
      </c>
      <c r="F851" s="7">
        <f>IFERROR(__xludf.DUMMYFUNCTION("""COMPUTED_VALUE"""),0.6668981481481482)</f>
        <v>0.6668981481</v>
      </c>
      <c r="G851">
        <f t="shared" si="2"/>
        <v>16</v>
      </c>
      <c r="H851">
        <f>IFERROR(__xludf.DUMMYFUNCTION("""COMPUTED_VALUE"""),0.0)</f>
        <v>0</v>
      </c>
      <c r="I851">
        <f>IFERROR(__xludf.DUMMYFUNCTION("""COMPUTED_VALUE"""),20.0)</f>
        <v>20</v>
      </c>
    </row>
    <row r="852">
      <c r="A852" s="2">
        <v>496.0</v>
      </c>
      <c r="B852" s="2">
        <v>3.0</v>
      </c>
      <c r="C852" s="2">
        <v>499.0</v>
      </c>
      <c r="D852" s="4">
        <v>43322.67732638889</v>
      </c>
      <c r="E852" s="6">
        <f t="shared" si="1"/>
        <v>43322</v>
      </c>
      <c r="F852" s="7">
        <f>IFERROR(__xludf.DUMMYFUNCTION("""COMPUTED_VALUE"""),0.6773263888888889)</f>
        <v>0.6773263889</v>
      </c>
      <c r="G852">
        <f t="shared" si="2"/>
        <v>16</v>
      </c>
      <c r="H852">
        <f>IFERROR(__xludf.DUMMYFUNCTION("""COMPUTED_VALUE"""),15.0)</f>
        <v>15</v>
      </c>
      <c r="I852">
        <f>IFERROR(__xludf.DUMMYFUNCTION("""COMPUTED_VALUE"""),21.0)</f>
        <v>21</v>
      </c>
    </row>
    <row r="853">
      <c r="A853" s="2">
        <v>461.0</v>
      </c>
      <c r="B853" s="2">
        <v>6.0</v>
      </c>
      <c r="C853" s="2">
        <v>467.0</v>
      </c>
      <c r="D853" s="4">
        <v>43322.687731481485</v>
      </c>
      <c r="E853" s="6">
        <f t="shared" si="1"/>
        <v>43322</v>
      </c>
      <c r="F853" s="7">
        <f>IFERROR(__xludf.DUMMYFUNCTION("""COMPUTED_VALUE"""),0.6877314814814814)</f>
        <v>0.6877314815</v>
      </c>
      <c r="G853">
        <f t="shared" si="2"/>
        <v>16</v>
      </c>
      <c r="H853">
        <f>IFERROR(__xludf.DUMMYFUNCTION("""COMPUTED_VALUE"""),30.0)</f>
        <v>30</v>
      </c>
      <c r="I853">
        <f>IFERROR(__xludf.DUMMYFUNCTION("""COMPUTED_VALUE"""),20.0)</f>
        <v>20</v>
      </c>
    </row>
    <row r="854">
      <c r="A854" s="2">
        <v>473.0</v>
      </c>
      <c r="B854" s="2">
        <v>5.0</v>
      </c>
      <c r="C854" s="2">
        <v>478.0</v>
      </c>
      <c r="D854" s="4">
        <v>43322.69814814815</v>
      </c>
      <c r="E854" s="6">
        <f t="shared" si="1"/>
        <v>43322</v>
      </c>
      <c r="F854" s="7">
        <f>IFERROR(__xludf.DUMMYFUNCTION("""COMPUTED_VALUE"""),0.6981481481481482)</f>
        <v>0.6981481481</v>
      </c>
      <c r="G854">
        <f t="shared" si="2"/>
        <v>16</v>
      </c>
      <c r="H854">
        <f>IFERROR(__xludf.DUMMYFUNCTION("""COMPUTED_VALUE"""),45.0)</f>
        <v>45</v>
      </c>
      <c r="I854">
        <f>IFERROR(__xludf.DUMMYFUNCTION("""COMPUTED_VALUE"""),20.0)</f>
        <v>20</v>
      </c>
    </row>
    <row r="855">
      <c r="A855" s="2">
        <v>414.0</v>
      </c>
      <c r="B855" s="2">
        <v>4.0</v>
      </c>
      <c r="C855" s="2">
        <v>418.0</v>
      </c>
      <c r="D855" s="4">
        <v>43322.70856481481</v>
      </c>
      <c r="E855" s="6">
        <f t="shared" si="1"/>
        <v>43322</v>
      </c>
      <c r="F855" s="7">
        <f>IFERROR(__xludf.DUMMYFUNCTION("""COMPUTED_VALUE"""),0.7085648148148148)</f>
        <v>0.7085648148</v>
      </c>
      <c r="G855">
        <f t="shared" si="2"/>
        <v>17</v>
      </c>
      <c r="H855">
        <f>IFERROR(__xludf.DUMMYFUNCTION("""COMPUTED_VALUE"""),0.0)</f>
        <v>0</v>
      </c>
      <c r="I855">
        <f>IFERROR(__xludf.DUMMYFUNCTION("""COMPUTED_VALUE"""),20.0)</f>
        <v>20</v>
      </c>
    </row>
    <row r="856">
      <c r="A856" s="2">
        <v>673.0</v>
      </c>
      <c r="B856" s="2">
        <v>5.0</v>
      </c>
      <c r="C856" s="2">
        <v>678.0</v>
      </c>
      <c r="D856" s="4">
        <v>43322.718981481485</v>
      </c>
      <c r="E856" s="6">
        <f t="shared" si="1"/>
        <v>43322</v>
      </c>
      <c r="F856" s="7">
        <f>IFERROR(__xludf.DUMMYFUNCTION("""COMPUTED_VALUE"""),0.7189814814814814)</f>
        <v>0.7189814815</v>
      </c>
      <c r="G856">
        <f t="shared" si="2"/>
        <v>17</v>
      </c>
      <c r="H856">
        <f>IFERROR(__xludf.DUMMYFUNCTION("""COMPUTED_VALUE"""),15.0)</f>
        <v>15</v>
      </c>
      <c r="I856">
        <f>IFERROR(__xludf.DUMMYFUNCTION("""COMPUTED_VALUE"""),20.0)</f>
        <v>20</v>
      </c>
    </row>
    <row r="857">
      <c r="A857" s="2">
        <v>560.0</v>
      </c>
      <c r="B857" s="2">
        <v>3.0</v>
      </c>
      <c r="C857" s="2">
        <v>559.0</v>
      </c>
      <c r="D857" s="4">
        <v>43322.72939814815</v>
      </c>
      <c r="E857" s="6">
        <f t="shared" si="1"/>
        <v>43322</v>
      </c>
      <c r="F857" s="7">
        <f>IFERROR(__xludf.DUMMYFUNCTION("""COMPUTED_VALUE"""),0.7293981481481482)</f>
        <v>0.7293981481</v>
      </c>
      <c r="G857">
        <f t="shared" si="2"/>
        <v>17</v>
      </c>
      <c r="H857">
        <f>IFERROR(__xludf.DUMMYFUNCTION("""COMPUTED_VALUE"""),30.0)</f>
        <v>30</v>
      </c>
      <c r="I857">
        <f>IFERROR(__xludf.DUMMYFUNCTION("""COMPUTED_VALUE"""),20.0)</f>
        <v>20</v>
      </c>
    </row>
    <row r="858">
      <c r="A858" s="2">
        <v>496.0</v>
      </c>
      <c r="B858" s="2">
        <v>5.0</v>
      </c>
      <c r="C858" s="2">
        <v>501.0</v>
      </c>
      <c r="D858" s="4">
        <v>43322.73982638889</v>
      </c>
      <c r="E858" s="6">
        <f t="shared" si="1"/>
        <v>43322</v>
      </c>
      <c r="F858" s="7">
        <f>IFERROR(__xludf.DUMMYFUNCTION("""COMPUTED_VALUE"""),0.7398263888888889)</f>
        <v>0.7398263889</v>
      </c>
      <c r="G858">
        <f t="shared" si="2"/>
        <v>17</v>
      </c>
      <c r="H858">
        <f>IFERROR(__xludf.DUMMYFUNCTION("""COMPUTED_VALUE"""),45.0)</f>
        <v>45</v>
      </c>
      <c r="I858">
        <f>IFERROR(__xludf.DUMMYFUNCTION("""COMPUTED_VALUE"""),21.0)</f>
        <v>21</v>
      </c>
    </row>
    <row r="859">
      <c r="A859" s="2">
        <v>450.0</v>
      </c>
      <c r="B859" s="2">
        <v>1.0</v>
      </c>
      <c r="C859" s="2">
        <v>451.0</v>
      </c>
      <c r="D859" s="4">
        <v>43322.750231481485</v>
      </c>
      <c r="E859" s="6">
        <f t="shared" si="1"/>
        <v>43322</v>
      </c>
      <c r="F859" s="7">
        <f>IFERROR(__xludf.DUMMYFUNCTION("""COMPUTED_VALUE"""),0.7502314814814814)</f>
        <v>0.7502314815</v>
      </c>
      <c r="G859">
        <f t="shared" si="2"/>
        <v>18</v>
      </c>
      <c r="H859">
        <f>IFERROR(__xludf.DUMMYFUNCTION("""COMPUTED_VALUE"""),0.0)</f>
        <v>0</v>
      </c>
      <c r="I859">
        <f>IFERROR(__xludf.DUMMYFUNCTION("""COMPUTED_VALUE"""),20.0)</f>
        <v>20</v>
      </c>
    </row>
    <row r="860">
      <c r="A860" s="2">
        <v>578.0</v>
      </c>
      <c r="B860" s="2">
        <v>2.0</v>
      </c>
      <c r="C860" s="2">
        <v>580.0</v>
      </c>
      <c r="D860" s="4">
        <v>43322.760659722226</v>
      </c>
      <c r="E860" s="6">
        <f t="shared" si="1"/>
        <v>43322</v>
      </c>
      <c r="F860" s="7">
        <f>IFERROR(__xludf.DUMMYFUNCTION("""COMPUTED_VALUE"""),0.7606597222222222)</f>
        <v>0.7606597222</v>
      </c>
      <c r="G860">
        <f t="shared" si="2"/>
        <v>18</v>
      </c>
      <c r="H860">
        <f>IFERROR(__xludf.DUMMYFUNCTION("""COMPUTED_VALUE"""),15.0)</f>
        <v>15</v>
      </c>
      <c r="I860">
        <f>IFERROR(__xludf.DUMMYFUNCTION("""COMPUTED_VALUE"""),21.0)</f>
        <v>21</v>
      </c>
    </row>
    <row r="861">
      <c r="A861" s="2">
        <v>557.0</v>
      </c>
      <c r="B861" s="2">
        <v>3.0</v>
      </c>
      <c r="C861" s="2">
        <v>553.0</v>
      </c>
      <c r="D861" s="4">
        <v>43322.77106481481</v>
      </c>
      <c r="E861" s="6">
        <f t="shared" si="1"/>
        <v>43322</v>
      </c>
      <c r="F861" s="7">
        <f>IFERROR(__xludf.DUMMYFUNCTION("""COMPUTED_VALUE"""),0.7710648148148148)</f>
        <v>0.7710648148</v>
      </c>
      <c r="G861">
        <f t="shared" si="2"/>
        <v>18</v>
      </c>
      <c r="H861">
        <f>IFERROR(__xludf.DUMMYFUNCTION("""COMPUTED_VALUE"""),30.0)</f>
        <v>30</v>
      </c>
      <c r="I861">
        <f>IFERROR(__xludf.DUMMYFUNCTION("""COMPUTED_VALUE"""),20.0)</f>
        <v>20</v>
      </c>
    </row>
    <row r="862">
      <c r="A862" s="2">
        <v>519.0</v>
      </c>
      <c r="B862" s="2">
        <v>6.0</v>
      </c>
      <c r="C862" s="2">
        <v>525.0</v>
      </c>
      <c r="D862" s="4">
        <v>43322.781481481485</v>
      </c>
      <c r="E862" s="6">
        <f t="shared" si="1"/>
        <v>43322</v>
      </c>
      <c r="F862" s="7">
        <f>IFERROR(__xludf.DUMMYFUNCTION("""COMPUTED_VALUE"""),0.7814814814814814)</f>
        <v>0.7814814815</v>
      </c>
      <c r="G862">
        <f t="shared" si="2"/>
        <v>18</v>
      </c>
      <c r="H862">
        <f>IFERROR(__xludf.DUMMYFUNCTION("""COMPUTED_VALUE"""),45.0)</f>
        <v>45</v>
      </c>
      <c r="I862">
        <f>IFERROR(__xludf.DUMMYFUNCTION("""COMPUTED_VALUE"""),20.0)</f>
        <v>20</v>
      </c>
    </row>
    <row r="863">
      <c r="A863" s="2">
        <v>498.0</v>
      </c>
      <c r="B863" s="2">
        <v>3.0</v>
      </c>
      <c r="C863" s="2">
        <v>501.0</v>
      </c>
      <c r="D863" s="4">
        <v>43322.79189814815</v>
      </c>
      <c r="E863" s="6">
        <f t="shared" si="1"/>
        <v>43322</v>
      </c>
      <c r="F863" s="7">
        <f>IFERROR(__xludf.DUMMYFUNCTION("""COMPUTED_VALUE"""),0.7918981481481482)</f>
        <v>0.7918981481</v>
      </c>
      <c r="G863">
        <f t="shared" si="2"/>
        <v>19</v>
      </c>
      <c r="H863">
        <f>IFERROR(__xludf.DUMMYFUNCTION("""COMPUTED_VALUE"""),0.0)</f>
        <v>0</v>
      </c>
      <c r="I863">
        <f>IFERROR(__xludf.DUMMYFUNCTION("""COMPUTED_VALUE"""),20.0)</f>
        <v>20</v>
      </c>
    </row>
    <row r="864">
      <c r="A864" s="2">
        <v>534.0</v>
      </c>
      <c r="B864" s="2">
        <v>5.0</v>
      </c>
      <c r="C864" s="2">
        <v>539.0</v>
      </c>
      <c r="D864" s="4">
        <v>43322.80231481481</v>
      </c>
      <c r="E864" s="6">
        <f t="shared" si="1"/>
        <v>43322</v>
      </c>
      <c r="F864" s="7">
        <f>IFERROR(__xludf.DUMMYFUNCTION("""COMPUTED_VALUE"""),0.8023148148148148)</f>
        <v>0.8023148148</v>
      </c>
      <c r="G864">
        <f t="shared" si="2"/>
        <v>19</v>
      </c>
      <c r="H864">
        <f>IFERROR(__xludf.DUMMYFUNCTION("""COMPUTED_VALUE"""),15.0)</f>
        <v>15</v>
      </c>
      <c r="I864">
        <f>IFERROR(__xludf.DUMMYFUNCTION("""COMPUTED_VALUE"""),20.0)</f>
        <v>20</v>
      </c>
    </row>
    <row r="865">
      <c r="A865" s="2">
        <v>491.0</v>
      </c>
      <c r="B865" s="2">
        <v>5.0</v>
      </c>
      <c r="C865" s="2">
        <v>496.0</v>
      </c>
      <c r="D865" s="4">
        <v>43322.812731481485</v>
      </c>
      <c r="E865" s="6">
        <f t="shared" si="1"/>
        <v>43322</v>
      </c>
      <c r="F865" s="7">
        <f>IFERROR(__xludf.DUMMYFUNCTION("""COMPUTED_VALUE"""),0.8127314814814814)</f>
        <v>0.8127314815</v>
      </c>
      <c r="G865">
        <f t="shared" si="2"/>
        <v>19</v>
      </c>
      <c r="H865">
        <f>IFERROR(__xludf.DUMMYFUNCTION("""COMPUTED_VALUE"""),30.0)</f>
        <v>30</v>
      </c>
      <c r="I865">
        <f>IFERROR(__xludf.DUMMYFUNCTION("""COMPUTED_VALUE"""),20.0)</f>
        <v>20</v>
      </c>
    </row>
    <row r="866">
      <c r="A866" s="2">
        <v>507.0</v>
      </c>
      <c r="B866" s="2">
        <v>5.0</v>
      </c>
      <c r="C866" s="2">
        <v>512.0</v>
      </c>
      <c r="D866" s="4">
        <v>43322.82314814815</v>
      </c>
      <c r="E866" s="6">
        <f t="shared" si="1"/>
        <v>43322</v>
      </c>
      <c r="F866" s="7">
        <f>IFERROR(__xludf.DUMMYFUNCTION("""COMPUTED_VALUE"""),0.8231481481481482)</f>
        <v>0.8231481481</v>
      </c>
      <c r="G866">
        <f t="shared" si="2"/>
        <v>19</v>
      </c>
      <c r="H866">
        <f>IFERROR(__xludf.DUMMYFUNCTION("""COMPUTED_VALUE"""),45.0)</f>
        <v>45</v>
      </c>
      <c r="I866">
        <f>IFERROR(__xludf.DUMMYFUNCTION("""COMPUTED_VALUE"""),20.0)</f>
        <v>20</v>
      </c>
    </row>
    <row r="867">
      <c r="A867" s="2">
        <v>486.0</v>
      </c>
      <c r="B867" s="2">
        <v>7.0</v>
      </c>
      <c r="C867" s="2">
        <v>493.0</v>
      </c>
      <c r="D867" s="4">
        <v>43322.83357638889</v>
      </c>
      <c r="E867" s="6">
        <f t="shared" si="1"/>
        <v>43322</v>
      </c>
      <c r="F867" s="7">
        <f>IFERROR(__xludf.DUMMYFUNCTION("""COMPUTED_VALUE"""),0.8335763888888889)</f>
        <v>0.8335763889</v>
      </c>
      <c r="G867">
        <f t="shared" si="2"/>
        <v>20</v>
      </c>
      <c r="H867">
        <f>IFERROR(__xludf.DUMMYFUNCTION("""COMPUTED_VALUE"""),0.0)</f>
        <v>0</v>
      </c>
      <c r="I867">
        <f>IFERROR(__xludf.DUMMYFUNCTION("""COMPUTED_VALUE"""),21.0)</f>
        <v>21</v>
      </c>
    </row>
    <row r="868">
      <c r="A868" s="2">
        <v>552.0</v>
      </c>
      <c r="B868" s="2">
        <v>8.0</v>
      </c>
      <c r="C868" s="2">
        <v>560.0</v>
      </c>
      <c r="D868" s="4">
        <v>43322.843981481485</v>
      </c>
      <c r="E868" s="6">
        <f t="shared" si="1"/>
        <v>43322</v>
      </c>
      <c r="F868" s="7">
        <f>IFERROR(__xludf.DUMMYFUNCTION("""COMPUTED_VALUE"""),0.8439814814814814)</f>
        <v>0.8439814815</v>
      </c>
      <c r="G868">
        <f t="shared" si="2"/>
        <v>20</v>
      </c>
      <c r="H868">
        <f>IFERROR(__xludf.DUMMYFUNCTION("""COMPUTED_VALUE"""),15.0)</f>
        <v>15</v>
      </c>
      <c r="I868">
        <f>IFERROR(__xludf.DUMMYFUNCTION("""COMPUTED_VALUE"""),20.0)</f>
        <v>20</v>
      </c>
    </row>
    <row r="869">
      <c r="A869" s="2">
        <v>565.0</v>
      </c>
      <c r="B869" s="2">
        <v>8.0</v>
      </c>
      <c r="C869" s="2">
        <v>573.0</v>
      </c>
      <c r="D869" s="4">
        <v>43322.85439814815</v>
      </c>
      <c r="E869" s="6">
        <f t="shared" si="1"/>
        <v>43322</v>
      </c>
      <c r="F869" s="7">
        <f>IFERROR(__xludf.DUMMYFUNCTION("""COMPUTED_VALUE"""),0.8543981481481482)</f>
        <v>0.8543981481</v>
      </c>
      <c r="G869">
        <f t="shared" si="2"/>
        <v>20</v>
      </c>
      <c r="H869">
        <f>IFERROR(__xludf.DUMMYFUNCTION("""COMPUTED_VALUE"""),30.0)</f>
        <v>30</v>
      </c>
      <c r="I869">
        <f>IFERROR(__xludf.DUMMYFUNCTION("""COMPUTED_VALUE"""),20.0)</f>
        <v>20</v>
      </c>
    </row>
    <row r="870">
      <c r="A870" s="2">
        <v>553.0</v>
      </c>
      <c r="B870" s="2">
        <v>5.0</v>
      </c>
      <c r="C870" s="2">
        <v>558.0</v>
      </c>
      <c r="D870" s="4">
        <v>43322.86481481481</v>
      </c>
      <c r="E870" s="6">
        <f t="shared" si="1"/>
        <v>43322</v>
      </c>
      <c r="F870" s="7">
        <f>IFERROR(__xludf.DUMMYFUNCTION("""COMPUTED_VALUE"""),0.8648148148148148)</f>
        <v>0.8648148148</v>
      </c>
      <c r="G870">
        <f t="shared" si="2"/>
        <v>20</v>
      </c>
      <c r="H870">
        <f>IFERROR(__xludf.DUMMYFUNCTION("""COMPUTED_VALUE"""),45.0)</f>
        <v>45</v>
      </c>
      <c r="I870">
        <f>IFERROR(__xludf.DUMMYFUNCTION("""COMPUTED_VALUE"""),20.0)</f>
        <v>20</v>
      </c>
    </row>
    <row r="871">
      <c r="A871" s="2">
        <v>489.0</v>
      </c>
      <c r="B871" s="2">
        <v>11.0</v>
      </c>
      <c r="C871" s="2">
        <v>500.0</v>
      </c>
      <c r="D871" s="4">
        <v>43322.87521990741</v>
      </c>
      <c r="E871" s="6">
        <f t="shared" si="1"/>
        <v>43322</v>
      </c>
      <c r="F871" s="7">
        <f>IFERROR(__xludf.DUMMYFUNCTION("""COMPUTED_VALUE"""),0.8752199074074074)</f>
        <v>0.8752199074</v>
      </c>
      <c r="G871">
        <f t="shared" si="2"/>
        <v>21</v>
      </c>
      <c r="H871">
        <f>IFERROR(__xludf.DUMMYFUNCTION("""COMPUTED_VALUE"""),0.0)</f>
        <v>0</v>
      </c>
      <c r="I871">
        <f>IFERROR(__xludf.DUMMYFUNCTION("""COMPUTED_VALUE"""),19.0)</f>
        <v>19</v>
      </c>
    </row>
    <row r="872">
      <c r="A872" s="2">
        <v>499.0</v>
      </c>
      <c r="B872" s="2">
        <v>11.0</v>
      </c>
      <c r="C872" s="2">
        <v>510.0</v>
      </c>
      <c r="D872" s="4">
        <v>43322.88564814815</v>
      </c>
      <c r="E872" s="6">
        <f t="shared" si="1"/>
        <v>43322</v>
      </c>
      <c r="F872" s="7">
        <f>IFERROR(__xludf.DUMMYFUNCTION("""COMPUTED_VALUE"""),0.8856481481481482)</f>
        <v>0.8856481481</v>
      </c>
      <c r="G872">
        <f t="shared" si="2"/>
        <v>21</v>
      </c>
      <c r="H872">
        <f>IFERROR(__xludf.DUMMYFUNCTION("""COMPUTED_VALUE"""),15.0)</f>
        <v>15</v>
      </c>
      <c r="I872">
        <f>IFERROR(__xludf.DUMMYFUNCTION("""COMPUTED_VALUE"""),20.0)</f>
        <v>20</v>
      </c>
    </row>
    <row r="873">
      <c r="A873" s="2">
        <v>521.0</v>
      </c>
      <c r="B873" s="2">
        <v>9.0</v>
      </c>
      <c r="C873" s="2">
        <v>530.0</v>
      </c>
      <c r="D873" s="4">
        <v>43322.89606481481</v>
      </c>
      <c r="E873" s="6">
        <f t="shared" si="1"/>
        <v>43322</v>
      </c>
      <c r="F873" s="7">
        <f>IFERROR(__xludf.DUMMYFUNCTION("""COMPUTED_VALUE"""),0.8960648148148148)</f>
        <v>0.8960648148</v>
      </c>
      <c r="G873">
        <f t="shared" si="2"/>
        <v>21</v>
      </c>
      <c r="H873">
        <f>IFERROR(__xludf.DUMMYFUNCTION("""COMPUTED_VALUE"""),30.0)</f>
        <v>30</v>
      </c>
      <c r="I873">
        <f>IFERROR(__xludf.DUMMYFUNCTION("""COMPUTED_VALUE"""),20.0)</f>
        <v>20</v>
      </c>
    </row>
    <row r="874">
      <c r="A874" s="2">
        <v>559.0</v>
      </c>
      <c r="B874" s="2">
        <v>6.0</v>
      </c>
      <c r="C874" s="2">
        <v>556.0</v>
      </c>
      <c r="D874" s="4">
        <v>43322.906481481485</v>
      </c>
      <c r="E874" s="6">
        <f t="shared" si="1"/>
        <v>43322</v>
      </c>
      <c r="F874" s="7">
        <f>IFERROR(__xludf.DUMMYFUNCTION("""COMPUTED_VALUE"""),0.9064814814814814)</f>
        <v>0.9064814815</v>
      </c>
      <c r="G874">
        <f t="shared" si="2"/>
        <v>21</v>
      </c>
      <c r="H874">
        <f>IFERROR(__xludf.DUMMYFUNCTION("""COMPUTED_VALUE"""),45.0)</f>
        <v>45</v>
      </c>
      <c r="I874">
        <f>IFERROR(__xludf.DUMMYFUNCTION("""COMPUTED_VALUE"""),20.0)</f>
        <v>20</v>
      </c>
    </row>
    <row r="875">
      <c r="A875" s="2">
        <v>505.0</v>
      </c>
      <c r="B875" s="2">
        <v>9.0</v>
      </c>
      <c r="C875" s="2">
        <v>514.0</v>
      </c>
      <c r="D875" s="4">
        <v>43322.91689814815</v>
      </c>
      <c r="E875" s="6">
        <f t="shared" si="1"/>
        <v>43322</v>
      </c>
      <c r="F875" s="7">
        <f>IFERROR(__xludf.DUMMYFUNCTION("""COMPUTED_VALUE"""),0.9168981481481482)</f>
        <v>0.9168981481</v>
      </c>
      <c r="G875">
        <f t="shared" si="2"/>
        <v>22</v>
      </c>
      <c r="H875">
        <f>IFERROR(__xludf.DUMMYFUNCTION("""COMPUTED_VALUE"""),0.0)</f>
        <v>0</v>
      </c>
      <c r="I875">
        <f>IFERROR(__xludf.DUMMYFUNCTION("""COMPUTED_VALUE"""),20.0)</f>
        <v>20</v>
      </c>
    </row>
    <row r="876">
      <c r="A876" s="2">
        <v>587.0</v>
      </c>
      <c r="B876" s="2">
        <v>8.0</v>
      </c>
      <c r="C876" s="2">
        <v>595.0</v>
      </c>
      <c r="D876" s="4">
        <v>43322.92731481481</v>
      </c>
      <c r="E876" s="6">
        <f t="shared" si="1"/>
        <v>43322</v>
      </c>
      <c r="F876" s="7">
        <f>IFERROR(__xludf.DUMMYFUNCTION("""COMPUTED_VALUE"""),0.9273148148148148)</f>
        <v>0.9273148148</v>
      </c>
      <c r="G876">
        <f t="shared" si="2"/>
        <v>22</v>
      </c>
      <c r="H876">
        <f>IFERROR(__xludf.DUMMYFUNCTION("""COMPUTED_VALUE"""),15.0)</f>
        <v>15</v>
      </c>
      <c r="I876">
        <f>IFERROR(__xludf.DUMMYFUNCTION("""COMPUTED_VALUE"""),20.0)</f>
        <v>20</v>
      </c>
    </row>
    <row r="877">
      <c r="A877" s="2">
        <v>516.0</v>
      </c>
      <c r="B877" s="2">
        <v>3.0</v>
      </c>
      <c r="C877" s="2">
        <v>519.0</v>
      </c>
      <c r="D877" s="4">
        <v>43322.93771990741</v>
      </c>
      <c r="E877" s="6">
        <f t="shared" si="1"/>
        <v>43322</v>
      </c>
      <c r="F877" s="7">
        <f>IFERROR(__xludf.DUMMYFUNCTION("""COMPUTED_VALUE"""),0.9377199074074074)</f>
        <v>0.9377199074</v>
      </c>
      <c r="G877">
        <f t="shared" si="2"/>
        <v>22</v>
      </c>
      <c r="H877">
        <f>IFERROR(__xludf.DUMMYFUNCTION("""COMPUTED_VALUE"""),30.0)</f>
        <v>30</v>
      </c>
      <c r="I877">
        <f>IFERROR(__xludf.DUMMYFUNCTION("""COMPUTED_VALUE"""),19.0)</f>
        <v>19</v>
      </c>
    </row>
    <row r="878">
      <c r="A878" s="2">
        <v>482.0</v>
      </c>
      <c r="B878" s="2">
        <v>3.0</v>
      </c>
      <c r="C878" s="2">
        <v>485.0</v>
      </c>
      <c r="D878" s="4">
        <v>43322.94814814815</v>
      </c>
      <c r="E878" s="6">
        <f t="shared" si="1"/>
        <v>43322</v>
      </c>
      <c r="F878" s="7">
        <f>IFERROR(__xludf.DUMMYFUNCTION("""COMPUTED_VALUE"""),0.9481481481481482)</f>
        <v>0.9481481481</v>
      </c>
      <c r="G878">
        <f t="shared" si="2"/>
        <v>22</v>
      </c>
      <c r="H878">
        <f>IFERROR(__xludf.DUMMYFUNCTION("""COMPUTED_VALUE"""),45.0)</f>
        <v>45</v>
      </c>
      <c r="I878">
        <f>IFERROR(__xludf.DUMMYFUNCTION("""COMPUTED_VALUE"""),20.0)</f>
        <v>20</v>
      </c>
    </row>
    <row r="879">
      <c r="A879" s="2">
        <v>457.0</v>
      </c>
      <c r="B879" s="2">
        <v>2.0</v>
      </c>
      <c r="C879" s="2">
        <v>459.0</v>
      </c>
      <c r="D879" s="4">
        <v>43322.95856481481</v>
      </c>
      <c r="E879" s="6">
        <f t="shared" si="1"/>
        <v>43322</v>
      </c>
      <c r="F879" s="7">
        <f>IFERROR(__xludf.DUMMYFUNCTION("""COMPUTED_VALUE"""),0.9585648148148148)</f>
        <v>0.9585648148</v>
      </c>
      <c r="G879">
        <f t="shared" si="2"/>
        <v>23</v>
      </c>
      <c r="H879">
        <f>IFERROR(__xludf.DUMMYFUNCTION("""COMPUTED_VALUE"""),0.0)</f>
        <v>0</v>
      </c>
      <c r="I879">
        <f>IFERROR(__xludf.DUMMYFUNCTION("""COMPUTED_VALUE"""),20.0)</f>
        <v>20</v>
      </c>
    </row>
    <row r="880">
      <c r="A880" s="2">
        <v>439.0</v>
      </c>
      <c r="B880" s="2">
        <v>3.0</v>
      </c>
      <c r="C880" s="2">
        <v>442.0</v>
      </c>
      <c r="D880" s="4">
        <v>43322.968981481485</v>
      </c>
      <c r="E880" s="6">
        <f t="shared" si="1"/>
        <v>43322</v>
      </c>
      <c r="F880" s="7">
        <f>IFERROR(__xludf.DUMMYFUNCTION("""COMPUTED_VALUE"""),0.9689814814814814)</f>
        <v>0.9689814815</v>
      </c>
      <c r="G880">
        <f t="shared" si="2"/>
        <v>23</v>
      </c>
      <c r="H880">
        <f>IFERROR(__xludf.DUMMYFUNCTION("""COMPUTED_VALUE"""),15.0)</f>
        <v>15</v>
      </c>
      <c r="I880">
        <f>IFERROR(__xludf.DUMMYFUNCTION("""COMPUTED_VALUE"""),20.0)</f>
        <v>20</v>
      </c>
    </row>
    <row r="881">
      <c r="A881" s="2">
        <v>418.0</v>
      </c>
      <c r="B881" s="2">
        <v>2.0</v>
      </c>
      <c r="C881" s="2">
        <v>420.0</v>
      </c>
      <c r="D881" s="4">
        <v>43322.97939814815</v>
      </c>
      <c r="E881" s="6">
        <f t="shared" si="1"/>
        <v>43322</v>
      </c>
      <c r="F881" s="7">
        <f>IFERROR(__xludf.DUMMYFUNCTION("""COMPUTED_VALUE"""),0.9793981481481482)</f>
        <v>0.9793981481</v>
      </c>
      <c r="G881">
        <f t="shared" si="2"/>
        <v>23</v>
      </c>
      <c r="H881">
        <f>IFERROR(__xludf.DUMMYFUNCTION("""COMPUTED_VALUE"""),30.0)</f>
        <v>30</v>
      </c>
      <c r="I881">
        <f>IFERROR(__xludf.DUMMYFUNCTION("""COMPUTED_VALUE"""),20.0)</f>
        <v>20</v>
      </c>
    </row>
    <row r="882">
      <c r="A882" s="2">
        <v>378.0</v>
      </c>
      <c r="B882" s="2">
        <v>3.0</v>
      </c>
      <c r="C882" s="2">
        <v>381.0</v>
      </c>
      <c r="D882" s="4">
        <v>43322.989803240744</v>
      </c>
      <c r="E882" s="6">
        <f t="shared" si="1"/>
        <v>43322</v>
      </c>
      <c r="F882" s="7">
        <f>IFERROR(__xludf.DUMMYFUNCTION("""COMPUTED_VALUE"""),0.9898032407407408)</f>
        <v>0.9898032407</v>
      </c>
      <c r="G882">
        <f t="shared" si="2"/>
        <v>23</v>
      </c>
      <c r="H882">
        <f>IFERROR(__xludf.DUMMYFUNCTION("""COMPUTED_VALUE"""),45.0)</f>
        <v>45</v>
      </c>
      <c r="I882">
        <f>IFERROR(__xludf.DUMMYFUNCTION("""COMPUTED_VALUE"""),19.0)</f>
        <v>19</v>
      </c>
    </row>
    <row r="883">
      <c r="A883" s="2">
        <v>327.0</v>
      </c>
      <c r="B883" s="2">
        <v>5.0</v>
      </c>
      <c r="C883" s="2">
        <v>332.0</v>
      </c>
      <c r="D883" s="4">
        <v>43323.000231481485</v>
      </c>
      <c r="E883" s="6">
        <f t="shared" si="1"/>
        <v>43323</v>
      </c>
      <c r="F883" s="7">
        <f>IFERROR(__xludf.DUMMYFUNCTION("""COMPUTED_VALUE"""),2.314814814814815E-4)</f>
        <v>0.0002314814815</v>
      </c>
      <c r="G883">
        <f t="shared" si="2"/>
        <v>0</v>
      </c>
      <c r="H883">
        <f>IFERROR(__xludf.DUMMYFUNCTION("""COMPUTED_VALUE"""),0.0)</f>
        <v>0</v>
      </c>
      <c r="I883">
        <f>IFERROR(__xludf.DUMMYFUNCTION("""COMPUTED_VALUE"""),20.0)</f>
        <v>20</v>
      </c>
    </row>
    <row r="884">
      <c r="A884" s="2">
        <v>346.0</v>
      </c>
      <c r="B884" s="2">
        <v>6.0</v>
      </c>
      <c r="C884" s="2">
        <v>352.0</v>
      </c>
      <c r="D884" s="4">
        <v>43323.01063657407</v>
      </c>
      <c r="E884" s="6">
        <f t="shared" si="1"/>
        <v>43323</v>
      </c>
      <c r="F884" s="7">
        <f>IFERROR(__xludf.DUMMYFUNCTION("""COMPUTED_VALUE"""),0.010636574074074074)</f>
        <v>0.01063657407</v>
      </c>
      <c r="G884">
        <f t="shared" si="2"/>
        <v>0</v>
      </c>
      <c r="H884">
        <f>IFERROR(__xludf.DUMMYFUNCTION("""COMPUTED_VALUE"""),15.0)</f>
        <v>15</v>
      </c>
      <c r="I884">
        <f>IFERROR(__xludf.DUMMYFUNCTION("""COMPUTED_VALUE"""),19.0)</f>
        <v>19</v>
      </c>
    </row>
    <row r="885">
      <c r="A885" s="2">
        <v>339.0</v>
      </c>
      <c r="B885" s="2">
        <v>5.0</v>
      </c>
      <c r="C885" s="2">
        <v>344.0</v>
      </c>
      <c r="D885" s="4">
        <v>43323.02106481481</v>
      </c>
      <c r="E885" s="6">
        <f t="shared" si="1"/>
        <v>43323</v>
      </c>
      <c r="F885" s="7">
        <f>IFERROR(__xludf.DUMMYFUNCTION("""COMPUTED_VALUE"""),0.021064814814814814)</f>
        <v>0.02106481481</v>
      </c>
      <c r="G885">
        <f t="shared" si="2"/>
        <v>0</v>
      </c>
      <c r="H885">
        <f>IFERROR(__xludf.DUMMYFUNCTION("""COMPUTED_VALUE"""),30.0)</f>
        <v>30</v>
      </c>
      <c r="I885">
        <f>IFERROR(__xludf.DUMMYFUNCTION("""COMPUTED_VALUE"""),20.0)</f>
        <v>20</v>
      </c>
    </row>
    <row r="886">
      <c r="A886" s="2">
        <v>275.0</v>
      </c>
      <c r="B886" s="2">
        <v>3.0</v>
      </c>
      <c r="C886" s="2">
        <v>278.0</v>
      </c>
      <c r="D886" s="4">
        <v>43323.03146990741</v>
      </c>
      <c r="E886" s="6">
        <f t="shared" si="1"/>
        <v>43323</v>
      </c>
      <c r="F886" s="7">
        <f>IFERROR(__xludf.DUMMYFUNCTION("""COMPUTED_VALUE"""),0.031469907407407405)</f>
        <v>0.03146990741</v>
      </c>
      <c r="G886">
        <f t="shared" si="2"/>
        <v>0</v>
      </c>
      <c r="H886">
        <f>IFERROR(__xludf.DUMMYFUNCTION("""COMPUTED_VALUE"""),45.0)</f>
        <v>45</v>
      </c>
      <c r="I886">
        <f>IFERROR(__xludf.DUMMYFUNCTION("""COMPUTED_VALUE"""),19.0)</f>
        <v>19</v>
      </c>
    </row>
    <row r="887">
      <c r="A887" s="2">
        <v>278.0</v>
      </c>
      <c r="B887" s="2">
        <v>5.0</v>
      </c>
      <c r="C887" s="2">
        <v>283.0</v>
      </c>
      <c r="D887" s="4">
        <v>43323.04189814815</v>
      </c>
      <c r="E887" s="6">
        <f t="shared" si="1"/>
        <v>43323</v>
      </c>
      <c r="F887" s="7">
        <f>IFERROR(__xludf.DUMMYFUNCTION("""COMPUTED_VALUE"""),0.04189814814814815)</f>
        <v>0.04189814815</v>
      </c>
      <c r="G887">
        <f t="shared" si="2"/>
        <v>1</v>
      </c>
      <c r="H887">
        <f>IFERROR(__xludf.DUMMYFUNCTION("""COMPUTED_VALUE"""),0.0)</f>
        <v>0</v>
      </c>
      <c r="I887">
        <f>IFERROR(__xludf.DUMMYFUNCTION("""COMPUTED_VALUE"""),20.0)</f>
        <v>20</v>
      </c>
    </row>
    <row r="888">
      <c r="A888" s="2">
        <v>271.0</v>
      </c>
      <c r="B888" s="2">
        <v>6.0</v>
      </c>
      <c r="C888" s="2">
        <v>277.0</v>
      </c>
      <c r="D888" s="4">
        <v>43323.052303240744</v>
      </c>
      <c r="E888" s="6">
        <f t="shared" si="1"/>
        <v>43323</v>
      </c>
      <c r="F888" s="7">
        <f>IFERROR(__xludf.DUMMYFUNCTION("""COMPUTED_VALUE"""),0.05230324074074074)</f>
        <v>0.05230324074</v>
      </c>
      <c r="G888">
        <f t="shared" si="2"/>
        <v>1</v>
      </c>
      <c r="H888">
        <f>IFERROR(__xludf.DUMMYFUNCTION("""COMPUTED_VALUE"""),15.0)</f>
        <v>15</v>
      </c>
      <c r="I888">
        <f>IFERROR(__xludf.DUMMYFUNCTION("""COMPUTED_VALUE"""),19.0)</f>
        <v>19</v>
      </c>
    </row>
    <row r="889">
      <c r="A889" s="2">
        <v>251.0</v>
      </c>
      <c r="B889" s="2">
        <v>5.0</v>
      </c>
      <c r="C889" s="2">
        <v>256.0</v>
      </c>
      <c r="D889" s="4">
        <v>43323.062731481485</v>
      </c>
      <c r="E889" s="6">
        <f t="shared" si="1"/>
        <v>43323</v>
      </c>
      <c r="F889" s="7">
        <f>IFERROR(__xludf.DUMMYFUNCTION("""COMPUTED_VALUE"""),0.06273148148148149)</f>
        <v>0.06273148148</v>
      </c>
      <c r="G889">
        <f t="shared" si="2"/>
        <v>1</v>
      </c>
      <c r="H889">
        <f>IFERROR(__xludf.DUMMYFUNCTION("""COMPUTED_VALUE"""),30.0)</f>
        <v>30</v>
      </c>
      <c r="I889">
        <f>IFERROR(__xludf.DUMMYFUNCTION("""COMPUTED_VALUE"""),20.0)</f>
        <v>20</v>
      </c>
    </row>
    <row r="890">
      <c r="A890" s="2">
        <v>256.0</v>
      </c>
      <c r="B890" s="2">
        <v>6.0</v>
      </c>
      <c r="C890" s="2">
        <v>262.0</v>
      </c>
      <c r="D890" s="4">
        <v>43323.07313657407</v>
      </c>
      <c r="E890" s="6">
        <f t="shared" si="1"/>
        <v>43323</v>
      </c>
      <c r="F890" s="7">
        <f>IFERROR(__xludf.DUMMYFUNCTION("""COMPUTED_VALUE"""),0.07313657407407408)</f>
        <v>0.07313657407</v>
      </c>
      <c r="G890">
        <f t="shared" si="2"/>
        <v>1</v>
      </c>
      <c r="H890">
        <f>IFERROR(__xludf.DUMMYFUNCTION("""COMPUTED_VALUE"""),45.0)</f>
        <v>45</v>
      </c>
      <c r="I890">
        <f>IFERROR(__xludf.DUMMYFUNCTION("""COMPUTED_VALUE"""),19.0)</f>
        <v>19</v>
      </c>
    </row>
    <row r="891">
      <c r="A891" s="2">
        <v>237.0</v>
      </c>
      <c r="B891" s="2">
        <v>4.0</v>
      </c>
      <c r="C891" s="2">
        <v>241.0</v>
      </c>
      <c r="D891" s="4">
        <v>43323.083553240744</v>
      </c>
      <c r="E891" s="6">
        <f t="shared" si="1"/>
        <v>43323</v>
      </c>
      <c r="F891" s="7">
        <f>IFERROR(__xludf.DUMMYFUNCTION("""COMPUTED_VALUE"""),0.08355324074074075)</f>
        <v>0.08355324074</v>
      </c>
      <c r="G891">
        <f t="shared" si="2"/>
        <v>2</v>
      </c>
      <c r="H891">
        <f>IFERROR(__xludf.DUMMYFUNCTION("""COMPUTED_VALUE"""),0.0)</f>
        <v>0</v>
      </c>
      <c r="I891">
        <f>IFERROR(__xludf.DUMMYFUNCTION("""COMPUTED_VALUE"""),19.0)</f>
        <v>19</v>
      </c>
    </row>
    <row r="892">
      <c r="A892" s="2">
        <v>277.0</v>
      </c>
      <c r="B892" s="2">
        <v>2.0</v>
      </c>
      <c r="C892" s="2">
        <v>279.0</v>
      </c>
      <c r="D892" s="4">
        <v>43323.09396990741</v>
      </c>
      <c r="E892" s="6">
        <f t="shared" si="1"/>
        <v>43323</v>
      </c>
      <c r="F892" s="7">
        <f>IFERROR(__xludf.DUMMYFUNCTION("""COMPUTED_VALUE"""),0.0939699074074074)</f>
        <v>0.09396990741</v>
      </c>
      <c r="G892">
        <f t="shared" si="2"/>
        <v>2</v>
      </c>
      <c r="H892">
        <f>IFERROR(__xludf.DUMMYFUNCTION("""COMPUTED_VALUE"""),15.0)</f>
        <v>15</v>
      </c>
      <c r="I892">
        <f>IFERROR(__xludf.DUMMYFUNCTION("""COMPUTED_VALUE"""),19.0)</f>
        <v>19</v>
      </c>
    </row>
    <row r="893">
      <c r="A893" s="2">
        <v>270.0</v>
      </c>
      <c r="B893" s="2">
        <v>5.0</v>
      </c>
      <c r="C893" s="2">
        <v>265.0</v>
      </c>
      <c r="D893" s="4">
        <v>43323.10439814815</v>
      </c>
      <c r="E893" s="6">
        <f t="shared" si="1"/>
        <v>43323</v>
      </c>
      <c r="F893" s="7">
        <f>IFERROR(__xludf.DUMMYFUNCTION("""COMPUTED_VALUE"""),0.10439814814814814)</f>
        <v>0.1043981481</v>
      </c>
      <c r="G893">
        <f t="shared" si="2"/>
        <v>2</v>
      </c>
      <c r="H893">
        <f>IFERROR(__xludf.DUMMYFUNCTION("""COMPUTED_VALUE"""),30.0)</f>
        <v>30</v>
      </c>
      <c r="I893">
        <f>IFERROR(__xludf.DUMMYFUNCTION("""COMPUTED_VALUE"""),20.0)</f>
        <v>20</v>
      </c>
    </row>
    <row r="894">
      <c r="A894" s="2">
        <v>263.0</v>
      </c>
      <c r="B894" s="2">
        <v>2.0</v>
      </c>
      <c r="C894" s="2">
        <v>265.0</v>
      </c>
      <c r="D894" s="4">
        <v>43323.114803240744</v>
      </c>
      <c r="E894" s="6">
        <f t="shared" si="1"/>
        <v>43323</v>
      </c>
      <c r="F894" s="7">
        <f>IFERROR(__xludf.DUMMYFUNCTION("""COMPUTED_VALUE"""),0.11480324074074075)</f>
        <v>0.1148032407</v>
      </c>
      <c r="G894">
        <f t="shared" si="2"/>
        <v>2</v>
      </c>
      <c r="H894">
        <f>IFERROR(__xludf.DUMMYFUNCTION("""COMPUTED_VALUE"""),45.0)</f>
        <v>45</v>
      </c>
      <c r="I894">
        <f>IFERROR(__xludf.DUMMYFUNCTION("""COMPUTED_VALUE"""),19.0)</f>
        <v>19</v>
      </c>
    </row>
    <row r="895">
      <c r="A895" s="2">
        <v>207.0</v>
      </c>
      <c r="B895" s="2">
        <v>2.0</v>
      </c>
      <c r="C895" s="2">
        <v>209.0</v>
      </c>
      <c r="D895" s="4">
        <v>43323.125231481485</v>
      </c>
      <c r="E895" s="6">
        <f t="shared" si="1"/>
        <v>43323</v>
      </c>
      <c r="F895" s="7">
        <f>IFERROR(__xludf.DUMMYFUNCTION("""COMPUTED_VALUE"""),0.12523148148148147)</f>
        <v>0.1252314815</v>
      </c>
      <c r="G895">
        <f t="shared" si="2"/>
        <v>3</v>
      </c>
      <c r="H895">
        <f>IFERROR(__xludf.DUMMYFUNCTION("""COMPUTED_VALUE"""),0.0)</f>
        <v>0</v>
      </c>
      <c r="I895">
        <f>IFERROR(__xludf.DUMMYFUNCTION("""COMPUTED_VALUE"""),20.0)</f>
        <v>20</v>
      </c>
    </row>
    <row r="896">
      <c r="A896" s="2">
        <v>204.0</v>
      </c>
      <c r="B896" s="2">
        <v>4.0</v>
      </c>
      <c r="C896" s="2">
        <v>208.0</v>
      </c>
      <c r="D896" s="4">
        <v>43323.13563657407</v>
      </c>
      <c r="E896" s="6">
        <f t="shared" si="1"/>
        <v>43323</v>
      </c>
      <c r="F896" s="7">
        <f>IFERROR(__xludf.DUMMYFUNCTION("""COMPUTED_VALUE"""),0.13563657407407406)</f>
        <v>0.1356365741</v>
      </c>
      <c r="G896">
        <f t="shared" si="2"/>
        <v>3</v>
      </c>
      <c r="H896">
        <f>IFERROR(__xludf.DUMMYFUNCTION("""COMPUTED_VALUE"""),15.0)</f>
        <v>15</v>
      </c>
      <c r="I896">
        <f>IFERROR(__xludf.DUMMYFUNCTION("""COMPUTED_VALUE"""),19.0)</f>
        <v>19</v>
      </c>
    </row>
    <row r="897">
      <c r="A897" s="2">
        <v>189.0</v>
      </c>
      <c r="B897" s="2">
        <v>2.0</v>
      </c>
      <c r="C897" s="2">
        <v>191.0</v>
      </c>
      <c r="D897" s="4">
        <v>43323.14606481481</v>
      </c>
      <c r="E897" s="6">
        <f t="shared" si="1"/>
        <v>43323</v>
      </c>
      <c r="F897" s="7">
        <f>IFERROR(__xludf.DUMMYFUNCTION("""COMPUTED_VALUE"""),0.14606481481481481)</f>
        <v>0.1460648148</v>
      </c>
      <c r="G897">
        <f t="shared" si="2"/>
        <v>3</v>
      </c>
      <c r="H897">
        <f>IFERROR(__xludf.DUMMYFUNCTION("""COMPUTED_VALUE"""),30.0)</f>
        <v>30</v>
      </c>
      <c r="I897">
        <f>IFERROR(__xludf.DUMMYFUNCTION("""COMPUTED_VALUE"""),20.0)</f>
        <v>20</v>
      </c>
    </row>
    <row r="898">
      <c r="A898" s="2">
        <v>154.0</v>
      </c>
      <c r="B898" s="2">
        <v>4.0</v>
      </c>
      <c r="C898" s="2">
        <v>158.0</v>
      </c>
      <c r="D898" s="4">
        <v>43323.15646990741</v>
      </c>
      <c r="E898" s="6">
        <f t="shared" si="1"/>
        <v>43323</v>
      </c>
      <c r="F898" s="7">
        <f>IFERROR(__xludf.DUMMYFUNCTION("""COMPUTED_VALUE"""),0.1564699074074074)</f>
        <v>0.1564699074</v>
      </c>
      <c r="G898">
        <f t="shared" si="2"/>
        <v>3</v>
      </c>
      <c r="H898">
        <f>IFERROR(__xludf.DUMMYFUNCTION("""COMPUTED_VALUE"""),45.0)</f>
        <v>45</v>
      </c>
      <c r="I898">
        <f>IFERROR(__xludf.DUMMYFUNCTION("""COMPUTED_VALUE"""),19.0)</f>
        <v>19</v>
      </c>
    </row>
    <row r="899">
      <c r="A899" s="2">
        <v>162.0</v>
      </c>
      <c r="B899" s="2">
        <v>3.0</v>
      </c>
      <c r="C899" s="2">
        <v>165.0</v>
      </c>
      <c r="D899" s="4">
        <v>43323.16689814815</v>
      </c>
      <c r="E899" s="6">
        <f t="shared" si="1"/>
        <v>43323</v>
      </c>
      <c r="F899" s="7">
        <f>IFERROR(__xludf.DUMMYFUNCTION("""COMPUTED_VALUE"""),0.16689814814814816)</f>
        <v>0.1668981481</v>
      </c>
      <c r="G899">
        <f t="shared" si="2"/>
        <v>4</v>
      </c>
      <c r="H899">
        <f>IFERROR(__xludf.DUMMYFUNCTION("""COMPUTED_VALUE"""),0.0)</f>
        <v>0</v>
      </c>
      <c r="I899">
        <f>IFERROR(__xludf.DUMMYFUNCTION("""COMPUTED_VALUE"""),20.0)</f>
        <v>20</v>
      </c>
    </row>
    <row r="900">
      <c r="A900" s="2">
        <v>146.0</v>
      </c>
      <c r="B900" s="2">
        <v>7.0</v>
      </c>
      <c r="C900" s="2">
        <v>153.0</v>
      </c>
      <c r="D900" s="4">
        <v>43323.177303240744</v>
      </c>
      <c r="E900" s="6">
        <f t="shared" si="1"/>
        <v>43323</v>
      </c>
      <c r="F900" s="7">
        <f>IFERROR(__xludf.DUMMYFUNCTION("""COMPUTED_VALUE"""),0.17730324074074075)</f>
        <v>0.1773032407</v>
      </c>
      <c r="G900">
        <f t="shared" si="2"/>
        <v>4</v>
      </c>
      <c r="H900">
        <f>IFERROR(__xludf.DUMMYFUNCTION("""COMPUTED_VALUE"""),15.0)</f>
        <v>15</v>
      </c>
      <c r="I900">
        <f>IFERROR(__xludf.DUMMYFUNCTION("""COMPUTED_VALUE"""),19.0)</f>
        <v>19</v>
      </c>
    </row>
    <row r="901">
      <c r="A901" s="2">
        <v>117.0</v>
      </c>
      <c r="B901" s="2">
        <v>2.0</v>
      </c>
      <c r="C901" s="2">
        <v>119.0</v>
      </c>
      <c r="D901" s="4">
        <v>43323.187731481485</v>
      </c>
      <c r="E901" s="6">
        <f t="shared" si="1"/>
        <v>43323</v>
      </c>
      <c r="F901" s="7">
        <f>IFERROR(__xludf.DUMMYFUNCTION("""COMPUTED_VALUE"""),0.18773148148148147)</f>
        <v>0.1877314815</v>
      </c>
      <c r="G901">
        <f t="shared" si="2"/>
        <v>4</v>
      </c>
      <c r="H901">
        <f>IFERROR(__xludf.DUMMYFUNCTION("""COMPUTED_VALUE"""),30.0)</f>
        <v>30</v>
      </c>
      <c r="I901">
        <f>IFERROR(__xludf.DUMMYFUNCTION("""COMPUTED_VALUE"""),20.0)</f>
        <v>20</v>
      </c>
    </row>
    <row r="902">
      <c r="A902" s="2">
        <v>144.0</v>
      </c>
      <c r="B902" s="2">
        <v>1.0</v>
      </c>
      <c r="C902" s="2">
        <v>145.0</v>
      </c>
      <c r="D902" s="4">
        <v>43323.19813657407</v>
      </c>
      <c r="E902" s="6">
        <f t="shared" si="1"/>
        <v>43323</v>
      </c>
      <c r="F902" s="7">
        <f>IFERROR(__xludf.DUMMYFUNCTION("""COMPUTED_VALUE"""),0.19813657407407406)</f>
        <v>0.1981365741</v>
      </c>
      <c r="G902">
        <f t="shared" si="2"/>
        <v>4</v>
      </c>
      <c r="H902">
        <f>IFERROR(__xludf.DUMMYFUNCTION("""COMPUTED_VALUE"""),45.0)</f>
        <v>45</v>
      </c>
      <c r="I902">
        <f>IFERROR(__xludf.DUMMYFUNCTION("""COMPUTED_VALUE"""),19.0)</f>
        <v>19</v>
      </c>
    </row>
    <row r="903">
      <c r="A903" s="2">
        <v>122.0</v>
      </c>
      <c r="B903" s="2">
        <v>2.0</v>
      </c>
      <c r="C903" s="2">
        <v>124.0</v>
      </c>
      <c r="D903" s="4">
        <v>43323.208599537036</v>
      </c>
      <c r="E903" s="6">
        <f t="shared" si="1"/>
        <v>43323</v>
      </c>
      <c r="F903" s="7">
        <f>IFERROR(__xludf.DUMMYFUNCTION("""COMPUTED_VALUE"""),0.20859953703703704)</f>
        <v>0.208599537</v>
      </c>
      <c r="G903">
        <f t="shared" si="2"/>
        <v>5</v>
      </c>
      <c r="H903">
        <f>IFERROR(__xludf.DUMMYFUNCTION("""COMPUTED_VALUE"""),0.0)</f>
        <v>0</v>
      </c>
      <c r="I903">
        <f>IFERROR(__xludf.DUMMYFUNCTION("""COMPUTED_VALUE"""),23.0)</f>
        <v>23</v>
      </c>
    </row>
    <row r="904">
      <c r="A904" s="2">
        <v>143.0</v>
      </c>
      <c r="B904" s="2">
        <v>3.0</v>
      </c>
      <c r="C904" s="2">
        <v>146.0</v>
      </c>
      <c r="D904" s="4">
        <v>43323.21896990741</v>
      </c>
      <c r="E904" s="6">
        <f t="shared" si="1"/>
        <v>43323</v>
      </c>
      <c r="F904" s="7">
        <f>IFERROR(__xludf.DUMMYFUNCTION("""COMPUTED_VALUE"""),0.2189699074074074)</f>
        <v>0.2189699074</v>
      </c>
      <c r="G904">
        <f t="shared" si="2"/>
        <v>5</v>
      </c>
      <c r="H904">
        <f>IFERROR(__xludf.DUMMYFUNCTION("""COMPUTED_VALUE"""),15.0)</f>
        <v>15</v>
      </c>
      <c r="I904">
        <f>IFERROR(__xludf.DUMMYFUNCTION("""COMPUTED_VALUE"""),19.0)</f>
        <v>19</v>
      </c>
    </row>
    <row r="905">
      <c r="A905" s="2">
        <v>141.0</v>
      </c>
      <c r="B905" s="2">
        <v>2.0</v>
      </c>
      <c r="C905" s="2">
        <v>143.0</v>
      </c>
      <c r="D905" s="4">
        <v>43323.22938657407</v>
      </c>
      <c r="E905" s="6">
        <f t="shared" si="1"/>
        <v>43323</v>
      </c>
      <c r="F905" s="7">
        <f>IFERROR(__xludf.DUMMYFUNCTION("""COMPUTED_VALUE"""),0.22938657407407406)</f>
        <v>0.2293865741</v>
      </c>
      <c r="G905">
        <f t="shared" si="2"/>
        <v>5</v>
      </c>
      <c r="H905">
        <f>IFERROR(__xludf.DUMMYFUNCTION("""COMPUTED_VALUE"""),30.0)</f>
        <v>30</v>
      </c>
      <c r="I905">
        <f>IFERROR(__xludf.DUMMYFUNCTION("""COMPUTED_VALUE"""),19.0)</f>
        <v>19</v>
      </c>
    </row>
    <row r="906">
      <c r="A906" s="2">
        <v>125.0</v>
      </c>
      <c r="B906" s="2">
        <v>2.0</v>
      </c>
      <c r="C906" s="2">
        <v>127.0</v>
      </c>
      <c r="D906" s="4">
        <v>43323.239803240744</v>
      </c>
      <c r="E906" s="6">
        <f t="shared" si="1"/>
        <v>43323</v>
      </c>
      <c r="F906" s="7">
        <f>IFERROR(__xludf.DUMMYFUNCTION("""COMPUTED_VALUE"""),0.23980324074074075)</f>
        <v>0.2398032407</v>
      </c>
      <c r="G906">
        <f t="shared" si="2"/>
        <v>5</v>
      </c>
      <c r="H906">
        <f>IFERROR(__xludf.DUMMYFUNCTION("""COMPUTED_VALUE"""),45.0)</f>
        <v>45</v>
      </c>
      <c r="I906">
        <f>IFERROR(__xludf.DUMMYFUNCTION("""COMPUTED_VALUE"""),19.0)</f>
        <v>19</v>
      </c>
    </row>
    <row r="907">
      <c r="A907" s="2">
        <v>138.0</v>
      </c>
      <c r="B907" s="2">
        <v>2.0</v>
      </c>
      <c r="C907" s="2">
        <v>140.0</v>
      </c>
      <c r="D907" s="4">
        <v>43323.250243055554</v>
      </c>
      <c r="E907" s="6">
        <f t="shared" si="1"/>
        <v>43323</v>
      </c>
      <c r="F907" s="7">
        <f>IFERROR(__xludf.DUMMYFUNCTION("""COMPUTED_VALUE"""),0.25024305555555554)</f>
        <v>0.2502430556</v>
      </c>
      <c r="G907">
        <f t="shared" si="2"/>
        <v>6</v>
      </c>
      <c r="H907">
        <f>IFERROR(__xludf.DUMMYFUNCTION("""COMPUTED_VALUE"""),0.0)</f>
        <v>0</v>
      </c>
      <c r="I907">
        <f>IFERROR(__xludf.DUMMYFUNCTION("""COMPUTED_VALUE"""),21.0)</f>
        <v>21</v>
      </c>
    </row>
    <row r="908">
      <c r="A908" s="2">
        <v>111.0</v>
      </c>
      <c r="B908" s="2">
        <v>1.0</v>
      </c>
      <c r="C908" s="2">
        <v>112.0</v>
      </c>
      <c r="D908" s="4">
        <v>43323.26063657407</v>
      </c>
      <c r="E908" s="6">
        <f t="shared" si="1"/>
        <v>43323</v>
      </c>
      <c r="F908" s="7">
        <f>IFERROR(__xludf.DUMMYFUNCTION("""COMPUTED_VALUE"""),0.2606365740740741)</f>
        <v>0.2606365741</v>
      </c>
      <c r="G908">
        <f t="shared" si="2"/>
        <v>6</v>
      </c>
      <c r="H908">
        <f>IFERROR(__xludf.DUMMYFUNCTION("""COMPUTED_VALUE"""),15.0)</f>
        <v>15</v>
      </c>
      <c r="I908">
        <f>IFERROR(__xludf.DUMMYFUNCTION("""COMPUTED_VALUE"""),19.0)</f>
        <v>19</v>
      </c>
    </row>
    <row r="909">
      <c r="A909" s="2">
        <v>86.0</v>
      </c>
      <c r="B909" s="2">
        <v>2.0</v>
      </c>
      <c r="C909" s="2">
        <v>88.0</v>
      </c>
      <c r="D909" s="4">
        <v>43323.27379629629</v>
      </c>
      <c r="E909" s="6">
        <f t="shared" si="1"/>
        <v>43323</v>
      </c>
      <c r="F909" s="7">
        <f>IFERROR(__xludf.DUMMYFUNCTION("""COMPUTED_VALUE"""),0.2737962962962963)</f>
        <v>0.2737962963</v>
      </c>
      <c r="G909">
        <f t="shared" si="2"/>
        <v>6</v>
      </c>
      <c r="H909">
        <f>IFERROR(__xludf.DUMMYFUNCTION("""COMPUTED_VALUE"""),34.0)</f>
        <v>34</v>
      </c>
      <c r="I909">
        <f>IFERROR(__xludf.DUMMYFUNCTION("""COMPUTED_VALUE"""),16.0)</f>
        <v>16</v>
      </c>
    </row>
    <row r="910">
      <c r="A910" s="2">
        <v>71.0</v>
      </c>
      <c r="B910" s="2">
        <v>1.0</v>
      </c>
      <c r="C910" s="2">
        <v>72.0</v>
      </c>
      <c r="D910" s="4">
        <v>43323.28146990741</v>
      </c>
      <c r="E910" s="6">
        <f t="shared" si="1"/>
        <v>43323</v>
      </c>
      <c r="F910" s="7">
        <f>IFERROR(__xludf.DUMMYFUNCTION("""COMPUTED_VALUE"""),0.2814699074074074)</f>
        <v>0.2814699074</v>
      </c>
      <c r="G910">
        <f t="shared" si="2"/>
        <v>6</v>
      </c>
      <c r="H910">
        <f>IFERROR(__xludf.DUMMYFUNCTION("""COMPUTED_VALUE"""),45.0)</f>
        <v>45</v>
      </c>
      <c r="I910">
        <f>IFERROR(__xludf.DUMMYFUNCTION("""COMPUTED_VALUE"""),19.0)</f>
        <v>19</v>
      </c>
    </row>
    <row r="911">
      <c r="A911" s="2">
        <v>62.0</v>
      </c>
      <c r="B911" s="2">
        <v>1.0</v>
      </c>
      <c r="C911" s="2">
        <v>63.0</v>
      </c>
      <c r="D911" s="4">
        <v>43323.29188657407</v>
      </c>
      <c r="E911" s="6">
        <f t="shared" si="1"/>
        <v>43323</v>
      </c>
      <c r="F911" s="7">
        <f>IFERROR(__xludf.DUMMYFUNCTION("""COMPUTED_VALUE"""),0.2918865740740741)</f>
        <v>0.2918865741</v>
      </c>
      <c r="G911">
        <f t="shared" si="2"/>
        <v>7</v>
      </c>
      <c r="H911">
        <f>IFERROR(__xludf.DUMMYFUNCTION("""COMPUTED_VALUE"""),0.0)</f>
        <v>0</v>
      </c>
      <c r="I911">
        <f>IFERROR(__xludf.DUMMYFUNCTION("""COMPUTED_VALUE"""),19.0)</f>
        <v>19</v>
      </c>
    </row>
    <row r="912">
      <c r="A912" s="2">
        <v>54.0</v>
      </c>
      <c r="B912" s="2">
        <v>1.0</v>
      </c>
      <c r="C912" s="2">
        <v>55.0</v>
      </c>
      <c r="D912" s="4">
        <v>43323.30232638889</v>
      </c>
      <c r="E912" s="6">
        <f t="shared" si="1"/>
        <v>43323</v>
      </c>
      <c r="F912" s="7">
        <f>IFERROR(__xludf.DUMMYFUNCTION("""COMPUTED_VALUE"""),0.3023263888888889)</f>
        <v>0.3023263889</v>
      </c>
      <c r="G912">
        <f t="shared" si="2"/>
        <v>7</v>
      </c>
      <c r="H912">
        <f>IFERROR(__xludf.DUMMYFUNCTION("""COMPUTED_VALUE"""),15.0)</f>
        <v>15</v>
      </c>
      <c r="I912">
        <f>IFERROR(__xludf.DUMMYFUNCTION("""COMPUTED_VALUE"""),21.0)</f>
        <v>21</v>
      </c>
    </row>
    <row r="913">
      <c r="A913" s="2">
        <v>64.0</v>
      </c>
      <c r="B913" s="2">
        <v>3.0</v>
      </c>
      <c r="C913" s="2">
        <v>67.0</v>
      </c>
      <c r="D913" s="4">
        <v>43323.312731481485</v>
      </c>
      <c r="E913" s="6">
        <f t="shared" si="1"/>
        <v>43323</v>
      </c>
      <c r="F913" s="7">
        <f>IFERROR(__xludf.DUMMYFUNCTION("""COMPUTED_VALUE"""),0.3127314814814815)</f>
        <v>0.3127314815</v>
      </c>
      <c r="G913">
        <f t="shared" si="2"/>
        <v>7</v>
      </c>
      <c r="H913">
        <f>IFERROR(__xludf.DUMMYFUNCTION("""COMPUTED_VALUE"""),30.0)</f>
        <v>30</v>
      </c>
      <c r="I913">
        <f>IFERROR(__xludf.DUMMYFUNCTION("""COMPUTED_VALUE"""),20.0)</f>
        <v>20</v>
      </c>
    </row>
    <row r="914">
      <c r="A914" s="2">
        <v>78.0</v>
      </c>
      <c r="B914" s="2">
        <v>2.0</v>
      </c>
      <c r="C914" s="2">
        <v>80.0</v>
      </c>
      <c r="D914" s="4">
        <v>43323.323159722226</v>
      </c>
      <c r="E914" s="6">
        <f t="shared" si="1"/>
        <v>43323</v>
      </c>
      <c r="F914" s="7">
        <f>IFERROR(__xludf.DUMMYFUNCTION("""COMPUTED_VALUE"""),0.3231597222222222)</f>
        <v>0.3231597222</v>
      </c>
      <c r="G914">
        <f t="shared" si="2"/>
        <v>7</v>
      </c>
      <c r="H914">
        <f>IFERROR(__xludf.DUMMYFUNCTION("""COMPUTED_VALUE"""),45.0)</f>
        <v>45</v>
      </c>
      <c r="I914">
        <f>IFERROR(__xludf.DUMMYFUNCTION("""COMPUTED_VALUE"""),21.0)</f>
        <v>21</v>
      </c>
    </row>
    <row r="915">
      <c r="A915" s="2">
        <v>75.0</v>
      </c>
      <c r="B915" s="2">
        <v>1.0</v>
      </c>
      <c r="C915" s="2">
        <v>76.0</v>
      </c>
      <c r="D915" s="4">
        <v>43323.33357638889</v>
      </c>
      <c r="E915" s="6">
        <f t="shared" si="1"/>
        <v>43323</v>
      </c>
      <c r="F915" s="7">
        <f>IFERROR(__xludf.DUMMYFUNCTION("""COMPUTED_VALUE"""),0.3335763888888889)</f>
        <v>0.3335763889</v>
      </c>
      <c r="G915">
        <f t="shared" si="2"/>
        <v>8</v>
      </c>
      <c r="H915">
        <f>IFERROR(__xludf.DUMMYFUNCTION("""COMPUTED_VALUE"""),0.0)</f>
        <v>0</v>
      </c>
      <c r="I915">
        <f>IFERROR(__xludf.DUMMYFUNCTION("""COMPUTED_VALUE"""),21.0)</f>
        <v>21</v>
      </c>
    </row>
    <row r="916">
      <c r="A916" s="2">
        <v>82.0</v>
      </c>
      <c r="B916" s="2">
        <v>1.0</v>
      </c>
      <c r="C916" s="2">
        <v>83.0</v>
      </c>
      <c r="D916" s="4">
        <v>43323.343993055554</v>
      </c>
      <c r="E916" s="6">
        <f t="shared" si="1"/>
        <v>43323</v>
      </c>
      <c r="F916" s="7">
        <f>IFERROR(__xludf.DUMMYFUNCTION("""COMPUTED_VALUE"""),0.34399305555555554)</f>
        <v>0.3439930556</v>
      </c>
      <c r="G916">
        <f t="shared" si="2"/>
        <v>8</v>
      </c>
      <c r="H916">
        <f>IFERROR(__xludf.DUMMYFUNCTION("""COMPUTED_VALUE"""),15.0)</f>
        <v>15</v>
      </c>
      <c r="I916">
        <f>IFERROR(__xludf.DUMMYFUNCTION("""COMPUTED_VALUE"""),21.0)</f>
        <v>21</v>
      </c>
    </row>
    <row r="917">
      <c r="A917" s="2">
        <v>113.0</v>
      </c>
      <c r="B917" s="2">
        <v>2.0</v>
      </c>
      <c r="C917" s="2">
        <v>115.0</v>
      </c>
      <c r="D917" s="4">
        <v>43323.35439814815</v>
      </c>
      <c r="E917" s="6">
        <f t="shared" si="1"/>
        <v>43323</v>
      </c>
      <c r="F917" s="7">
        <f>IFERROR(__xludf.DUMMYFUNCTION("""COMPUTED_VALUE"""),0.35439814814814813)</f>
        <v>0.3543981481</v>
      </c>
      <c r="G917">
        <f t="shared" si="2"/>
        <v>8</v>
      </c>
      <c r="H917">
        <f>IFERROR(__xludf.DUMMYFUNCTION("""COMPUTED_VALUE"""),30.0)</f>
        <v>30</v>
      </c>
      <c r="I917">
        <f>IFERROR(__xludf.DUMMYFUNCTION("""COMPUTED_VALUE"""),20.0)</f>
        <v>20</v>
      </c>
    </row>
    <row r="918">
      <c r="A918" s="2">
        <v>116.0</v>
      </c>
      <c r="B918" s="2">
        <v>2.0</v>
      </c>
      <c r="C918" s="2">
        <v>118.0</v>
      </c>
      <c r="D918" s="4">
        <v>43323.36482638889</v>
      </c>
      <c r="E918" s="6">
        <f t="shared" si="1"/>
        <v>43323</v>
      </c>
      <c r="F918" s="7">
        <f>IFERROR(__xludf.DUMMYFUNCTION("""COMPUTED_VALUE"""),0.3648263888888889)</f>
        <v>0.3648263889</v>
      </c>
      <c r="G918">
        <f t="shared" si="2"/>
        <v>8</v>
      </c>
      <c r="H918">
        <f>IFERROR(__xludf.DUMMYFUNCTION("""COMPUTED_VALUE"""),45.0)</f>
        <v>45</v>
      </c>
      <c r="I918">
        <f>IFERROR(__xludf.DUMMYFUNCTION("""COMPUTED_VALUE"""),21.0)</f>
        <v>21</v>
      </c>
    </row>
    <row r="919">
      <c r="A919" s="2">
        <v>94.0</v>
      </c>
      <c r="B919" s="2">
        <v>1.0</v>
      </c>
      <c r="C919" s="2">
        <v>95.0</v>
      </c>
      <c r="D919" s="4">
        <v>43323.375231481485</v>
      </c>
      <c r="E919" s="6">
        <f t="shared" si="1"/>
        <v>43323</v>
      </c>
      <c r="F919" s="7">
        <f>IFERROR(__xludf.DUMMYFUNCTION("""COMPUTED_VALUE"""),0.3752314814814815)</f>
        <v>0.3752314815</v>
      </c>
      <c r="G919">
        <f t="shared" si="2"/>
        <v>9</v>
      </c>
      <c r="H919">
        <f>IFERROR(__xludf.DUMMYFUNCTION("""COMPUTED_VALUE"""),0.0)</f>
        <v>0</v>
      </c>
      <c r="I919">
        <f>IFERROR(__xludf.DUMMYFUNCTION("""COMPUTED_VALUE"""),20.0)</f>
        <v>20</v>
      </c>
    </row>
    <row r="920">
      <c r="A920" s="2">
        <v>89.0</v>
      </c>
      <c r="B920" s="2">
        <v>1.0</v>
      </c>
      <c r="C920" s="2">
        <v>90.0</v>
      </c>
      <c r="D920" s="4">
        <v>43323.385659722226</v>
      </c>
      <c r="E920" s="6">
        <f t="shared" si="1"/>
        <v>43323</v>
      </c>
      <c r="F920" s="7">
        <f>IFERROR(__xludf.DUMMYFUNCTION("""COMPUTED_VALUE"""),0.3856597222222222)</f>
        <v>0.3856597222</v>
      </c>
      <c r="G920">
        <f t="shared" si="2"/>
        <v>9</v>
      </c>
      <c r="H920">
        <f>IFERROR(__xludf.DUMMYFUNCTION("""COMPUTED_VALUE"""),15.0)</f>
        <v>15</v>
      </c>
      <c r="I920">
        <f>IFERROR(__xludf.DUMMYFUNCTION("""COMPUTED_VALUE"""),21.0)</f>
        <v>21</v>
      </c>
    </row>
    <row r="921">
      <c r="A921" s="2">
        <v>95.0</v>
      </c>
      <c r="B921" s="2">
        <v>1.0</v>
      </c>
      <c r="C921" s="2">
        <v>96.0</v>
      </c>
      <c r="D921" s="4">
        <v>43323.39606481481</v>
      </c>
      <c r="E921" s="6">
        <f t="shared" si="1"/>
        <v>43323</v>
      </c>
      <c r="F921" s="7">
        <f>IFERROR(__xludf.DUMMYFUNCTION("""COMPUTED_VALUE"""),0.3960648148148148)</f>
        <v>0.3960648148</v>
      </c>
      <c r="G921">
        <f t="shared" si="2"/>
        <v>9</v>
      </c>
      <c r="H921">
        <f>IFERROR(__xludf.DUMMYFUNCTION("""COMPUTED_VALUE"""),30.0)</f>
        <v>30</v>
      </c>
      <c r="I921">
        <f>IFERROR(__xludf.DUMMYFUNCTION("""COMPUTED_VALUE"""),20.0)</f>
        <v>20</v>
      </c>
    </row>
    <row r="922">
      <c r="A922" s="2">
        <v>120.0</v>
      </c>
      <c r="B922" s="2">
        <v>2.0</v>
      </c>
      <c r="C922" s="2">
        <v>122.0</v>
      </c>
      <c r="D922" s="4">
        <v>43323.406493055554</v>
      </c>
      <c r="E922" s="6">
        <f t="shared" si="1"/>
        <v>43323</v>
      </c>
      <c r="F922" s="7">
        <f>IFERROR(__xludf.DUMMYFUNCTION("""COMPUTED_VALUE"""),0.40649305555555554)</f>
        <v>0.4064930556</v>
      </c>
      <c r="G922">
        <f t="shared" si="2"/>
        <v>9</v>
      </c>
      <c r="H922">
        <f>IFERROR(__xludf.DUMMYFUNCTION("""COMPUTED_VALUE"""),45.0)</f>
        <v>45</v>
      </c>
      <c r="I922">
        <f>IFERROR(__xludf.DUMMYFUNCTION("""COMPUTED_VALUE"""),21.0)</f>
        <v>21</v>
      </c>
    </row>
    <row r="923">
      <c r="A923" s="2">
        <v>85.0</v>
      </c>
      <c r="B923" s="2">
        <v>1.0</v>
      </c>
      <c r="C923" s="2">
        <v>84.0</v>
      </c>
      <c r="D923" s="4">
        <v>43323.41689814815</v>
      </c>
      <c r="E923" s="6">
        <f t="shared" si="1"/>
        <v>43323</v>
      </c>
      <c r="F923" s="7">
        <f>IFERROR(__xludf.DUMMYFUNCTION("""COMPUTED_VALUE"""),0.41689814814814813)</f>
        <v>0.4168981481</v>
      </c>
      <c r="G923">
        <f t="shared" si="2"/>
        <v>10</v>
      </c>
      <c r="H923">
        <f>IFERROR(__xludf.DUMMYFUNCTION("""COMPUTED_VALUE"""),0.0)</f>
        <v>0</v>
      </c>
      <c r="I923">
        <f>IFERROR(__xludf.DUMMYFUNCTION("""COMPUTED_VALUE"""),20.0)</f>
        <v>20</v>
      </c>
    </row>
    <row r="924">
      <c r="A924" s="2">
        <v>100.0</v>
      </c>
      <c r="B924" s="2">
        <v>1.0</v>
      </c>
      <c r="C924" s="2">
        <v>101.0</v>
      </c>
      <c r="D924" s="4">
        <v>43323.42732638889</v>
      </c>
      <c r="E924" s="6">
        <f t="shared" si="1"/>
        <v>43323</v>
      </c>
      <c r="F924" s="7">
        <f>IFERROR(__xludf.DUMMYFUNCTION("""COMPUTED_VALUE"""),0.4273263888888889)</f>
        <v>0.4273263889</v>
      </c>
      <c r="G924">
        <f t="shared" si="2"/>
        <v>10</v>
      </c>
      <c r="H924">
        <f>IFERROR(__xludf.DUMMYFUNCTION("""COMPUTED_VALUE"""),15.0)</f>
        <v>15</v>
      </c>
      <c r="I924">
        <f>IFERROR(__xludf.DUMMYFUNCTION("""COMPUTED_VALUE"""),21.0)</f>
        <v>21</v>
      </c>
    </row>
    <row r="925">
      <c r="A925" s="2">
        <v>126.0</v>
      </c>
      <c r="B925" s="2">
        <v>3.0</v>
      </c>
      <c r="C925" s="2">
        <v>129.0</v>
      </c>
      <c r="D925" s="4">
        <v>43323.437731481485</v>
      </c>
      <c r="E925" s="6">
        <f t="shared" si="1"/>
        <v>43323</v>
      </c>
      <c r="F925" s="7">
        <f>IFERROR(__xludf.DUMMYFUNCTION("""COMPUTED_VALUE"""),0.4377314814814815)</f>
        <v>0.4377314815</v>
      </c>
      <c r="G925">
        <f t="shared" si="2"/>
        <v>10</v>
      </c>
      <c r="H925">
        <f>IFERROR(__xludf.DUMMYFUNCTION("""COMPUTED_VALUE"""),30.0)</f>
        <v>30</v>
      </c>
      <c r="I925">
        <f>IFERROR(__xludf.DUMMYFUNCTION("""COMPUTED_VALUE"""),20.0)</f>
        <v>20</v>
      </c>
    </row>
    <row r="926">
      <c r="A926" s="2">
        <v>193.0</v>
      </c>
      <c r="B926" s="2">
        <v>2.0</v>
      </c>
      <c r="C926" s="2">
        <v>191.0</v>
      </c>
      <c r="D926" s="4">
        <v>43323.448159722226</v>
      </c>
      <c r="E926" s="6">
        <f t="shared" si="1"/>
        <v>43323</v>
      </c>
      <c r="F926" s="7">
        <f>IFERROR(__xludf.DUMMYFUNCTION("""COMPUTED_VALUE"""),0.4481597222222222)</f>
        <v>0.4481597222</v>
      </c>
      <c r="G926">
        <f t="shared" si="2"/>
        <v>10</v>
      </c>
      <c r="H926">
        <f>IFERROR(__xludf.DUMMYFUNCTION("""COMPUTED_VALUE"""),45.0)</f>
        <v>45</v>
      </c>
      <c r="I926">
        <f>IFERROR(__xludf.DUMMYFUNCTION("""COMPUTED_VALUE"""),21.0)</f>
        <v>21</v>
      </c>
    </row>
    <row r="927">
      <c r="A927" s="2">
        <v>133.0</v>
      </c>
      <c r="B927" s="2">
        <v>2.0</v>
      </c>
      <c r="C927" s="2">
        <v>135.0</v>
      </c>
      <c r="D927" s="4">
        <v>43323.458599537036</v>
      </c>
      <c r="E927" s="6">
        <f t="shared" si="1"/>
        <v>43323</v>
      </c>
      <c r="F927" s="7">
        <f>IFERROR(__xludf.DUMMYFUNCTION("""COMPUTED_VALUE"""),0.45859953703703704)</f>
        <v>0.458599537</v>
      </c>
      <c r="G927">
        <f t="shared" si="2"/>
        <v>11</v>
      </c>
      <c r="H927">
        <f>IFERROR(__xludf.DUMMYFUNCTION("""COMPUTED_VALUE"""),0.0)</f>
        <v>0</v>
      </c>
      <c r="I927">
        <f>IFERROR(__xludf.DUMMYFUNCTION("""COMPUTED_VALUE"""),23.0)</f>
        <v>23</v>
      </c>
    </row>
    <row r="928">
      <c r="A928" s="2">
        <v>176.0</v>
      </c>
      <c r="B928" s="2">
        <v>4.0</v>
      </c>
      <c r="C928" s="2">
        <v>171.0</v>
      </c>
      <c r="D928" s="4">
        <v>43323.468993055554</v>
      </c>
      <c r="E928" s="6">
        <f t="shared" si="1"/>
        <v>43323</v>
      </c>
      <c r="F928" s="7">
        <f>IFERROR(__xludf.DUMMYFUNCTION("""COMPUTED_VALUE"""),0.46899305555555554)</f>
        <v>0.4689930556</v>
      </c>
      <c r="G928">
        <f t="shared" si="2"/>
        <v>11</v>
      </c>
      <c r="H928">
        <f>IFERROR(__xludf.DUMMYFUNCTION("""COMPUTED_VALUE"""),15.0)</f>
        <v>15</v>
      </c>
      <c r="I928">
        <f>IFERROR(__xludf.DUMMYFUNCTION("""COMPUTED_VALUE"""),21.0)</f>
        <v>21</v>
      </c>
    </row>
    <row r="929">
      <c r="A929" s="2">
        <v>176.0</v>
      </c>
      <c r="B929" s="2">
        <v>3.0</v>
      </c>
      <c r="C929" s="2">
        <v>179.0</v>
      </c>
      <c r="D929" s="4">
        <v>43323.47939814815</v>
      </c>
      <c r="E929" s="6">
        <f t="shared" si="1"/>
        <v>43323</v>
      </c>
      <c r="F929" s="7">
        <f>IFERROR(__xludf.DUMMYFUNCTION("""COMPUTED_VALUE"""),0.47939814814814813)</f>
        <v>0.4793981481</v>
      </c>
      <c r="G929">
        <f t="shared" si="2"/>
        <v>11</v>
      </c>
      <c r="H929">
        <f>IFERROR(__xludf.DUMMYFUNCTION("""COMPUTED_VALUE"""),30.0)</f>
        <v>30</v>
      </c>
      <c r="I929">
        <f>IFERROR(__xludf.DUMMYFUNCTION("""COMPUTED_VALUE"""),20.0)</f>
        <v>20</v>
      </c>
    </row>
    <row r="930">
      <c r="A930" s="2">
        <v>233.0</v>
      </c>
      <c r="B930" s="2">
        <v>2.0</v>
      </c>
      <c r="C930" s="2">
        <v>235.0</v>
      </c>
      <c r="D930" s="4">
        <v>43323.48982638889</v>
      </c>
      <c r="E930" s="6">
        <f t="shared" si="1"/>
        <v>43323</v>
      </c>
      <c r="F930" s="7">
        <f>IFERROR(__xludf.DUMMYFUNCTION("""COMPUTED_VALUE"""),0.4898263888888889)</f>
        <v>0.4898263889</v>
      </c>
      <c r="G930">
        <f t="shared" si="2"/>
        <v>11</v>
      </c>
      <c r="H930">
        <f>IFERROR(__xludf.DUMMYFUNCTION("""COMPUTED_VALUE"""),45.0)</f>
        <v>45</v>
      </c>
      <c r="I930">
        <f>IFERROR(__xludf.DUMMYFUNCTION("""COMPUTED_VALUE"""),21.0)</f>
        <v>21</v>
      </c>
    </row>
    <row r="931">
      <c r="A931" s="2">
        <v>175.0</v>
      </c>
      <c r="B931" s="2">
        <v>5.0</v>
      </c>
      <c r="C931" s="2">
        <v>180.0</v>
      </c>
      <c r="D931" s="4">
        <v>43323.50025462963</v>
      </c>
      <c r="E931" s="6">
        <f t="shared" si="1"/>
        <v>43323</v>
      </c>
      <c r="F931" s="7">
        <f>IFERROR(__xludf.DUMMYFUNCTION("""COMPUTED_VALUE"""),0.5002546296296296)</f>
        <v>0.5002546296</v>
      </c>
      <c r="G931">
        <f t="shared" si="2"/>
        <v>12</v>
      </c>
      <c r="H931">
        <f>IFERROR(__xludf.DUMMYFUNCTION("""COMPUTED_VALUE"""),0.0)</f>
        <v>0</v>
      </c>
      <c r="I931">
        <f>IFERROR(__xludf.DUMMYFUNCTION("""COMPUTED_VALUE"""),22.0)</f>
        <v>22</v>
      </c>
    </row>
    <row r="932">
      <c r="A932" s="2">
        <v>194.0</v>
      </c>
      <c r="B932" s="2">
        <v>1.0</v>
      </c>
      <c r="C932" s="2">
        <v>195.0</v>
      </c>
      <c r="D932" s="4">
        <v>43323.510659722226</v>
      </c>
      <c r="E932" s="6">
        <f t="shared" si="1"/>
        <v>43323</v>
      </c>
      <c r="F932" s="7">
        <f>IFERROR(__xludf.DUMMYFUNCTION("""COMPUTED_VALUE"""),0.5106597222222222)</f>
        <v>0.5106597222</v>
      </c>
      <c r="G932">
        <f t="shared" si="2"/>
        <v>12</v>
      </c>
      <c r="H932">
        <f>IFERROR(__xludf.DUMMYFUNCTION("""COMPUTED_VALUE"""),15.0)</f>
        <v>15</v>
      </c>
      <c r="I932">
        <f>IFERROR(__xludf.DUMMYFUNCTION("""COMPUTED_VALUE"""),21.0)</f>
        <v>21</v>
      </c>
    </row>
    <row r="933">
      <c r="A933" s="2">
        <v>209.0</v>
      </c>
      <c r="B933" s="2">
        <v>1.0</v>
      </c>
      <c r="C933" s="2">
        <v>210.0</v>
      </c>
      <c r="D933" s="4">
        <v>43323.52106481481</v>
      </c>
      <c r="E933" s="6">
        <f t="shared" si="1"/>
        <v>43323</v>
      </c>
      <c r="F933" s="7">
        <f>IFERROR(__xludf.DUMMYFUNCTION("""COMPUTED_VALUE"""),0.5210648148148148)</f>
        <v>0.5210648148</v>
      </c>
      <c r="G933">
        <f t="shared" si="2"/>
        <v>12</v>
      </c>
      <c r="H933">
        <f>IFERROR(__xludf.DUMMYFUNCTION("""COMPUTED_VALUE"""),30.0)</f>
        <v>30</v>
      </c>
      <c r="I933">
        <f>IFERROR(__xludf.DUMMYFUNCTION("""COMPUTED_VALUE"""),20.0)</f>
        <v>20</v>
      </c>
    </row>
    <row r="934">
      <c r="A934" s="2">
        <v>304.0</v>
      </c>
      <c r="B934" s="2">
        <v>5.0</v>
      </c>
      <c r="C934" s="2">
        <v>309.0</v>
      </c>
      <c r="D934" s="4">
        <v>43323.531493055554</v>
      </c>
      <c r="E934" s="6">
        <f t="shared" si="1"/>
        <v>43323</v>
      </c>
      <c r="F934" s="7">
        <f>IFERROR(__xludf.DUMMYFUNCTION("""COMPUTED_VALUE"""),0.5314930555555556)</f>
        <v>0.5314930556</v>
      </c>
      <c r="G934">
        <f t="shared" si="2"/>
        <v>12</v>
      </c>
      <c r="H934">
        <f>IFERROR(__xludf.DUMMYFUNCTION("""COMPUTED_VALUE"""),45.0)</f>
        <v>45</v>
      </c>
      <c r="I934">
        <f>IFERROR(__xludf.DUMMYFUNCTION("""COMPUTED_VALUE"""),21.0)</f>
        <v>21</v>
      </c>
    </row>
    <row r="935">
      <c r="A935" s="2">
        <v>248.0</v>
      </c>
      <c r="B935" s="2">
        <v>6.0</v>
      </c>
      <c r="C935" s="2">
        <v>254.0</v>
      </c>
      <c r="D935" s="4">
        <v>43323.541921296295</v>
      </c>
      <c r="E935" s="6">
        <f t="shared" si="1"/>
        <v>43323</v>
      </c>
      <c r="F935" s="7">
        <f>IFERROR(__xludf.DUMMYFUNCTION("""COMPUTED_VALUE"""),0.5419212962962963)</f>
        <v>0.5419212963</v>
      </c>
      <c r="G935">
        <f t="shared" si="2"/>
        <v>13</v>
      </c>
      <c r="H935">
        <f>IFERROR(__xludf.DUMMYFUNCTION("""COMPUTED_VALUE"""),0.0)</f>
        <v>0</v>
      </c>
      <c r="I935">
        <f>IFERROR(__xludf.DUMMYFUNCTION("""COMPUTED_VALUE"""),22.0)</f>
        <v>22</v>
      </c>
    </row>
    <row r="936">
      <c r="A936" s="2">
        <v>259.0</v>
      </c>
      <c r="B936" s="2">
        <v>4.0</v>
      </c>
      <c r="C936" s="2">
        <v>263.0</v>
      </c>
      <c r="D936" s="4">
        <v>43323.55231481481</v>
      </c>
      <c r="E936" s="6">
        <f t="shared" si="1"/>
        <v>43323</v>
      </c>
      <c r="F936" s="7">
        <f>IFERROR(__xludf.DUMMYFUNCTION("""COMPUTED_VALUE"""),0.5523148148148148)</f>
        <v>0.5523148148</v>
      </c>
      <c r="G936">
        <f t="shared" si="2"/>
        <v>13</v>
      </c>
      <c r="H936">
        <f>IFERROR(__xludf.DUMMYFUNCTION("""COMPUTED_VALUE"""),15.0)</f>
        <v>15</v>
      </c>
      <c r="I936">
        <f>IFERROR(__xludf.DUMMYFUNCTION("""COMPUTED_VALUE"""),20.0)</f>
        <v>20</v>
      </c>
    </row>
    <row r="937">
      <c r="A937" s="2">
        <v>285.0</v>
      </c>
      <c r="B937" s="2">
        <v>3.0</v>
      </c>
      <c r="C937" s="2">
        <v>288.0</v>
      </c>
      <c r="D937" s="4">
        <v>43323.562731481485</v>
      </c>
      <c r="E937" s="6">
        <f t="shared" si="1"/>
        <v>43323</v>
      </c>
      <c r="F937" s="7">
        <f>IFERROR(__xludf.DUMMYFUNCTION("""COMPUTED_VALUE"""),0.5627314814814814)</f>
        <v>0.5627314815</v>
      </c>
      <c r="G937">
        <f t="shared" si="2"/>
        <v>13</v>
      </c>
      <c r="H937">
        <f>IFERROR(__xludf.DUMMYFUNCTION("""COMPUTED_VALUE"""),30.0)</f>
        <v>30</v>
      </c>
      <c r="I937">
        <f>IFERROR(__xludf.DUMMYFUNCTION("""COMPUTED_VALUE"""),20.0)</f>
        <v>20</v>
      </c>
    </row>
    <row r="938">
      <c r="A938" s="2">
        <v>283.0</v>
      </c>
      <c r="B938" s="2">
        <v>9.0</v>
      </c>
      <c r="C938" s="2">
        <v>292.0</v>
      </c>
      <c r="D938" s="4">
        <v>43323.573159722226</v>
      </c>
      <c r="E938" s="6">
        <f t="shared" si="1"/>
        <v>43323</v>
      </c>
      <c r="F938" s="7">
        <f>IFERROR(__xludf.DUMMYFUNCTION("""COMPUTED_VALUE"""),0.5731597222222222)</f>
        <v>0.5731597222</v>
      </c>
      <c r="G938">
        <f t="shared" si="2"/>
        <v>13</v>
      </c>
      <c r="H938">
        <f>IFERROR(__xludf.DUMMYFUNCTION("""COMPUTED_VALUE"""),45.0)</f>
        <v>45</v>
      </c>
      <c r="I938">
        <f>IFERROR(__xludf.DUMMYFUNCTION("""COMPUTED_VALUE"""),21.0)</f>
        <v>21</v>
      </c>
    </row>
    <row r="939">
      <c r="A939" s="2">
        <v>266.0</v>
      </c>
      <c r="B939" s="2">
        <v>4.0</v>
      </c>
      <c r="C939" s="2">
        <v>270.0</v>
      </c>
      <c r="D939" s="4">
        <v>43323.58356481481</v>
      </c>
      <c r="E939" s="6">
        <f t="shared" si="1"/>
        <v>43323</v>
      </c>
      <c r="F939" s="7">
        <f>IFERROR(__xludf.DUMMYFUNCTION("""COMPUTED_VALUE"""),0.5835648148148148)</f>
        <v>0.5835648148</v>
      </c>
      <c r="G939">
        <f t="shared" si="2"/>
        <v>14</v>
      </c>
      <c r="H939">
        <f>IFERROR(__xludf.DUMMYFUNCTION("""COMPUTED_VALUE"""),0.0)</f>
        <v>0</v>
      </c>
      <c r="I939">
        <f>IFERROR(__xludf.DUMMYFUNCTION("""COMPUTED_VALUE"""),20.0)</f>
        <v>20</v>
      </c>
    </row>
    <row r="940">
      <c r="A940" s="2">
        <v>283.0</v>
      </c>
      <c r="B940" s="2">
        <v>3.0</v>
      </c>
      <c r="C940" s="2">
        <v>286.0</v>
      </c>
      <c r="D940" s="4">
        <v>43323.593993055554</v>
      </c>
      <c r="E940" s="6">
        <f t="shared" si="1"/>
        <v>43323</v>
      </c>
      <c r="F940" s="7">
        <f>IFERROR(__xludf.DUMMYFUNCTION("""COMPUTED_VALUE"""),0.5939930555555556)</f>
        <v>0.5939930556</v>
      </c>
      <c r="G940">
        <f t="shared" si="2"/>
        <v>14</v>
      </c>
      <c r="H940">
        <f>IFERROR(__xludf.DUMMYFUNCTION("""COMPUTED_VALUE"""),15.0)</f>
        <v>15</v>
      </c>
      <c r="I940">
        <f>IFERROR(__xludf.DUMMYFUNCTION("""COMPUTED_VALUE"""),21.0)</f>
        <v>21</v>
      </c>
    </row>
    <row r="941">
      <c r="A941" s="2">
        <v>303.0</v>
      </c>
      <c r="B941" s="2">
        <v>3.0</v>
      </c>
      <c r="C941" s="2">
        <v>306.0</v>
      </c>
      <c r="D941" s="4">
        <v>43323.60439814815</v>
      </c>
      <c r="E941" s="6">
        <f t="shared" si="1"/>
        <v>43323</v>
      </c>
      <c r="F941" s="7">
        <f>IFERROR(__xludf.DUMMYFUNCTION("""COMPUTED_VALUE"""),0.6043981481481482)</f>
        <v>0.6043981481</v>
      </c>
      <c r="G941">
        <f t="shared" si="2"/>
        <v>14</v>
      </c>
      <c r="H941">
        <f>IFERROR(__xludf.DUMMYFUNCTION("""COMPUTED_VALUE"""),30.0)</f>
        <v>30</v>
      </c>
      <c r="I941">
        <f>IFERROR(__xludf.DUMMYFUNCTION("""COMPUTED_VALUE"""),20.0)</f>
        <v>20</v>
      </c>
    </row>
    <row r="942">
      <c r="A942" s="2">
        <v>292.0</v>
      </c>
      <c r="B942" s="2">
        <v>1.0</v>
      </c>
      <c r="C942" s="2">
        <v>293.0</v>
      </c>
      <c r="D942" s="4">
        <v>43323.61481481481</v>
      </c>
      <c r="E942" s="6">
        <f t="shared" si="1"/>
        <v>43323</v>
      </c>
      <c r="F942" s="7">
        <f>IFERROR(__xludf.DUMMYFUNCTION("""COMPUTED_VALUE"""),0.6148148148148148)</f>
        <v>0.6148148148</v>
      </c>
      <c r="G942">
        <f t="shared" si="2"/>
        <v>14</v>
      </c>
      <c r="H942">
        <f>IFERROR(__xludf.DUMMYFUNCTION("""COMPUTED_VALUE"""),45.0)</f>
        <v>45</v>
      </c>
      <c r="I942">
        <f>IFERROR(__xludf.DUMMYFUNCTION("""COMPUTED_VALUE"""),20.0)</f>
        <v>20</v>
      </c>
    </row>
    <row r="943">
      <c r="A943" s="2">
        <v>289.0</v>
      </c>
      <c r="B943" s="2">
        <v>2.0</v>
      </c>
      <c r="C943" s="2">
        <v>291.0</v>
      </c>
      <c r="D943" s="4">
        <v>43323.625231481485</v>
      </c>
      <c r="E943" s="6">
        <f t="shared" si="1"/>
        <v>43323</v>
      </c>
      <c r="F943" s="7">
        <f>IFERROR(__xludf.DUMMYFUNCTION("""COMPUTED_VALUE"""),0.6252314814814814)</f>
        <v>0.6252314815</v>
      </c>
      <c r="G943">
        <f t="shared" si="2"/>
        <v>15</v>
      </c>
      <c r="H943">
        <f>IFERROR(__xludf.DUMMYFUNCTION("""COMPUTED_VALUE"""),0.0)</f>
        <v>0</v>
      </c>
      <c r="I943">
        <f>IFERROR(__xludf.DUMMYFUNCTION("""COMPUTED_VALUE"""),20.0)</f>
        <v>20</v>
      </c>
    </row>
    <row r="944">
      <c r="A944" s="2">
        <v>325.0</v>
      </c>
      <c r="B944" s="2">
        <v>2.0</v>
      </c>
      <c r="C944" s="2">
        <v>327.0</v>
      </c>
      <c r="D944" s="4">
        <v>43323.63564814815</v>
      </c>
      <c r="E944" s="6">
        <f t="shared" si="1"/>
        <v>43323</v>
      </c>
      <c r="F944" s="7">
        <f>IFERROR(__xludf.DUMMYFUNCTION("""COMPUTED_VALUE"""),0.6356481481481482)</f>
        <v>0.6356481481</v>
      </c>
      <c r="G944">
        <f t="shared" si="2"/>
        <v>15</v>
      </c>
      <c r="H944">
        <f>IFERROR(__xludf.DUMMYFUNCTION("""COMPUTED_VALUE"""),15.0)</f>
        <v>15</v>
      </c>
      <c r="I944">
        <f>IFERROR(__xludf.DUMMYFUNCTION("""COMPUTED_VALUE"""),20.0)</f>
        <v>20</v>
      </c>
    </row>
    <row r="945">
      <c r="A945" s="2">
        <v>312.0</v>
      </c>
      <c r="B945" s="2">
        <v>1.0</v>
      </c>
      <c r="C945" s="2">
        <v>313.0</v>
      </c>
      <c r="D945" s="4">
        <v>43323.64606481481</v>
      </c>
      <c r="E945" s="6">
        <f t="shared" si="1"/>
        <v>43323</v>
      </c>
      <c r="F945" s="7">
        <f>IFERROR(__xludf.DUMMYFUNCTION("""COMPUTED_VALUE"""),0.6460648148148148)</f>
        <v>0.6460648148</v>
      </c>
      <c r="G945">
        <f t="shared" si="2"/>
        <v>15</v>
      </c>
      <c r="H945">
        <f>IFERROR(__xludf.DUMMYFUNCTION("""COMPUTED_VALUE"""),30.0)</f>
        <v>30</v>
      </c>
      <c r="I945">
        <f>IFERROR(__xludf.DUMMYFUNCTION("""COMPUTED_VALUE"""),20.0)</f>
        <v>20</v>
      </c>
    </row>
    <row r="946">
      <c r="A946" s="2">
        <v>344.0</v>
      </c>
      <c r="B946" s="2">
        <v>2.0</v>
      </c>
      <c r="C946" s="2">
        <v>346.0</v>
      </c>
      <c r="D946" s="4">
        <v>43323.656481481485</v>
      </c>
      <c r="E946" s="6">
        <f t="shared" si="1"/>
        <v>43323</v>
      </c>
      <c r="F946" s="7">
        <f>IFERROR(__xludf.DUMMYFUNCTION("""COMPUTED_VALUE"""),0.6564814814814814)</f>
        <v>0.6564814815</v>
      </c>
      <c r="G946">
        <f t="shared" si="2"/>
        <v>15</v>
      </c>
      <c r="H946">
        <f>IFERROR(__xludf.DUMMYFUNCTION("""COMPUTED_VALUE"""),45.0)</f>
        <v>45</v>
      </c>
      <c r="I946">
        <f>IFERROR(__xludf.DUMMYFUNCTION("""COMPUTED_VALUE"""),20.0)</f>
        <v>20</v>
      </c>
    </row>
    <row r="947">
      <c r="A947" s="2">
        <v>329.0</v>
      </c>
      <c r="B947" s="2">
        <v>4.0</v>
      </c>
      <c r="C947" s="2">
        <v>333.0</v>
      </c>
      <c r="D947" s="4">
        <v>43323.66689814815</v>
      </c>
      <c r="E947" s="6">
        <f t="shared" si="1"/>
        <v>43323</v>
      </c>
      <c r="F947" s="7">
        <f>IFERROR(__xludf.DUMMYFUNCTION("""COMPUTED_VALUE"""),0.6668981481481482)</f>
        <v>0.6668981481</v>
      </c>
      <c r="G947">
        <f t="shared" si="2"/>
        <v>16</v>
      </c>
      <c r="H947">
        <f>IFERROR(__xludf.DUMMYFUNCTION("""COMPUTED_VALUE"""),0.0)</f>
        <v>0</v>
      </c>
      <c r="I947">
        <f>IFERROR(__xludf.DUMMYFUNCTION("""COMPUTED_VALUE"""),20.0)</f>
        <v>20</v>
      </c>
    </row>
    <row r="948">
      <c r="A948" s="2">
        <v>324.0</v>
      </c>
      <c r="B948" s="2">
        <v>4.0</v>
      </c>
      <c r="C948" s="2">
        <v>328.0</v>
      </c>
      <c r="D948" s="4">
        <v>43323.67732638889</v>
      </c>
      <c r="E948" s="6">
        <f t="shared" si="1"/>
        <v>43323</v>
      </c>
      <c r="F948" s="7">
        <f>IFERROR(__xludf.DUMMYFUNCTION("""COMPUTED_VALUE"""),0.6773263888888889)</f>
        <v>0.6773263889</v>
      </c>
      <c r="G948">
        <f t="shared" si="2"/>
        <v>16</v>
      </c>
      <c r="H948">
        <f>IFERROR(__xludf.DUMMYFUNCTION("""COMPUTED_VALUE"""),15.0)</f>
        <v>15</v>
      </c>
      <c r="I948">
        <f>IFERROR(__xludf.DUMMYFUNCTION("""COMPUTED_VALUE"""),21.0)</f>
        <v>21</v>
      </c>
    </row>
    <row r="949">
      <c r="A949" s="2">
        <v>330.0</v>
      </c>
      <c r="B949" s="2">
        <v>2.0</v>
      </c>
      <c r="C949" s="2">
        <v>322.0</v>
      </c>
      <c r="D949" s="4">
        <v>43323.68771990741</v>
      </c>
      <c r="E949" s="6">
        <f t="shared" si="1"/>
        <v>43323</v>
      </c>
      <c r="F949" s="7">
        <f>IFERROR(__xludf.DUMMYFUNCTION("""COMPUTED_VALUE"""),0.6877199074074074)</f>
        <v>0.6877199074</v>
      </c>
      <c r="G949">
        <f t="shared" si="2"/>
        <v>16</v>
      </c>
      <c r="H949">
        <f>IFERROR(__xludf.DUMMYFUNCTION("""COMPUTED_VALUE"""),30.0)</f>
        <v>30</v>
      </c>
      <c r="I949">
        <f>IFERROR(__xludf.DUMMYFUNCTION("""COMPUTED_VALUE"""),19.0)</f>
        <v>19</v>
      </c>
    </row>
    <row r="950">
      <c r="A950" s="2">
        <v>291.0</v>
      </c>
      <c r="B950" s="2">
        <v>7.0</v>
      </c>
      <c r="C950" s="2">
        <v>298.0</v>
      </c>
      <c r="D950" s="4">
        <v>43323.69814814815</v>
      </c>
      <c r="E950" s="6">
        <f t="shared" si="1"/>
        <v>43323</v>
      </c>
      <c r="F950" s="7">
        <f>IFERROR(__xludf.DUMMYFUNCTION("""COMPUTED_VALUE"""),0.6981481481481482)</f>
        <v>0.6981481481</v>
      </c>
      <c r="G950">
        <f t="shared" si="2"/>
        <v>16</v>
      </c>
      <c r="H950">
        <f>IFERROR(__xludf.DUMMYFUNCTION("""COMPUTED_VALUE"""),45.0)</f>
        <v>45</v>
      </c>
      <c r="I950">
        <f>IFERROR(__xludf.DUMMYFUNCTION("""COMPUTED_VALUE"""),20.0)</f>
        <v>20</v>
      </c>
    </row>
    <row r="951">
      <c r="A951" s="2">
        <v>295.0</v>
      </c>
      <c r="B951" s="2">
        <v>2.0</v>
      </c>
      <c r="C951" s="2">
        <v>297.0</v>
      </c>
      <c r="D951" s="4">
        <v>43323.70856481481</v>
      </c>
      <c r="E951" s="6">
        <f t="shared" si="1"/>
        <v>43323</v>
      </c>
      <c r="F951" s="7">
        <f>IFERROR(__xludf.DUMMYFUNCTION("""COMPUTED_VALUE"""),0.7085648148148148)</f>
        <v>0.7085648148</v>
      </c>
      <c r="G951">
        <f t="shared" si="2"/>
        <v>17</v>
      </c>
      <c r="H951">
        <f>IFERROR(__xludf.DUMMYFUNCTION("""COMPUTED_VALUE"""),0.0)</f>
        <v>0</v>
      </c>
      <c r="I951">
        <f>IFERROR(__xludf.DUMMYFUNCTION("""COMPUTED_VALUE"""),20.0)</f>
        <v>20</v>
      </c>
    </row>
    <row r="952">
      <c r="A952" s="2">
        <v>317.0</v>
      </c>
      <c r="B952" s="2">
        <v>4.0</v>
      </c>
      <c r="C952" s="2">
        <v>321.0</v>
      </c>
      <c r="D952" s="4">
        <v>43323.718981481485</v>
      </c>
      <c r="E952" s="6">
        <f t="shared" si="1"/>
        <v>43323</v>
      </c>
      <c r="F952" s="7">
        <f>IFERROR(__xludf.DUMMYFUNCTION("""COMPUTED_VALUE"""),0.7189814814814814)</f>
        <v>0.7189814815</v>
      </c>
      <c r="G952">
        <f t="shared" si="2"/>
        <v>17</v>
      </c>
      <c r="H952">
        <f>IFERROR(__xludf.DUMMYFUNCTION("""COMPUTED_VALUE"""),15.0)</f>
        <v>15</v>
      </c>
      <c r="I952">
        <f>IFERROR(__xludf.DUMMYFUNCTION("""COMPUTED_VALUE"""),20.0)</f>
        <v>20</v>
      </c>
    </row>
    <row r="953">
      <c r="A953" s="2">
        <v>300.0</v>
      </c>
      <c r="B953" s="2">
        <v>1.0</v>
      </c>
      <c r="C953" s="2">
        <v>301.0</v>
      </c>
      <c r="D953" s="4">
        <v>43323.72938657407</v>
      </c>
      <c r="E953" s="6">
        <f t="shared" si="1"/>
        <v>43323</v>
      </c>
      <c r="F953" s="7">
        <f>IFERROR(__xludf.DUMMYFUNCTION("""COMPUTED_VALUE"""),0.729386574074074)</f>
        <v>0.7293865741</v>
      </c>
      <c r="G953">
        <f t="shared" si="2"/>
        <v>17</v>
      </c>
      <c r="H953">
        <f>IFERROR(__xludf.DUMMYFUNCTION("""COMPUTED_VALUE"""),30.0)</f>
        <v>30</v>
      </c>
      <c r="I953">
        <f>IFERROR(__xludf.DUMMYFUNCTION("""COMPUTED_VALUE"""),19.0)</f>
        <v>19</v>
      </c>
    </row>
    <row r="954">
      <c r="A954" s="2">
        <v>318.0</v>
      </c>
      <c r="B954" s="2">
        <v>0.0</v>
      </c>
      <c r="C954" s="2">
        <v>315.0</v>
      </c>
      <c r="D954" s="4">
        <v>43323.73981481481</v>
      </c>
      <c r="E954" s="6">
        <f t="shared" si="1"/>
        <v>43323</v>
      </c>
      <c r="F954" s="7">
        <f>IFERROR(__xludf.DUMMYFUNCTION("""COMPUTED_VALUE"""),0.7398148148148148)</f>
        <v>0.7398148148</v>
      </c>
      <c r="G954">
        <f t="shared" si="2"/>
        <v>17</v>
      </c>
      <c r="H954">
        <f>IFERROR(__xludf.DUMMYFUNCTION("""COMPUTED_VALUE"""),45.0)</f>
        <v>45</v>
      </c>
      <c r="I954">
        <f>IFERROR(__xludf.DUMMYFUNCTION("""COMPUTED_VALUE"""),20.0)</f>
        <v>20</v>
      </c>
    </row>
    <row r="955">
      <c r="A955" s="2">
        <v>298.0</v>
      </c>
      <c r="B955" s="2">
        <v>0.0</v>
      </c>
      <c r="C955" s="2">
        <v>298.0</v>
      </c>
      <c r="D955" s="4">
        <v>43323.750231481485</v>
      </c>
      <c r="E955" s="6">
        <f t="shared" si="1"/>
        <v>43323</v>
      </c>
      <c r="F955" s="7">
        <f>IFERROR(__xludf.DUMMYFUNCTION("""COMPUTED_VALUE"""),0.7502314814814814)</f>
        <v>0.7502314815</v>
      </c>
      <c r="G955">
        <f t="shared" si="2"/>
        <v>18</v>
      </c>
      <c r="H955">
        <f>IFERROR(__xludf.DUMMYFUNCTION("""COMPUTED_VALUE"""),0.0)</f>
        <v>0</v>
      </c>
      <c r="I955">
        <f>IFERROR(__xludf.DUMMYFUNCTION("""COMPUTED_VALUE"""),20.0)</f>
        <v>20</v>
      </c>
    </row>
    <row r="956">
      <c r="A956" s="2">
        <v>361.0</v>
      </c>
      <c r="B956" s="2">
        <v>0.0</v>
      </c>
      <c r="C956" s="2">
        <v>361.0</v>
      </c>
      <c r="D956" s="4">
        <v>43323.760659722226</v>
      </c>
      <c r="E956" s="6">
        <f t="shared" si="1"/>
        <v>43323</v>
      </c>
      <c r="F956" s="7">
        <f>IFERROR(__xludf.DUMMYFUNCTION("""COMPUTED_VALUE"""),0.7606597222222222)</f>
        <v>0.7606597222</v>
      </c>
      <c r="G956">
        <f t="shared" si="2"/>
        <v>18</v>
      </c>
      <c r="H956">
        <f>IFERROR(__xludf.DUMMYFUNCTION("""COMPUTED_VALUE"""),15.0)</f>
        <v>15</v>
      </c>
      <c r="I956">
        <f>IFERROR(__xludf.DUMMYFUNCTION("""COMPUTED_VALUE"""),21.0)</f>
        <v>21</v>
      </c>
    </row>
    <row r="957">
      <c r="A957" s="2">
        <v>367.0</v>
      </c>
      <c r="B957" s="2">
        <v>7.0</v>
      </c>
      <c r="C957" s="2">
        <v>374.0</v>
      </c>
      <c r="D957" s="4">
        <v>43323.771053240744</v>
      </c>
      <c r="E957" s="6">
        <f t="shared" si="1"/>
        <v>43323</v>
      </c>
      <c r="F957" s="7">
        <f>IFERROR(__xludf.DUMMYFUNCTION("""COMPUTED_VALUE"""),0.7710532407407408)</f>
        <v>0.7710532407</v>
      </c>
      <c r="G957">
        <f t="shared" si="2"/>
        <v>18</v>
      </c>
      <c r="H957">
        <f>IFERROR(__xludf.DUMMYFUNCTION("""COMPUTED_VALUE"""),30.0)</f>
        <v>30</v>
      </c>
      <c r="I957">
        <f>IFERROR(__xludf.DUMMYFUNCTION("""COMPUTED_VALUE"""),19.0)</f>
        <v>19</v>
      </c>
    </row>
    <row r="958">
      <c r="A958" s="2">
        <v>332.0</v>
      </c>
      <c r="B958" s="2">
        <v>6.0</v>
      </c>
      <c r="C958" s="2">
        <v>338.0</v>
      </c>
      <c r="D958" s="4">
        <v>43323.781481481485</v>
      </c>
      <c r="E958" s="6">
        <f t="shared" si="1"/>
        <v>43323</v>
      </c>
      <c r="F958" s="7">
        <f>IFERROR(__xludf.DUMMYFUNCTION("""COMPUTED_VALUE"""),0.7814814814814814)</f>
        <v>0.7814814815</v>
      </c>
      <c r="G958">
        <f t="shared" si="2"/>
        <v>18</v>
      </c>
      <c r="H958">
        <f>IFERROR(__xludf.DUMMYFUNCTION("""COMPUTED_VALUE"""),45.0)</f>
        <v>45</v>
      </c>
      <c r="I958">
        <f>IFERROR(__xludf.DUMMYFUNCTION("""COMPUTED_VALUE"""),20.0)</f>
        <v>20</v>
      </c>
    </row>
    <row r="959">
      <c r="A959" s="2">
        <v>305.0</v>
      </c>
      <c r="B959" s="2">
        <v>4.0</v>
      </c>
      <c r="C959" s="2">
        <v>309.0</v>
      </c>
      <c r="D959" s="4">
        <v>43323.79189814815</v>
      </c>
      <c r="E959" s="6">
        <f t="shared" si="1"/>
        <v>43323</v>
      </c>
      <c r="F959" s="7">
        <f>IFERROR(__xludf.DUMMYFUNCTION("""COMPUTED_VALUE"""),0.7918981481481482)</f>
        <v>0.7918981481</v>
      </c>
      <c r="G959">
        <f t="shared" si="2"/>
        <v>19</v>
      </c>
      <c r="H959">
        <f>IFERROR(__xludf.DUMMYFUNCTION("""COMPUTED_VALUE"""),0.0)</f>
        <v>0</v>
      </c>
      <c r="I959">
        <f>IFERROR(__xludf.DUMMYFUNCTION("""COMPUTED_VALUE"""),20.0)</f>
        <v>20</v>
      </c>
    </row>
    <row r="960">
      <c r="A960" s="2">
        <v>321.0</v>
      </c>
      <c r="B960" s="2">
        <v>6.0</v>
      </c>
      <c r="C960" s="2">
        <v>327.0</v>
      </c>
      <c r="D960" s="4">
        <v>43323.80231481481</v>
      </c>
      <c r="E960" s="6">
        <f t="shared" si="1"/>
        <v>43323</v>
      </c>
      <c r="F960" s="7">
        <f>IFERROR(__xludf.DUMMYFUNCTION("""COMPUTED_VALUE"""),0.8023148148148148)</f>
        <v>0.8023148148</v>
      </c>
      <c r="G960">
        <f t="shared" si="2"/>
        <v>19</v>
      </c>
      <c r="H960">
        <f>IFERROR(__xludf.DUMMYFUNCTION("""COMPUTED_VALUE"""),15.0)</f>
        <v>15</v>
      </c>
      <c r="I960">
        <f>IFERROR(__xludf.DUMMYFUNCTION("""COMPUTED_VALUE"""),20.0)</f>
        <v>20</v>
      </c>
    </row>
    <row r="961">
      <c r="A961" s="2">
        <v>354.0</v>
      </c>
      <c r="B961" s="2">
        <v>7.0</v>
      </c>
      <c r="C961" s="2">
        <v>361.0</v>
      </c>
      <c r="D961" s="4">
        <v>43323.81271990741</v>
      </c>
      <c r="E961" s="6">
        <f t="shared" si="1"/>
        <v>43323</v>
      </c>
      <c r="F961" s="7">
        <f>IFERROR(__xludf.DUMMYFUNCTION("""COMPUTED_VALUE"""),0.8127199074074074)</f>
        <v>0.8127199074</v>
      </c>
      <c r="G961">
        <f t="shared" si="2"/>
        <v>19</v>
      </c>
      <c r="H961">
        <f>IFERROR(__xludf.DUMMYFUNCTION("""COMPUTED_VALUE"""),30.0)</f>
        <v>30</v>
      </c>
      <c r="I961">
        <f>IFERROR(__xludf.DUMMYFUNCTION("""COMPUTED_VALUE"""),19.0)</f>
        <v>19</v>
      </c>
    </row>
    <row r="962">
      <c r="A962" s="2">
        <v>341.0</v>
      </c>
      <c r="B962" s="2">
        <v>4.0</v>
      </c>
      <c r="C962" s="2">
        <v>345.0</v>
      </c>
      <c r="D962" s="4">
        <v>43323.82313657407</v>
      </c>
      <c r="E962" s="6">
        <f t="shared" si="1"/>
        <v>43323</v>
      </c>
      <c r="F962" s="7">
        <f>IFERROR(__xludf.DUMMYFUNCTION("""COMPUTED_VALUE"""),0.823136574074074)</f>
        <v>0.8231365741</v>
      </c>
      <c r="G962">
        <f t="shared" si="2"/>
        <v>19</v>
      </c>
      <c r="H962">
        <f>IFERROR(__xludf.DUMMYFUNCTION("""COMPUTED_VALUE"""),45.0)</f>
        <v>45</v>
      </c>
      <c r="I962">
        <f>IFERROR(__xludf.DUMMYFUNCTION("""COMPUTED_VALUE"""),19.0)</f>
        <v>19</v>
      </c>
    </row>
    <row r="963">
      <c r="A963" s="2">
        <v>344.0</v>
      </c>
      <c r="B963" s="2">
        <v>3.0</v>
      </c>
      <c r="C963" s="2">
        <v>347.0</v>
      </c>
      <c r="D963" s="4">
        <v>43323.83358796296</v>
      </c>
      <c r="E963" s="6">
        <f t="shared" si="1"/>
        <v>43323</v>
      </c>
      <c r="F963" s="7">
        <f>IFERROR(__xludf.DUMMYFUNCTION("""COMPUTED_VALUE"""),0.833587962962963)</f>
        <v>0.833587963</v>
      </c>
      <c r="G963">
        <f t="shared" si="2"/>
        <v>20</v>
      </c>
      <c r="H963">
        <f>IFERROR(__xludf.DUMMYFUNCTION("""COMPUTED_VALUE"""),0.0)</f>
        <v>0</v>
      </c>
      <c r="I963">
        <f>IFERROR(__xludf.DUMMYFUNCTION("""COMPUTED_VALUE"""),22.0)</f>
        <v>22</v>
      </c>
    </row>
    <row r="964">
      <c r="A964" s="2">
        <v>349.0</v>
      </c>
      <c r="B964" s="2">
        <v>7.0</v>
      </c>
      <c r="C964" s="2">
        <v>356.0</v>
      </c>
      <c r="D964" s="4">
        <v>43323.843981481485</v>
      </c>
      <c r="E964" s="6">
        <f t="shared" si="1"/>
        <v>43323</v>
      </c>
      <c r="F964" s="7">
        <f>IFERROR(__xludf.DUMMYFUNCTION("""COMPUTED_VALUE"""),0.8439814814814814)</f>
        <v>0.8439814815</v>
      </c>
      <c r="G964">
        <f t="shared" si="2"/>
        <v>20</v>
      </c>
      <c r="H964">
        <f>IFERROR(__xludf.DUMMYFUNCTION("""COMPUTED_VALUE"""),15.0)</f>
        <v>15</v>
      </c>
      <c r="I964">
        <f>IFERROR(__xludf.DUMMYFUNCTION("""COMPUTED_VALUE"""),20.0)</f>
        <v>20</v>
      </c>
    </row>
    <row r="965">
      <c r="A965" s="2">
        <v>385.0</v>
      </c>
      <c r="B965" s="2">
        <v>6.0</v>
      </c>
      <c r="C965" s="2">
        <v>391.0</v>
      </c>
      <c r="D965" s="4">
        <v>43323.85438657407</v>
      </c>
      <c r="E965" s="6">
        <f t="shared" si="1"/>
        <v>43323</v>
      </c>
      <c r="F965" s="7">
        <f>IFERROR(__xludf.DUMMYFUNCTION("""COMPUTED_VALUE"""),0.854386574074074)</f>
        <v>0.8543865741</v>
      </c>
      <c r="G965">
        <f t="shared" si="2"/>
        <v>20</v>
      </c>
      <c r="H965">
        <f>IFERROR(__xludf.DUMMYFUNCTION("""COMPUTED_VALUE"""),30.0)</f>
        <v>30</v>
      </c>
      <c r="I965">
        <f>IFERROR(__xludf.DUMMYFUNCTION("""COMPUTED_VALUE"""),19.0)</f>
        <v>19</v>
      </c>
    </row>
    <row r="966">
      <c r="A966" s="2">
        <v>373.0</v>
      </c>
      <c r="B966" s="2">
        <v>5.0</v>
      </c>
      <c r="C966" s="2">
        <v>376.0</v>
      </c>
      <c r="D966" s="4">
        <v>43323.86481481481</v>
      </c>
      <c r="E966" s="6">
        <f t="shared" si="1"/>
        <v>43323</v>
      </c>
      <c r="F966" s="7">
        <f>IFERROR(__xludf.DUMMYFUNCTION("""COMPUTED_VALUE"""),0.8648148148148148)</f>
        <v>0.8648148148</v>
      </c>
      <c r="G966">
        <f t="shared" si="2"/>
        <v>20</v>
      </c>
      <c r="H966">
        <f>IFERROR(__xludf.DUMMYFUNCTION("""COMPUTED_VALUE"""),45.0)</f>
        <v>45</v>
      </c>
      <c r="I966">
        <f>IFERROR(__xludf.DUMMYFUNCTION("""COMPUTED_VALUE"""),20.0)</f>
        <v>20</v>
      </c>
    </row>
    <row r="967">
      <c r="A967" s="2">
        <v>378.0</v>
      </c>
      <c r="B967" s="2">
        <v>2.0</v>
      </c>
      <c r="C967" s="2">
        <v>380.0</v>
      </c>
      <c r="D967" s="4">
        <v>43323.875243055554</v>
      </c>
      <c r="E967" s="6">
        <f t="shared" si="1"/>
        <v>43323</v>
      </c>
      <c r="F967" s="7">
        <f>IFERROR(__xludf.DUMMYFUNCTION("""COMPUTED_VALUE"""),0.8752430555555556)</f>
        <v>0.8752430556</v>
      </c>
      <c r="G967">
        <f t="shared" si="2"/>
        <v>21</v>
      </c>
      <c r="H967">
        <f>IFERROR(__xludf.DUMMYFUNCTION("""COMPUTED_VALUE"""),0.0)</f>
        <v>0</v>
      </c>
      <c r="I967">
        <f>IFERROR(__xludf.DUMMYFUNCTION("""COMPUTED_VALUE"""),21.0)</f>
        <v>21</v>
      </c>
    </row>
    <row r="968">
      <c r="A968" s="2">
        <v>397.0</v>
      </c>
      <c r="B968" s="2">
        <v>0.0</v>
      </c>
      <c r="C968" s="2">
        <v>397.0</v>
      </c>
      <c r="D968" s="4">
        <v>43323.88564814815</v>
      </c>
      <c r="E968" s="6">
        <f t="shared" si="1"/>
        <v>43323</v>
      </c>
      <c r="F968" s="7">
        <f>IFERROR(__xludf.DUMMYFUNCTION("""COMPUTED_VALUE"""),0.8856481481481482)</f>
        <v>0.8856481481</v>
      </c>
      <c r="G968">
        <f t="shared" si="2"/>
        <v>21</v>
      </c>
      <c r="H968">
        <f>IFERROR(__xludf.DUMMYFUNCTION("""COMPUTED_VALUE"""),15.0)</f>
        <v>15</v>
      </c>
      <c r="I968">
        <f>IFERROR(__xludf.DUMMYFUNCTION("""COMPUTED_VALUE"""),20.0)</f>
        <v>20</v>
      </c>
    </row>
    <row r="969">
      <c r="A969" s="2">
        <v>424.0</v>
      </c>
      <c r="B969" s="2">
        <v>2.0</v>
      </c>
      <c r="C969" s="2">
        <v>426.0</v>
      </c>
      <c r="D969" s="4">
        <v>43323.896053240744</v>
      </c>
      <c r="E969" s="6">
        <f t="shared" si="1"/>
        <v>43323</v>
      </c>
      <c r="F969" s="7">
        <f>IFERROR(__xludf.DUMMYFUNCTION("""COMPUTED_VALUE"""),0.8960532407407408)</f>
        <v>0.8960532407</v>
      </c>
      <c r="G969">
        <f t="shared" si="2"/>
        <v>21</v>
      </c>
      <c r="H969">
        <f>IFERROR(__xludf.DUMMYFUNCTION("""COMPUTED_VALUE"""),30.0)</f>
        <v>30</v>
      </c>
      <c r="I969">
        <f>IFERROR(__xludf.DUMMYFUNCTION("""COMPUTED_VALUE"""),19.0)</f>
        <v>19</v>
      </c>
    </row>
    <row r="970">
      <c r="A970" s="2">
        <v>401.0</v>
      </c>
      <c r="B970" s="2">
        <v>3.0</v>
      </c>
      <c r="C970" s="2">
        <v>404.0</v>
      </c>
      <c r="D970" s="4">
        <v>43323.906481481485</v>
      </c>
      <c r="E970" s="6">
        <f t="shared" si="1"/>
        <v>43323</v>
      </c>
      <c r="F970" s="7">
        <f>IFERROR(__xludf.DUMMYFUNCTION("""COMPUTED_VALUE"""),0.9064814814814814)</f>
        <v>0.9064814815</v>
      </c>
      <c r="G970">
        <f t="shared" si="2"/>
        <v>21</v>
      </c>
      <c r="H970">
        <f>IFERROR(__xludf.DUMMYFUNCTION("""COMPUTED_VALUE"""),45.0)</f>
        <v>45</v>
      </c>
      <c r="I970">
        <f>IFERROR(__xludf.DUMMYFUNCTION("""COMPUTED_VALUE"""),20.0)</f>
        <v>20</v>
      </c>
    </row>
    <row r="971">
      <c r="A971" s="2">
        <v>394.0</v>
      </c>
      <c r="B971" s="2">
        <v>1.0</v>
      </c>
      <c r="C971" s="2">
        <v>395.0</v>
      </c>
      <c r="D971" s="4">
        <v>43323.91688657407</v>
      </c>
      <c r="E971" s="6">
        <f t="shared" si="1"/>
        <v>43323</v>
      </c>
      <c r="F971" s="7">
        <f>IFERROR(__xludf.DUMMYFUNCTION("""COMPUTED_VALUE"""),0.916886574074074)</f>
        <v>0.9168865741</v>
      </c>
      <c r="G971">
        <f t="shared" si="2"/>
        <v>22</v>
      </c>
      <c r="H971">
        <f>IFERROR(__xludf.DUMMYFUNCTION("""COMPUTED_VALUE"""),0.0)</f>
        <v>0</v>
      </c>
      <c r="I971">
        <f>IFERROR(__xludf.DUMMYFUNCTION("""COMPUTED_VALUE"""),19.0)</f>
        <v>19</v>
      </c>
    </row>
    <row r="972">
      <c r="A972" s="2">
        <v>466.0</v>
      </c>
      <c r="B972" s="2">
        <v>4.0</v>
      </c>
      <c r="C972" s="2">
        <v>470.0</v>
      </c>
      <c r="D972" s="4">
        <v>43323.927303240744</v>
      </c>
      <c r="E972" s="6">
        <f t="shared" si="1"/>
        <v>43323</v>
      </c>
      <c r="F972" s="7">
        <f>IFERROR(__xludf.DUMMYFUNCTION("""COMPUTED_VALUE"""),0.9273032407407408)</f>
        <v>0.9273032407</v>
      </c>
      <c r="G972">
        <f t="shared" si="2"/>
        <v>22</v>
      </c>
      <c r="H972">
        <f>IFERROR(__xludf.DUMMYFUNCTION("""COMPUTED_VALUE"""),15.0)</f>
        <v>15</v>
      </c>
      <c r="I972">
        <f>IFERROR(__xludf.DUMMYFUNCTION("""COMPUTED_VALUE"""),19.0)</f>
        <v>19</v>
      </c>
    </row>
    <row r="973">
      <c r="A973" s="2">
        <v>423.0</v>
      </c>
      <c r="B973" s="2">
        <v>2.0</v>
      </c>
      <c r="C973" s="2">
        <v>425.0</v>
      </c>
      <c r="D973" s="4">
        <v>43323.93771990741</v>
      </c>
      <c r="E973" s="6">
        <f t="shared" si="1"/>
        <v>43323</v>
      </c>
      <c r="F973" s="7">
        <f>IFERROR(__xludf.DUMMYFUNCTION("""COMPUTED_VALUE"""),0.9377199074074074)</f>
        <v>0.9377199074</v>
      </c>
      <c r="G973">
        <f t="shared" si="2"/>
        <v>22</v>
      </c>
      <c r="H973">
        <f>IFERROR(__xludf.DUMMYFUNCTION("""COMPUTED_VALUE"""),30.0)</f>
        <v>30</v>
      </c>
      <c r="I973">
        <f>IFERROR(__xludf.DUMMYFUNCTION("""COMPUTED_VALUE"""),19.0)</f>
        <v>19</v>
      </c>
    </row>
    <row r="974">
      <c r="A974" s="2">
        <v>400.0</v>
      </c>
      <c r="B974" s="2">
        <v>3.0</v>
      </c>
      <c r="C974" s="2">
        <v>403.0</v>
      </c>
      <c r="D974" s="4">
        <v>43323.94813657407</v>
      </c>
      <c r="E974" s="6">
        <f t="shared" si="1"/>
        <v>43323</v>
      </c>
      <c r="F974" s="7">
        <f>IFERROR(__xludf.DUMMYFUNCTION("""COMPUTED_VALUE"""),0.948136574074074)</f>
        <v>0.9481365741</v>
      </c>
      <c r="G974">
        <f t="shared" si="2"/>
        <v>22</v>
      </c>
      <c r="H974">
        <f>IFERROR(__xludf.DUMMYFUNCTION("""COMPUTED_VALUE"""),45.0)</f>
        <v>45</v>
      </c>
      <c r="I974">
        <f>IFERROR(__xludf.DUMMYFUNCTION("""COMPUTED_VALUE"""),19.0)</f>
        <v>19</v>
      </c>
    </row>
    <row r="975">
      <c r="A975" s="2">
        <v>394.0</v>
      </c>
      <c r="B975" s="2">
        <v>4.0</v>
      </c>
      <c r="C975" s="2">
        <v>389.0</v>
      </c>
      <c r="D975" s="4">
        <v>43323.95857638889</v>
      </c>
      <c r="E975" s="6">
        <f t="shared" si="1"/>
        <v>43323</v>
      </c>
      <c r="F975" s="7">
        <f>IFERROR(__xludf.DUMMYFUNCTION("""COMPUTED_VALUE"""),0.9585763888888889)</f>
        <v>0.9585763889</v>
      </c>
      <c r="G975">
        <f t="shared" si="2"/>
        <v>23</v>
      </c>
      <c r="H975">
        <f>IFERROR(__xludf.DUMMYFUNCTION("""COMPUTED_VALUE"""),0.0)</f>
        <v>0</v>
      </c>
      <c r="I975">
        <f>IFERROR(__xludf.DUMMYFUNCTION("""COMPUTED_VALUE"""),21.0)</f>
        <v>21</v>
      </c>
    </row>
    <row r="976">
      <c r="A976" s="2">
        <v>391.0</v>
      </c>
      <c r="B976" s="2">
        <v>0.0</v>
      </c>
      <c r="C976" s="2">
        <v>391.0</v>
      </c>
      <c r="D976" s="4">
        <v>43323.96896990741</v>
      </c>
      <c r="E976" s="6">
        <f t="shared" si="1"/>
        <v>43323</v>
      </c>
      <c r="F976" s="7">
        <f>IFERROR(__xludf.DUMMYFUNCTION("""COMPUTED_VALUE"""),0.9689699074074074)</f>
        <v>0.9689699074</v>
      </c>
      <c r="G976">
        <f t="shared" si="2"/>
        <v>23</v>
      </c>
      <c r="H976">
        <f>IFERROR(__xludf.DUMMYFUNCTION("""COMPUTED_VALUE"""),15.0)</f>
        <v>15</v>
      </c>
      <c r="I976">
        <f>IFERROR(__xludf.DUMMYFUNCTION("""COMPUTED_VALUE"""),19.0)</f>
        <v>19</v>
      </c>
    </row>
    <row r="977">
      <c r="A977" s="2">
        <v>313.0</v>
      </c>
      <c r="B977" s="2">
        <v>0.0</v>
      </c>
      <c r="C977" s="2">
        <v>313.0</v>
      </c>
      <c r="D977" s="4">
        <v>43323.97939814815</v>
      </c>
      <c r="E977" s="6">
        <f t="shared" si="1"/>
        <v>43323</v>
      </c>
      <c r="F977" s="7">
        <f>IFERROR(__xludf.DUMMYFUNCTION("""COMPUTED_VALUE"""),0.9793981481481482)</f>
        <v>0.9793981481</v>
      </c>
      <c r="G977">
        <f t="shared" si="2"/>
        <v>23</v>
      </c>
      <c r="H977">
        <f>IFERROR(__xludf.DUMMYFUNCTION("""COMPUTED_VALUE"""),30.0)</f>
        <v>30</v>
      </c>
      <c r="I977">
        <f>IFERROR(__xludf.DUMMYFUNCTION("""COMPUTED_VALUE"""),20.0)</f>
        <v>20</v>
      </c>
    </row>
    <row r="978">
      <c r="A978" s="2">
        <v>339.0</v>
      </c>
      <c r="B978" s="2">
        <v>2.0</v>
      </c>
      <c r="C978" s="2">
        <v>341.0</v>
      </c>
      <c r="D978" s="4">
        <v>43323.989803240744</v>
      </c>
      <c r="E978" s="6">
        <f t="shared" si="1"/>
        <v>43323</v>
      </c>
      <c r="F978" s="7">
        <f>IFERROR(__xludf.DUMMYFUNCTION("""COMPUTED_VALUE"""),0.9898032407407408)</f>
        <v>0.9898032407</v>
      </c>
      <c r="G978">
        <f t="shared" si="2"/>
        <v>23</v>
      </c>
      <c r="H978">
        <f>IFERROR(__xludf.DUMMYFUNCTION("""COMPUTED_VALUE"""),45.0)</f>
        <v>45</v>
      </c>
      <c r="I978">
        <f>IFERROR(__xludf.DUMMYFUNCTION("""COMPUTED_VALUE"""),19.0)</f>
        <v>19</v>
      </c>
    </row>
    <row r="979">
      <c r="A979" s="2">
        <v>334.0</v>
      </c>
      <c r="B979" s="2">
        <v>4.0</v>
      </c>
      <c r="C979" s="2">
        <v>338.0</v>
      </c>
      <c r="D979" s="4">
        <v>43324.000243055554</v>
      </c>
      <c r="E979" s="6">
        <f t="shared" si="1"/>
        <v>43324</v>
      </c>
      <c r="F979" s="7">
        <f>IFERROR(__xludf.DUMMYFUNCTION("""COMPUTED_VALUE"""),2.4305555555555555E-4)</f>
        <v>0.0002430555556</v>
      </c>
      <c r="G979">
        <f t="shared" si="2"/>
        <v>0</v>
      </c>
      <c r="H979">
        <f>IFERROR(__xludf.DUMMYFUNCTION("""COMPUTED_VALUE"""),0.0)</f>
        <v>0</v>
      </c>
      <c r="I979">
        <f>IFERROR(__xludf.DUMMYFUNCTION("""COMPUTED_VALUE"""),21.0)</f>
        <v>21</v>
      </c>
    </row>
    <row r="980">
      <c r="A980" s="2">
        <v>337.0</v>
      </c>
      <c r="B980" s="2">
        <v>4.0</v>
      </c>
      <c r="C980" s="2">
        <v>341.0</v>
      </c>
      <c r="D980" s="4">
        <v>43324.01063657407</v>
      </c>
      <c r="E980" s="6">
        <f t="shared" si="1"/>
        <v>43324</v>
      </c>
      <c r="F980" s="7">
        <f>IFERROR(__xludf.DUMMYFUNCTION("""COMPUTED_VALUE"""),0.010636574074074074)</f>
        <v>0.01063657407</v>
      </c>
      <c r="G980">
        <f t="shared" si="2"/>
        <v>0</v>
      </c>
      <c r="H980">
        <f>IFERROR(__xludf.DUMMYFUNCTION("""COMPUTED_VALUE"""),15.0)</f>
        <v>15</v>
      </c>
      <c r="I980">
        <f>IFERROR(__xludf.DUMMYFUNCTION("""COMPUTED_VALUE"""),19.0)</f>
        <v>19</v>
      </c>
    </row>
    <row r="981">
      <c r="A981" s="2">
        <v>299.0</v>
      </c>
      <c r="B981" s="2">
        <v>2.0</v>
      </c>
      <c r="C981" s="2">
        <v>297.0</v>
      </c>
      <c r="D981" s="4">
        <v>43324.02106481481</v>
      </c>
      <c r="E981" s="6">
        <f t="shared" si="1"/>
        <v>43324</v>
      </c>
      <c r="F981" s="7">
        <f>IFERROR(__xludf.DUMMYFUNCTION("""COMPUTED_VALUE"""),0.021064814814814814)</f>
        <v>0.02106481481</v>
      </c>
      <c r="G981">
        <f t="shared" si="2"/>
        <v>0</v>
      </c>
      <c r="H981">
        <f>IFERROR(__xludf.DUMMYFUNCTION("""COMPUTED_VALUE"""),30.0)</f>
        <v>30</v>
      </c>
      <c r="I981">
        <f>IFERROR(__xludf.DUMMYFUNCTION("""COMPUTED_VALUE"""),20.0)</f>
        <v>20</v>
      </c>
    </row>
    <row r="982">
      <c r="A982" s="2">
        <v>248.0</v>
      </c>
      <c r="B982" s="2">
        <v>2.0</v>
      </c>
      <c r="C982" s="2">
        <v>250.0</v>
      </c>
      <c r="D982" s="4">
        <v>43324.03146990741</v>
      </c>
      <c r="E982" s="6">
        <f t="shared" si="1"/>
        <v>43324</v>
      </c>
      <c r="F982" s="7">
        <f>IFERROR(__xludf.DUMMYFUNCTION("""COMPUTED_VALUE"""),0.031469907407407405)</f>
        <v>0.03146990741</v>
      </c>
      <c r="G982">
        <f t="shared" si="2"/>
        <v>0</v>
      </c>
      <c r="H982">
        <f>IFERROR(__xludf.DUMMYFUNCTION("""COMPUTED_VALUE"""),45.0)</f>
        <v>45</v>
      </c>
      <c r="I982">
        <f>IFERROR(__xludf.DUMMYFUNCTION("""COMPUTED_VALUE"""),19.0)</f>
        <v>19</v>
      </c>
    </row>
    <row r="983">
      <c r="A983" s="2">
        <v>230.0</v>
      </c>
      <c r="B983" s="2">
        <v>3.0</v>
      </c>
      <c r="C983" s="2">
        <v>233.0</v>
      </c>
      <c r="D983" s="4">
        <v>43324.04188657407</v>
      </c>
      <c r="E983" s="6">
        <f t="shared" si="1"/>
        <v>43324</v>
      </c>
      <c r="F983" s="7">
        <f>IFERROR(__xludf.DUMMYFUNCTION("""COMPUTED_VALUE"""),0.041886574074074076)</f>
        <v>0.04188657407</v>
      </c>
      <c r="G983">
        <f t="shared" si="2"/>
        <v>1</v>
      </c>
      <c r="H983">
        <f>IFERROR(__xludf.DUMMYFUNCTION("""COMPUTED_VALUE"""),0.0)</f>
        <v>0</v>
      </c>
      <c r="I983">
        <f>IFERROR(__xludf.DUMMYFUNCTION("""COMPUTED_VALUE"""),19.0)</f>
        <v>19</v>
      </c>
    </row>
    <row r="984">
      <c r="A984" s="2">
        <v>261.0</v>
      </c>
      <c r="B984" s="2">
        <v>4.0</v>
      </c>
      <c r="C984" s="2">
        <v>265.0</v>
      </c>
      <c r="D984" s="4">
        <v>43324.052303240744</v>
      </c>
      <c r="E984" s="6">
        <f t="shared" si="1"/>
        <v>43324</v>
      </c>
      <c r="F984" s="7">
        <f>IFERROR(__xludf.DUMMYFUNCTION("""COMPUTED_VALUE"""),0.05230324074074074)</f>
        <v>0.05230324074</v>
      </c>
      <c r="G984">
        <f t="shared" si="2"/>
        <v>1</v>
      </c>
      <c r="H984">
        <f>IFERROR(__xludf.DUMMYFUNCTION("""COMPUTED_VALUE"""),15.0)</f>
        <v>15</v>
      </c>
      <c r="I984">
        <f>IFERROR(__xludf.DUMMYFUNCTION("""COMPUTED_VALUE"""),19.0)</f>
        <v>19</v>
      </c>
    </row>
    <row r="985">
      <c r="A985" s="2">
        <v>260.0</v>
      </c>
      <c r="B985" s="2">
        <v>3.0</v>
      </c>
      <c r="C985" s="2">
        <v>263.0</v>
      </c>
      <c r="D985" s="4">
        <v>43324.06271990741</v>
      </c>
      <c r="E985" s="6">
        <f t="shared" si="1"/>
        <v>43324</v>
      </c>
      <c r="F985" s="7">
        <f>IFERROR(__xludf.DUMMYFUNCTION("""COMPUTED_VALUE"""),0.0627199074074074)</f>
        <v>0.06271990741</v>
      </c>
      <c r="G985">
        <f t="shared" si="2"/>
        <v>1</v>
      </c>
      <c r="H985">
        <f>IFERROR(__xludf.DUMMYFUNCTION("""COMPUTED_VALUE"""),30.0)</f>
        <v>30</v>
      </c>
      <c r="I985">
        <f>IFERROR(__xludf.DUMMYFUNCTION("""COMPUTED_VALUE"""),19.0)</f>
        <v>19</v>
      </c>
    </row>
    <row r="986">
      <c r="A986" s="2">
        <v>237.0</v>
      </c>
      <c r="B986" s="2">
        <v>2.0</v>
      </c>
      <c r="C986" s="2">
        <v>239.0</v>
      </c>
      <c r="D986" s="4">
        <v>43324.07313657407</v>
      </c>
      <c r="E986" s="6">
        <f t="shared" si="1"/>
        <v>43324</v>
      </c>
      <c r="F986" s="7">
        <f>IFERROR(__xludf.DUMMYFUNCTION("""COMPUTED_VALUE"""),0.07313657407407408)</f>
        <v>0.07313657407</v>
      </c>
      <c r="G986">
        <f t="shared" si="2"/>
        <v>1</v>
      </c>
      <c r="H986">
        <f>IFERROR(__xludf.DUMMYFUNCTION("""COMPUTED_VALUE"""),45.0)</f>
        <v>45</v>
      </c>
      <c r="I986">
        <f>IFERROR(__xludf.DUMMYFUNCTION("""COMPUTED_VALUE"""),19.0)</f>
        <v>19</v>
      </c>
    </row>
    <row r="987">
      <c r="A987" s="2">
        <v>248.0</v>
      </c>
      <c r="B987" s="2">
        <v>0.0</v>
      </c>
      <c r="C987" s="2">
        <v>248.0</v>
      </c>
      <c r="D987" s="4">
        <v>43324.083553240744</v>
      </c>
      <c r="E987" s="6">
        <f t="shared" si="1"/>
        <v>43324</v>
      </c>
      <c r="F987" s="7">
        <f>IFERROR(__xludf.DUMMYFUNCTION("""COMPUTED_VALUE"""),0.08355324074074075)</f>
        <v>0.08355324074</v>
      </c>
      <c r="G987">
        <f t="shared" si="2"/>
        <v>2</v>
      </c>
      <c r="H987">
        <f>IFERROR(__xludf.DUMMYFUNCTION("""COMPUTED_VALUE"""),0.0)</f>
        <v>0</v>
      </c>
      <c r="I987">
        <f>IFERROR(__xludf.DUMMYFUNCTION("""COMPUTED_VALUE"""),19.0)</f>
        <v>19</v>
      </c>
    </row>
    <row r="988">
      <c r="A988" s="2">
        <v>269.0</v>
      </c>
      <c r="B988" s="2">
        <v>0.0</v>
      </c>
      <c r="C988" s="2">
        <v>269.0</v>
      </c>
      <c r="D988" s="4">
        <v>43324.09396990741</v>
      </c>
      <c r="E988" s="6">
        <f t="shared" si="1"/>
        <v>43324</v>
      </c>
      <c r="F988" s="7">
        <f>IFERROR(__xludf.DUMMYFUNCTION("""COMPUTED_VALUE"""),0.0939699074074074)</f>
        <v>0.09396990741</v>
      </c>
      <c r="G988">
        <f t="shared" si="2"/>
        <v>2</v>
      </c>
      <c r="H988">
        <f>IFERROR(__xludf.DUMMYFUNCTION("""COMPUTED_VALUE"""),15.0)</f>
        <v>15</v>
      </c>
      <c r="I988">
        <f>IFERROR(__xludf.DUMMYFUNCTION("""COMPUTED_VALUE"""),19.0)</f>
        <v>19</v>
      </c>
    </row>
    <row r="989">
      <c r="A989" s="2">
        <v>261.0</v>
      </c>
      <c r="B989" s="2">
        <v>2.0</v>
      </c>
      <c r="C989" s="2">
        <v>263.0</v>
      </c>
      <c r="D989" s="4">
        <v>43324.10438657407</v>
      </c>
      <c r="E989" s="6">
        <f t="shared" si="1"/>
        <v>43324</v>
      </c>
      <c r="F989" s="7">
        <f>IFERROR(__xludf.DUMMYFUNCTION("""COMPUTED_VALUE"""),0.10438657407407408)</f>
        <v>0.1043865741</v>
      </c>
      <c r="G989">
        <f t="shared" si="2"/>
        <v>2</v>
      </c>
      <c r="H989">
        <f>IFERROR(__xludf.DUMMYFUNCTION("""COMPUTED_VALUE"""),30.0)</f>
        <v>30</v>
      </c>
      <c r="I989">
        <f>IFERROR(__xludf.DUMMYFUNCTION("""COMPUTED_VALUE"""),19.0)</f>
        <v>19</v>
      </c>
    </row>
    <row r="990">
      <c r="A990" s="2">
        <v>242.0</v>
      </c>
      <c r="B990" s="2">
        <v>3.0</v>
      </c>
      <c r="C990" s="2">
        <v>245.0</v>
      </c>
      <c r="D990" s="4">
        <v>43324.114803240744</v>
      </c>
      <c r="E990" s="6">
        <f t="shared" si="1"/>
        <v>43324</v>
      </c>
      <c r="F990" s="7">
        <f>IFERROR(__xludf.DUMMYFUNCTION("""COMPUTED_VALUE"""),0.11480324074074075)</f>
        <v>0.1148032407</v>
      </c>
      <c r="G990">
        <f t="shared" si="2"/>
        <v>2</v>
      </c>
      <c r="H990">
        <f>IFERROR(__xludf.DUMMYFUNCTION("""COMPUTED_VALUE"""),45.0)</f>
        <v>45</v>
      </c>
      <c r="I990">
        <f>IFERROR(__xludf.DUMMYFUNCTION("""COMPUTED_VALUE"""),19.0)</f>
        <v>19</v>
      </c>
    </row>
    <row r="991">
      <c r="A991" s="2">
        <v>210.0</v>
      </c>
      <c r="B991" s="2">
        <v>3.0</v>
      </c>
      <c r="C991" s="2">
        <v>213.0</v>
      </c>
      <c r="D991" s="4">
        <v>43324.125231481485</v>
      </c>
      <c r="E991" s="6">
        <f t="shared" si="1"/>
        <v>43324</v>
      </c>
      <c r="F991" s="7">
        <f>IFERROR(__xludf.DUMMYFUNCTION("""COMPUTED_VALUE"""),0.12523148148148147)</f>
        <v>0.1252314815</v>
      </c>
      <c r="G991">
        <f t="shared" si="2"/>
        <v>3</v>
      </c>
      <c r="H991">
        <f>IFERROR(__xludf.DUMMYFUNCTION("""COMPUTED_VALUE"""),0.0)</f>
        <v>0</v>
      </c>
      <c r="I991">
        <f>IFERROR(__xludf.DUMMYFUNCTION("""COMPUTED_VALUE"""),20.0)</f>
        <v>20</v>
      </c>
    </row>
    <row r="992">
      <c r="A992" s="2">
        <v>171.0</v>
      </c>
      <c r="B992" s="2">
        <v>1.0</v>
      </c>
      <c r="C992" s="2">
        <v>172.0</v>
      </c>
      <c r="D992" s="4">
        <v>43324.135659722226</v>
      </c>
      <c r="E992" s="6">
        <f t="shared" si="1"/>
        <v>43324</v>
      </c>
      <c r="F992" s="7">
        <f>IFERROR(__xludf.DUMMYFUNCTION("""COMPUTED_VALUE"""),0.13565972222222222)</f>
        <v>0.1356597222</v>
      </c>
      <c r="G992">
        <f t="shared" si="2"/>
        <v>3</v>
      </c>
      <c r="H992">
        <f>IFERROR(__xludf.DUMMYFUNCTION("""COMPUTED_VALUE"""),15.0)</f>
        <v>15</v>
      </c>
      <c r="I992">
        <f>IFERROR(__xludf.DUMMYFUNCTION("""COMPUTED_VALUE"""),21.0)</f>
        <v>21</v>
      </c>
    </row>
    <row r="993">
      <c r="A993" s="2">
        <v>155.0</v>
      </c>
      <c r="B993" s="2">
        <v>1.0</v>
      </c>
      <c r="C993" s="2">
        <v>156.0</v>
      </c>
      <c r="D993" s="4">
        <v>43324.146053240744</v>
      </c>
      <c r="E993" s="6">
        <f t="shared" si="1"/>
        <v>43324</v>
      </c>
      <c r="F993" s="7">
        <f>IFERROR(__xludf.DUMMYFUNCTION("""COMPUTED_VALUE"""),0.14605324074074075)</f>
        <v>0.1460532407</v>
      </c>
      <c r="G993">
        <f t="shared" si="2"/>
        <v>3</v>
      </c>
      <c r="H993">
        <f>IFERROR(__xludf.DUMMYFUNCTION("""COMPUTED_VALUE"""),30.0)</f>
        <v>30</v>
      </c>
      <c r="I993">
        <f>IFERROR(__xludf.DUMMYFUNCTION("""COMPUTED_VALUE"""),19.0)</f>
        <v>19</v>
      </c>
    </row>
    <row r="994">
      <c r="A994" s="2">
        <v>148.0</v>
      </c>
      <c r="B994" s="2">
        <v>1.0</v>
      </c>
      <c r="C994" s="2">
        <v>149.0</v>
      </c>
      <c r="D994" s="4">
        <v>43324.15646990741</v>
      </c>
      <c r="E994" s="6">
        <f t="shared" si="1"/>
        <v>43324</v>
      </c>
      <c r="F994" s="7">
        <f>IFERROR(__xludf.DUMMYFUNCTION("""COMPUTED_VALUE"""),0.1564699074074074)</f>
        <v>0.1564699074</v>
      </c>
      <c r="G994">
        <f t="shared" si="2"/>
        <v>3</v>
      </c>
      <c r="H994">
        <f>IFERROR(__xludf.DUMMYFUNCTION("""COMPUTED_VALUE"""),45.0)</f>
        <v>45</v>
      </c>
      <c r="I994">
        <f>IFERROR(__xludf.DUMMYFUNCTION("""COMPUTED_VALUE"""),19.0)</f>
        <v>19</v>
      </c>
    </row>
    <row r="995">
      <c r="A995" s="2">
        <v>132.0</v>
      </c>
      <c r="B995" s="2">
        <v>3.0</v>
      </c>
      <c r="C995" s="2">
        <v>135.0</v>
      </c>
      <c r="D995" s="4">
        <v>43324.16689814815</v>
      </c>
      <c r="E995" s="6">
        <f t="shared" si="1"/>
        <v>43324</v>
      </c>
      <c r="F995" s="7">
        <f>IFERROR(__xludf.DUMMYFUNCTION("""COMPUTED_VALUE"""),0.16689814814814816)</f>
        <v>0.1668981481</v>
      </c>
      <c r="G995">
        <f t="shared" si="2"/>
        <v>4</v>
      </c>
      <c r="H995">
        <f>IFERROR(__xludf.DUMMYFUNCTION("""COMPUTED_VALUE"""),0.0)</f>
        <v>0</v>
      </c>
      <c r="I995">
        <f>IFERROR(__xludf.DUMMYFUNCTION("""COMPUTED_VALUE"""),20.0)</f>
        <v>20</v>
      </c>
    </row>
    <row r="996">
      <c r="A996" s="2">
        <v>126.0</v>
      </c>
      <c r="B996" s="2">
        <v>0.0</v>
      </c>
      <c r="C996" s="2">
        <v>126.0</v>
      </c>
      <c r="D996" s="4">
        <v>43324.17729166667</v>
      </c>
      <c r="E996" s="6">
        <f t="shared" si="1"/>
        <v>43324</v>
      </c>
      <c r="F996" s="7">
        <f>IFERROR(__xludf.DUMMYFUNCTION("""COMPUTED_VALUE"""),0.17729166666666665)</f>
        <v>0.1772916667</v>
      </c>
      <c r="G996">
        <f t="shared" si="2"/>
        <v>4</v>
      </c>
      <c r="H996">
        <f>IFERROR(__xludf.DUMMYFUNCTION("""COMPUTED_VALUE"""),15.0)</f>
        <v>15</v>
      </c>
      <c r="I996">
        <f>IFERROR(__xludf.DUMMYFUNCTION("""COMPUTED_VALUE"""),18.0)</f>
        <v>18</v>
      </c>
    </row>
    <row r="997">
      <c r="A997" s="2">
        <v>117.0</v>
      </c>
      <c r="B997" s="2">
        <v>1.0</v>
      </c>
      <c r="C997" s="2">
        <v>118.0</v>
      </c>
      <c r="D997" s="4">
        <v>43324.18771990741</v>
      </c>
      <c r="E997" s="6">
        <f t="shared" si="1"/>
        <v>43324</v>
      </c>
      <c r="F997" s="7">
        <f>IFERROR(__xludf.DUMMYFUNCTION("""COMPUTED_VALUE"""),0.1877199074074074)</f>
        <v>0.1877199074</v>
      </c>
      <c r="G997">
        <f t="shared" si="2"/>
        <v>4</v>
      </c>
      <c r="H997">
        <f>IFERROR(__xludf.DUMMYFUNCTION("""COMPUTED_VALUE"""),30.0)</f>
        <v>30</v>
      </c>
      <c r="I997">
        <f>IFERROR(__xludf.DUMMYFUNCTION("""COMPUTED_VALUE"""),19.0)</f>
        <v>19</v>
      </c>
    </row>
    <row r="998">
      <c r="A998" s="2">
        <v>100.0</v>
      </c>
      <c r="B998" s="2">
        <v>2.0</v>
      </c>
      <c r="C998" s="2">
        <v>102.0</v>
      </c>
      <c r="D998" s="4">
        <v>43324.19813657407</v>
      </c>
      <c r="E998" s="6">
        <f t="shared" si="1"/>
        <v>43324</v>
      </c>
      <c r="F998" s="7">
        <f>IFERROR(__xludf.DUMMYFUNCTION("""COMPUTED_VALUE"""),0.19813657407407406)</f>
        <v>0.1981365741</v>
      </c>
      <c r="G998">
        <f t="shared" si="2"/>
        <v>4</v>
      </c>
      <c r="H998">
        <f>IFERROR(__xludf.DUMMYFUNCTION("""COMPUTED_VALUE"""),45.0)</f>
        <v>45</v>
      </c>
      <c r="I998">
        <f>IFERROR(__xludf.DUMMYFUNCTION("""COMPUTED_VALUE"""),19.0)</f>
        <v>19</v>
      </c>
    </row>
    <row r="999">
      <c r="A999" s="2">
        <v>109.0</v>
      </c>
      <c r="B999" s="2">
        <v>2.0</v>
      </c>
      <c r="C999" s="2">
        <v>111.0</v>
      </c>
      <c r="D999" s="4">
        <v>43324.208553240744</v>
      </c>
      <c r="E999" s="6">
        <f t="shared" si="1"/>
        <v>43324</v>
      </c>
      <c r="F999" s="7">
        <f>IFERROR(__xludf.DUMMYFUNCTION("""COMPUTED_VALUE"""),0.20855324074074075)</f>
        <v>0.2085532407</v>
      </c>
      <c r="G999">
        <f t="shared" si="2"/>
        <v>5</v>
      </c>
      <c r="H999">
        <f>IFERROR(__xludf.DUMMYFUNCTION("""COMPUTED_VALUE"""),0.0)</f>
        <v>0</v>
      </c>
      <c r="I999">
        <f>IFERROR(__xludf.DUMMYFUNCTION("""COMPUTED_VALUE"""),19.0)</f>
        <v>19</v>
      </c>
    </row>
    <row r="1000">
      <c r="A1000" s="2">
        <v>127.0</v>
      </c>
      <c r="B1000" s="2">
        <v>2.0</v>
      </c>
      <c r="C1000" s="2">
        <v>129.0</v>
      </c>
      <c r="D1000" s="4">
        <v>43324.21895833333</v>
      </c>
      <c r="E1000" s="6">
        <f t="shared" si="1"/>
        <v>43324</v>
      </c>
      <c r="F1000" s="7">
        <f>IFERROR(__xludf.DUMMYFUNCTION("""COMPUTED_VALUE"""),0.21895833333333334)</f>
        <v>0.2189583333</v>
      </c>
      <c r="G1000">
        <f t="shared" si="2"/>
        <v>5</v>
      </c>
      <c r="H1000">
        <f>IFERROR(__xludf.DUMMYFUNCTION("""COMPUTED_VALUE"""),15.0)</f>
        <v>15</v>
      </c>
      <c r="I1000">
        <f>IFERROR(__xludf.DUMMYFUNCTION("""COMPUTED_VALUE"""),18.0)</f>
        <v>18</v>
      </c>
    </row>
    <row r="1001">
      <c r="A1001" s="2">
        <v>116.0</v>
      </c>
      <c r="B1001" s="2">
        <v>0.0</v>
      </c>
      <c r="C1001" s="2">
        <v>112.0</v>
      </c>
      <c r="D1001" s="4">
        <v>43324.22938657407</v>
      </c>
      <c r="E1001" s="6">
        <f t="shared" si="1"/>
        <v>43324</v>
      </c>
      <c r="F1001" s="7">
        <f>IFERROR(__xludf.DUMMYFUNCTION("""COMPUTED_VALUE"""),0.22938657407407406)</f>
        <v>0.2293865741</v>
      </c>
      <c r="G1001">
        <f t="shared" si="2"/>
        <v>5</v>
      </c>
      <c r="H1001">
        <f>IFERROR(__xludf.DUMMYFUNCTION("""COMPUTED_VALUE"""),30.0)</f>
        <v>30</v>
      </c>
      <c r="I1001">
        <f>IFERROR(__xludf.DUMMYFUNCTION("""COMPUTED_VALUE"""),19.0)</f>
        <v>19</v>
      </c>
    </row>
    <row r="1002">
      <c r="A1002" s="2">
        <v>116.0</v>
      </c>
      <c r="B1002" s="2">
        <v>0.0</v>
      </c>
      <c r="C1002" s="2">
        <v>116.0</v>
      </c>
      <c r="D1002" s="4">
        <v>43324.239803240744</v>
      </c>
      <c r="E1002" s="6">
        <f t="shared" si="1"/>
        <v>43324</v>
      </c>
      <c r="F1002" s="7">
        <f>IFERROR(__xludf.DUMMYFUNCTION("""COMPUTED_VALUE"""),0.23980324074074075)</f>
        <v>0.2398032407</v>
      </c>
      <c r="G1002">
        <f t="shared" si="2"/>
        <v>5</v>
      </c>
      <c r="H1002">
        <f>IFERROR(__xludf.DUMMYFUNCTION("""COMPUTED_VALUE"""),45.0)</f>
        <v>45</v>
      </c>
      <c r="I1002">
        <f>IFERROR(__xludf.DUMMYFUNCTION("""COMPUTED_VALUE"""),19.0)</f>
        <v>19</v>
      </c>
    </row>
    <row r="1003">
      <c r="A1003" s="2">
        <v>91.0</v>
      </c>
      <c r="B1003" s="2">
        <v>0.0</v>
      </c>
      <c r="C1003" s="2">
        <v>91.0</v>
      </c>
      <c r="D1003" s="4">
        <v>43324.250231481485</v>
      </c>
      <c r="E1003" s="6">
        <f t="shared" si="1"/>
        <v>43324</v>
      </c>
      <c r="F1003" s="7">
        <f>IFERROR(__xludf.DUMMYFUNCTION("""COMPUTED_VALUE"""),0.2502314814814815)</f>
        <v>0.2502314815</v>
      </c>
      <c r="G1003">
        <f t="shared" si="2"/>
        <v>6</v>
      </c>
      <c r="H1003">
        <f>IFERROR(__xludf.DUMMYFUNCTION("""COMPUTED_VALUE"""),0.0)</f>
        <v>0</v>
      </c>
      <c r="I1003">
        <f>IFERROR(__xludf.DUMMYFUNCTION("""COMPUTED_VALUE"""),20.0)</f>
        <v>20</v>
      </c>
    </row>
    <row r="1004">
      <c r="A1004" s="2">
        <v>94.0</v>
      </c>
      <c r="B1004" s="2">
        <v>0.0</v>
      </c>
      <c r="C1004" s="2">
        <v>94.0</v>
      </c>
      <c r="D1004" s="4">
        <v>43324.26063657407</v>
      </c>
      <c r="E1004" s="6">
        <f t="shared" si="1"/>
        <v>43324</v>
      </c>
      <c r="F1004" s="7">
        <f>IFERROR(__xludf.DUMMYFUNCTION("""COMPUTED_VALUE"""),0.2606365740740741)</f>
        <v>0.2606365741</v>
      </c>
      <c r="G1004">
        <f t="shared" si="2"/>
        <v>6</v>
      </c>
      <c r="H1004">
        <f>IFERROR(__xludf.DUMMYFUNCTION("""COMPUTED_VALUE"""),15.0)</f>
        <v>15</v>
      </c>
      <c r="I1004">
        <f>IFERROR(__xludf.DUMMYFUNCTION("""COMPUTED_VALUE"""),19.0)</f>
        <v>19</v>
      </c>
    </row>
    <row r="1005">
      <c r="A1005" s="2">
        <v>88.0</v>
      </c>
      <c r="B1005" s="2">
        <v>1.0</v>
      </c>
      <c r="C1005" s="2">
        <v>89.0</v>
      </c>
      <c r="D1005" s="4">
        <v>43324.27378472222</v>
      </c>
      <c r="E1005" s="6">
        <f t="shared" si="1"/>
        <v>43324</v>
      </c>
      <c r="F1005" s="7">
        <f>IFERROR(__xludf.DUMMYFUNCTION("""COMPUTED_VALUE"""),0.2737847222222222)</f>
        <v>0.2737847222</v>
      </c>
      <c r="G1005">
        <f t="shared" si="2"/>
        <v>6</v>
      </c>
      <c r="H1005">
        <f>IFERROR(__xludf.DUMMYFUNCTION("""COMPUTED_VALUE"""),34.0)</f>
        <v>34</v>
      </c>
      <c r="I1005">
        <f>IFERROR(__xludf.DUMMYFUNCTION("""COMPUTED_VALUE"""),15.0)</f>
        <v>15</v>
      </c>
    </row>
    <row r="1006">
      <c r="A1006" s="2">
        <v>77.0</v>
      </c>
      <c r="B1006" s="2">
        <v>0.0</v>
      </c>
      <c r="C1006" s="2">
        <v>77.0</v>
      </c>
      <c r="D1006" s="4">
        <v>43324.28146990741</v>
      </c>
      <c r="E1006" s="6">
        <f t="shared" si="1"/>
        <v>43324</v>
      </c>
      <c r="F1006" s="7">
        <f>IFERROR(__xludf.DUMMYFUNCTION("""COMPUTED_VALUE"""),0.2814699074074074)</f>
        <v>0.2814699074</v>
      </c>
      <c r="G1006">
        <f t="shared" si="2"/>
        <v>6</v>
      </c>
      <c r="H1006">
        <f>IFERROR(__xludf.DUMMYFUNCTION("""COMPUTED_VALUE"""),45.0)</f>
        <v>45</v>
      </c>
      <c r="I1006">
        <f>IFERROR(__xludf.DUMMYFUNCTION("""COMPUTED_VALUE"""),19.0)</f>
        <v>19</v>
      </c>
    </row>
    <row r="1007">
      <c r="A1007" s="2">
        <v>59.0</v>
      </c>
      <c r="B1007" s="2">
        <v>1.0</v>
      </c>
      <c r="C1007" s="2">
        <v>60.0</v>
      </c>
      <c r="D1007" s="4">
        <v>43324.291875</v>
      </c>
      <c r="E1007" s="6">
        <f t="shared" si="1"/>
        <v>43324</v>
      </c>
      <c r="F1007" s="7">
        <f>IFERROR(__xludf.DUMMYFUNCTION("""COMPUTED_VALUE"""),0.291875)</f>
        <v>0.291875</v>
      </c>
      <c r="G1007">
        <f t="shared" si="2"/>
        <v>7</v>
      </c>
      <c r="H1007">
        <f>IFERROR(__xludf.DUMMYFUNCTION("""COMPUTED_VALUE"""),0.0)</f>
        <v>0</v>
      </c>
      <c r="I1007">
        <f>IFERROR(__xludf.DUMMYFUNCTION("""COMPUTED_VALUE"""),18.0)</f>
        <v>18</v>
      </c>
    </row>
    <row r="1008">
      <c r="A1008" s="2">
        <v>77.0</v>
      </c>
      <c r="B1008" s="2">
        <v>0.0</v>
      </c>
      <c r="C1008" s="2">
        <v>77.0</v>
      </c>
      <c r="D1008" s="4">
        <v>43324.30232638889</v>
      </c>
      <c r="E1008" s="6">
        <f t="shared" si="1"/>
        <v>43324</v>
      </c>
      <c r="F1008" s="7">
        <f>IFERROR(__xludf.DUMMYFUNCTION("""COMPUTED_VALUE"""),0.3023263888888889)</f>
        <v>0.3023263889</v>
      </c>
      <c r="G1008">
        <f t="shared" si="2"/>
        <v>7</v>
      </c>
      <c r="H1008">
        <f>IFERROR(__xludf.DUMMYFUNCTION("""COMPUTED_VALUE"""),15.0)</f>
        <v>15</v>
      </c>
      <c r="I1008">
        <f>IFERROR(__xludf.DUMMYFUNCTION("""COMPUTED_VALUE"""),21.0)</f>
        <v>21</v>
      </c>
    </row>
    <row r="1009">
      <c r="A1009" s="2">
        <v>73.0</v>
      </c>
      <c r="B1009" s="2">
        <v>2.0</v>
      </c>
      <c r="C1009" s="2">
        <v>75.0</v>
      </c>
      <c r="D1009" s="4">
        <v>43324.312731481485</v>
      </c>
      <c r="E1009" s="6">
        <f t="shared" si="1"/>
        <v>43324</v>
      </c>
      <c r="F1009" s="7">
        <f>IFERROR(__xludf.DUMMYFUNCTION("""COMPUTED_VALUE"""),0.3127314814814815)</f>
        <v>0.3127314815</v>
      </c>
      <c r="G1009">
        <f t="shared" si="2"/>
        <v>7</v>
      </c>
      <c r="H1009">
        <f>IFERROR(__xludf.DUMMYFUNCTION("""COMPUTED_VALUE"""),30.0)</f>
        <v>30</v>
      </c>
      <c r="I1009">
        <f>IFERROR(__xludf.DUMMYFUNCTION("""COMPUTED_VALUE"""),20.0)</f>
        <v>20</v>
      </c>
    </row>
    <row r="1010">
      <c r="A1010" s="2">
        <v>77.0</v>
      </c>
      <c r="B1010" s="2">
        <v>2.0</v>
      </c>
      <c r="C1010" s="2">
        <v>79.0</v>
      </c>
      <c r="D1010" s="4">
        <v>43324.32314814815</v>
      </c>
      <c r="E1010" s="6">
        <f t="shared" si="1"/>
        <v>43324</v>
      </c>
      <c r="F1010" s="7">
        <f>IFERROR(__xludf.DUMMYFUNCTION("""COMPUTED_VALUE"""),0.32314814814814813)</f>
        <v>0.3231481481</v>
      </c>
      <c r="G1010">
        <f t="shared" si="2"/>
        <v>7</v>
      </c>
      <c r="H1010">
        <f>IFERROR(__xludf.DUMMYFUNCTION("""COMPUTED_VALUE"""),45.0)</f>
        <v>45</v>
      </c>
      <c r="I1010">
        <f>IFERROR(__xludf.DUMMYFUNCTION("""COMPUTED_VALUE"""),20.0)</f>
        <v>20</v>
      </c>
    </row>
    <row r="1011">
      <c r="A1011" s="2">
        <v>57.0</v>
      </c>
      <c r="B1011" s="2">
        <v>0.0</v>
      </c>
      <c r="C1011" s="2">
        <v>55.0</v>
      </c>
      <c r="D1011" s="4">
        <v>43324.33356481481</v>
      </c>
      <c r="E1011" s="6">
        <f t="shared" si="1"/>
        <v>43324</v>
      </c>
      <c r="F1011" s="7">
        <f>IFERROR(__xludf.DUMMYFUNCTION("""COMPUTED_VALUE"""),0.3335648148148148)</f>
        <v>0.3335648148</v>
      </c>
      <c r="G1011">
        <f t="shared" si="2"/>
        <v>8</v>
      </c>
      <c r="H1011">
        <f>IFERROR(__xludf.DUMMYFUNCTION("""COMPUTED_VALUE"""),0.0)</f>
        <v>0</v>
      </c>
      <c r="I1011">
        <f>IFERROR(__xludf.DUMMYFUNCTION("""COMPUTED_VALUE"""),20.0)</f>
        <v>20</v>
      </c>
    </row>
    <row r="1012">
      <c r="A1012" s="2">
        <v>69.0</v>
      </c>
      <c r="B1012" s="2">
        <v>1.0</v>
      </c>
      <c r="C1012" s="2">
        <v>70.0</v>
      </c>
      <c r="D1012" s="4">
        <v>43324.343993055554</v>
      </c>
      <c r="E1012" s="6">
        <f t="shared" si="1"/>
        <v>43324</v>
      </c>
      <c r="F1012" s="7">
        <f>IFERROR(__xludf.DUMMYFUNCTION("""COMPUTED_VALUE"""),0.34399305555555554)</f>
        <v>0.3439930556</v>
      </c>
      <c r="G1012">
        <f t="shared" si="2"/>
        <v>8</v>
      </c>
      <c r="H1012">
        <f>IFERROR(__xludf.DUMMYFUNCTION("""COMPUTED_VALUE"""),15.0)</f>
        <v>15</v>
      </c>
      <c r="I1012">
        <f>IFERROR(__xludf.DUMMYFUNCTION("""COMPUTED_VALUE"""),21.0)</f>
        <v>21</v>
      </c>
    </row>
    <row r="1013">
      <c r="A1013" s="2">
        <v>93.0</v>
      </c>
      <c r="B1013" s="2">
        <v>0.0</v>
      </c>
      <c r="C1013" s="2">
        <v>93.0</v>
      </c>
      <c r="D1013" s="4">
        <v>43324.35439814815</v>
      </c>
      <c r="E1013" s="6">
        <f t="shared" si="1"/>
        <v>43324</v>
      </c>
      <c r="F1013" s="7">
        <f>IFERROR(__xludf.DUMMYFUNCTION("""COMPUTED_VALUE"""),0.35439814814814813)</f>
        <v>0.3543981481</v>
      </c>
      <c r="G1013">
        <f t="shared" si="2"/>
        <v>8</v>
      </c>
      <c r="H1013">
        <f>IFERROR(__xludf.DUMMYFUNCTION("""COMPUTED_VALUE"""),30.0)</f>
        <v>30</v>
      </c>
      <c r="I1013">
        <f>IFERROR(__xludf.DUMMYFUNCTION("""COMPUTED_VALUE"""),20.0)</f>
        <v>20</v>
      </c>
    </row>
    <row r="1014">
      <c r="A1014" s="2">
        <v>101.0</v>
      </c>
      <c r="B1014" s="2">
        <v>0.0</v>
      </c>
      <c r="C1014" s="2">
        <v>101.0</v>
      </c>
      <c r="D1014" s="4">
        <v>43324.36481481481</v>
      </c>
      <c r="E1014" s="6">
        <f t="shared" si="1"/>
        <v>43324</v>
      </c>
      <c r="F1014" s="7">
        <f>IFERROR(__xludf.DUMMYFUNCTION("""COMPUTED_VALUE"""),0.3648148148148148)</f>
        <v>0.3648148148</v>
      </c>
      <c r="G1014">
        <f t="shared" si="2"/>
        <v>8</v>
      </c>
      <c r="H1014">
        <f>IFERROR(__xludf.DUMMYFUNCTION("""COMPUTED_VALUE"""),45.0)</f>
        <v>45</v>
      </c>
      <c r="I1014">
        <f>IFERROR(__xludf.DUMMYFUNCTION("""COMPUTED_VALUE"""),20.0)</f>
        <v>20</v>
      </c>
    </row>
    <row r="1015">
      <c r="A1015" s="2">
        <v>84.0</v>
      </c>
      <c r="B1015" s="2">
        <v>1.0</v>
      </c>
      <c r="C1015" s="2">
        <v>75.0</v>
      </c>
      <c r="D1015" s="4">
        <v>43324.375231481485</v>
      </c>
      <c r="E1015" s="6">
        <f t="shared" si="1"/>
        <v>43324</v>
      </c>
      <c r="F1015" s="7">
        <f>IFERROR(__xludf.DUMMYFUNCTION("""COMPUTED_VALUE"""),0.3752314814814815)</f>
        <v>0.3752314815</v>
      </c>
      <c r="G1015">
        <f t="shared" si="2"/>
        <v>9</v>
      </c>
      <c r="H1015">
        <f>IFERROR(__xludf.DUMMYFUNCTION("""COMPUTED_VALUE"""),0.0)</f>
        <v>0</v>
      </c>
      <c r="I1015">
        <f>IFERROR(__xludf.DUMMYFUNCTION("""COMPUTED_VALUE"""),20.0)</f>
        <v>20</v>
      </c>
    </row>
    <row r="1016">
      <c r="A1016" s="2">
        <v>80.0</v>
      </c>
      <c r="B1016" s="2">
        <v>1.0</v>
      </c>
      <c r="C1016" s="2">
        <v>81.0</v>
      </c>
      <c r="D1016" s="4">
        <v>43324.38564814815</v>
      </c>
      <c r="E1016" s="6">
        <f t="shared" si="1"/>
        <v>43324</v>
      </c>
      <c r="F1016" s="7">
        <f>IFERROR(__xludf.DUMMYFUNCTION("""COMPUTED_VALUE"""),0.38564814814814813)</f>
        <v>0.3856481481</v>
      </c>
      <c r="G1016">
        <f t="shared" si="2"/>
        <v>9</v>
      </c>
      <c r="H1016">
        <f>IFERROR(__xludf.DUMMYFUNCTION("""COMPUTED_VALUE"""),15.0)</f>
        <v>15</v>
      </c>
      <c r="I1016">
        <f>IFERROR(__xludf.DUMMYFUNCTION("""COMPUTED_VALUE"""),20.0)</f>
        <v>20</v>
      </c>
    </row>
    <row r="1017">
      <c r="A1017" s="2">
        <v>99.0</v>
      </c>
      <c r="B1017" s="2">
        <v>1.0</v>
      </c>
      <c r="C1017" s="2">
        <v>100.0</v>
      </c>
      <c r="D1017" s="4">
        <v>43324.39606481481</v>
      </c>
      <c r="E1017" s="6">
        <f t="shared" si="1"/>
        <v>43324</v>
      </c>
      <c r="F1017" s="7">
        <f>IFERROR(__xludf.DUMMYFUNCTION("""COMPUTED_VALUE"""),0.3960648148148148)</f>
        <v>0.3960648148</v>
      </c>
      <c r="G1017">
        <f t="shared" si="2"/>
        <v>9</v>
      </c>
      <c r="H1017">
        <f>IFERROR(__xludf.DUMMYFUNCTION("""COMPUTED_VALUE"""),30.0)</f>
        <v>30</v>
      </c>
      <c r="I1017">
        <f>IFERROR(__xludf.DUMMYFUNCTION("""COMPUTED_VALUE"""),20.0)</f>
        <v>20</v>
      </c>
    </row>
    <row r="1018">
      <c r="A1018" s="2">
        <v>94.0</v>
      </c>
      <c r="B1018" s="2">
        <v>1.0</v>
      </c>
      <c r="C1018" s="2">
        <v>95.0</v>
      </c>
      <c r="D1018" s="4">
        <v>43324.406481481485</v>
      </c>
      <c r="E1018" s="6">
        <f t="shared" si="1"/>
        <v>43324</v>
      </c>
      <c r="F1018" s="7">
        <f>IFERROR(__xludf.DUMMYFUNCTION("""COMPUTED_VALUE"""),0.4064814814814815)</f>
        <v>0.4064814815</v>
      </c>
      <c r="G1018">
        <f t="shared" si="2"/>
        <v>9</v>
      </c>
      <c r="H1018">
        <f>IFERROR(__xludf.DUMMYFUNCTION("""COMPUTED_VALUE"""),45.0)</f>
        <v>45</v>
      </c>
      <c r="I1018">
        <f>IFERROR(__xludf.DUMMYFUNCTION("""COMPUTED_VALUE"""),20.0)</f>
        <v>20</v>
      </c>
    </row>
    <row r="1019">
      <c r="A1019" s="2">
        <v>91.0</v>
      </c>
      <c r="B1019" s="2">
        <v>1.0</v>
      </c>
      <c r="C1019" s="2">
        <v>92.0</v>
      </c>
      <c r="D1019" s="4">
        <v>43324.41694444444</v>
      </c>
      <c r="E1019" s="6">
        <f t="shared" si="1"/>
        <v>43324</v>
      </c>
      <c r="F1019" s="7">
        <f>IFERROR(__xludf.DUMMYFUNCTION("""COMPUTED_VALUE"""),0.41694444444444445)</f>
        <v>0.4169444444</v>
      </c>
      <c r="G1019">
        <f t="shared" si="2"/>
        <v>10</v>
      </c>
      <c r="H1019">
        <f>IFERROR(__xludf.DUMMYFUNCTION("""COMPUTED_VALUE"""),0.0)</f>
        <v>0</v>
      </c>
      <c r="I1019">
        <f>IFERROR(__xludf.DUMMYFUNCTION("""COMPUTED_VALUE"""),24.0)</f>
        <v>24</v>
      </c>
    </row>
    <row r="1020">
      <c r="A1020" s="2">
        <v>88.0</v>
      </c>
      <c r="B1020" s="2">
        <v>0.0</v>
      </c>
      <c r="C1020" s="2">
        <v>88.0</v>
      </c>
      <c r="D1020" s="4">
        <v>43324.42731481481</v>
      </c>
      <c r="E1020" s="6">
        <f t="shared" si="1"/>
        <v>43324</v>
      </c>
      <c r="F1020" s="7">
        <f>IFERROR(__xludf.DUMMYFUNCTION("""COMPUTED_VALUE"""),0.4273148148148148)</f>
        <v>0.4273148148</v>
      </c>
      <c r="G1020">
        <f t="shared" si="2"/>
        <v>10</v>
      </c>
      <c r="H1020">
        <f>IFERROR(__xludf.DUMMYFUNCTION("""COMPUTED_VALUE"""),15.0)</f>
        <v>15</v>
      </c>
      <c r="I1020">
        <f>IFERROR(__xludf.DUMMYFUNCTION("""COMPUTED_VALUE"""),20.0)</f>
        <v>20</v>
      </c>
    </row>
    <row r="1021">
      <c r="A1021" s="2">
        <v>114.0</v>
      </c>
      <c r="B1021" s="2">
        <v>1.0</v>
      </c>
      <c r="C1021" s="2">
        <v>115.0</v>
      </c>
      <c r="D1021" s="4">
        <v>43324.437731481485</v>
      </c>
      <c r="E1021" s="6">
        <f t="shared" si="1"/>
        <v>43324</v>
      </c>
      <c r="F1021" s="7">
        <f>IFERROR(__xludf.DUMMYFUNCTION("""COMPUTED_VALUE"""),0.4377314814814815)</f>
        <v>0.4377314815</v>
      </c>
      <c r="G1021">
        <f t="shared" si="2"/>
        <v>10</v>
      </c>
      <c r="H1021">
        <f>IFERROR(__xludf.DUMMYFUNCTION("""COMPUTED_VALUE"""),30.0)</f>
        <v>30</v>
      </c>
      <c r="I1021">
        <f>IFERROR(__xludf.DUMMYFUNCTION("""COMPUTED_VALUE"""),20.0)</f>
        <v>20</v>
      </c>
    </row>
    <row r="1022">
      <c r="A1022" s="2">
        <v>145.0</v>
      </c>
      <c r="B1022" s="2">
        <v>1.0</v>
      </c>
      <c r="C1022" s="2">
        <v>146.0</v>
      </c>
      <c r="D1022" s="4">
        <v>43324.44814814815</v>
      </c>
      <c r="E1022" s="6">
        <f t="shared" si="1"/>
        <v>43324</v>
      </c>
      <c r="F1022" s="7">
        <f>IFERROR(__xludf.DUMMYFUNCTION("""COMPUTED_VALUE"""),0.44814814814814813)</f>
        <v>0.4481481481</v>
      </c>
      <c r="G1022">
        <f t="shared" si="2"/>
        <v>10</v>
      </c>
      <c r="H1022">
        <f>IFERROR(__xludf.DUMMYFUNCTION("""COMPUTED_VALUE"""),45.0)</f>
        <v>45</v>
      </c>
      <c r="I1022">
        <f>IFERROR(__xludf.DUMMYFUNCTION("""COMPUTED_VALUE"""),20.0)</f>
        <v>20</v>
      </c>
    </row>
    <row r="1023">
      <c r="A1023" s="2">
        <v>95.0</v>
      </c>
      <c r="B1023" s="2">
        <v>0.0</v>
      </c>
      <c r="C1023" s="2">
        <v>95.0</v>
      </c>
      <c r="D1023" s="4">
        <v>43324.458599537036</v>
      </c>
      <c r="E1023" s="6">
        <f t="shared" si="1"/>
        <v>43324</v>
      </c>
      <c r="F1023" s="7">
        <f>IFERROR(__xludf.DUMMYFUNCTION("""COMPUTED_VALUE"""),0.45859953703703704)</f>
        <v>0.458599537</v>
      </c>
      <c r="G1023">
        <f t="shared" si="2"/>
        <v>11</v>
      </c>
      <c r="H1023">
        <f>IFERROR(__xludf.DUMMYFUNCTION("""COMPUTED_VALUE"""),0.0)</f>
        <v>0</v>
      </c>
      <c r="I1023">
        <f>IFERROR(__xludf.DUMMYFUNCTION("""COMPUTED_VALUE"""),23.0)</f>
        <v>23</v>
      </c>
    </row>
    <row r="1024">
      <c r="A1024" s="2">
        <v>100.0</v>
      </c>
      <c r="B1024" s="2">
        <v>0.0</v>
      </c>
      <c r="C1024" s="2">
        <v>100.0</v>
      </c>
      <c r="D1024" s="4">
        <v>43324.468981481485</v>
      </c>
      <c r="E1024" s="6">
        <f t="shared" si="1"/>
        <v>43324</v>
      </c>
      <c r="F1024" s="7">
        <f>IFERROR(__xludf.DUMMYFUNCTION("""COMPUTED_VALUE"""),0.4689814814814815)</f>
        <v>0.4689814815</v>
      </c>
      <c r="G1024">
        <f t="shared" si="2"/>
        <v>11</v>
      </c>
      <c r="H1024">
        <f>IFERROR(__xludf.DUMMYFUNCTION("""COMPUTED_VALUE"""),15.0)</f>
        <v>15</v>
      </c>
      <c r="I1024">
        <f>IFERROR(__xludf.DUMMYFUNCTION("""COMPUTED_VALUE"""),20.0)</f>
        <v>20</v>
      </c>
    </row>
    <row r="1025">
      <c r="A1025" s="2">
        <v>145.0</v>
      </c>
      <c r="B1025" s="2">
        <v>4.0</v>
      </c>
      <c r="C1025" s="2">
        <v>149.0</v>
      </c>
      <c r="D1025" s="4">
        <v>43324.47939814815</v>
      </c>
      <c r="E1025" s="6">
        <f t="shared" si="1"/>
        <v>43324</v>
      </c>
      <c r="F1025" s="7">
        <f>IFERROR(__xludf.DUMMYFUNCTION("""COMPUTED_VALUE"""),0.47939814814814813)</f>
        <v>0.4793981481</v>
      </c>
      <c r="G1025">
        <f t="shared" si="2"/>
        <v>11</v>
      </c>
      <c r="H1025">
        <f>IFERROR(__xludf.DUMMYFUNCTION("""COMPUTED_VALUE"""),30.0)</f>
        <v>30</v>
      </c>
      <c r="I1025">
        <f>IFERROR(__xludf.DUMMYFUNCTION("""COMPUTED_VALUE"""),20.0)</f>
        <v>20</v>
      </c>
    </row>
    <row r="1026">
      <c r="A1026" s="2">
        <v>178.0</v>
      </c>
      <c r="B1026" s="2">
        <v>2.0</v>
      </c>
      <c r="C1026" s="2">
        <v>180.0</v>
      </c>
      <c r="D1026" s="4">
        <v>43324.48981481481</v>
      </c>
      <c r="E1026" s="6">
        <f t="shared" si="1"/>
        <v>43324</v>
      </c>
      <c r="F1026" s="7">
        <f>IFERROR(__xludf.DUMMYFUNCTION("""COMPUTED_VALUE"""),0.4898148148148148)</f>
        <v>0.4898148148</v>
      </c>
      <c r="G1026">
        <f t="shared" si="2"/>
        <v>11</v>
      </c>
      <c r="H1026">
        <f>IFERROR(__xludf.DUMMYFUNCTION("""COMPUTED_VALUE"""),45.0)</f>
        <v>45</v>
      </c>
      <c r="I1026">
        <f>IFERROR(__xludf.DUMMYFUNCTION("""COMPUTED_VALUE"""),20.0)</f>
        <v>20</v>
      </c>
    </row>
    <row r="1027">
      <c r="A1027" s="2">
        <v>135.0</v>
      </c>
      <c r="B1027" s="2">
        <v>2.0</v>
      </c>
      <c r="C1027" s="2">
        <v>137.0</v>
      </c>
      <c r="D1027" s="4">
        <v>43324.500243055554</v>
      </c>
      <c r="E1027" s="6">
        <f t="shared" si="1"/>
        <v>43324</v>
      </c>
      <c r="F1027" s="7">
        <f>IFERROR(__xludf.DUMMYFUNCTION("""COMPUTED_VALUE"""),0.5002430555555556)</f>
        <v>0.5002430556</v>
      </c>
      <c r="G1027">
        <f t="shared" si="2"/>
        <v>12</v>
      </c>
      <c r="H1027">
        <f>IFERROR(__xludf.DUMMYFUNCTION("""COMPUTED_VALUE"""),0.0)</f>
        <v>0</v>
      </c>
      <c r="I1027">
        <f>IFERROR(__xludf.DUMMYFUNCTION("""COMPUTED_VALUE"""),21.0)</f>
        <v>21</v>
      </c>
    </row>
    <row r="1028">
      <c r="A1028" s="2">
        <v>153.0</v>
      </c>
      <c r="B1028" s="2">
        <v>1.0</v>
      </c>
      <c r="C1028" s="2">
        <v>154.0</v>
      </c>
      <c r="D1028" s="4">
        <v>43324.51063657407</v>
      </c>
      <c r="E1028" s="6">
        <f t="shared" si="1"/>
        <v>43324</v>
      </c>
      <c r="F1028" s="7">
        <f>IFERROR(__xludf.DUMMYFUNCTION("""COMPUTED_VALUE"""),0.510636574074074)</f>
        <v>0.5106365741</v>
      </c>
      <c r="G1028">
        <f t="shared" si="2"/>
        <v>12</v>
      </c>
      <c r="H1028">
        <f>IFERROR(__xludf.DUMMYFUNCTION("""COMPUTED_VALUE"""),15.0)</f>
        <v>15</v>
      </c>
      <c r="I1028">
        <f>IFERROR(__xludf.DUMMYFUNCTION("""COMPUTED_VALUE"""),19.0)</f>
        <v>19</v>
      </c>
    </row>
    <row r="1029">
      <c r="A1029" s="2">
        <v>167.0</v>
      </c>
      <c r="B1029" s="2">
        <v>0.0</v>
      </c>
      <c r="C1029" s="2">
        <v>167.0</v>
      </c>
      <c r="D1029" s="4">
        <v>43324.52106481481</v>
      </c>
      <c r="E1029" s="6">
        <f t="shared" si="1"/>
        <v>43324</v>
      </c>
      <c r="F1029" s="7">
        <f>IFERROR(__xludf.DUMMYFUNCTION("""COMPUTED_VALUE"""),0.5210648148148148)</f>
        <v>0.5210648148</v>
      </c>
      <c r="G1029">
        <f t="shared" si="2"/>
        <v>12</v>
      </c>
      <c r="H1029">
        <f>IFERROR(__xludf.DUMMYFUNCTION("""COMPUTED_VALUE"""),30.0)</f>
        <v>30</v>
      </c>
      <c r="I1029">
        <f>IFERROR(__xludf.DUMMYFUNCTION("""COMPUTED_VALUE"""),20.0)</f>
        <v>20</v>
      </c>
    </row>
    <row r="1030">
      <c r="A1030" s="2">
        <v>169.0</v>
      </c>
      <c r="B1030" s="2">
        <v>1.0</v>
      </c>
      <c r="C1030" s="2">
        <v>170.0</v>
      </c>
      <c r="D1030" s="4">
        <v>43324.531481481485</v>
      </c>
      <c r="E1030" s="6">
        <f t="shared" si="1"/>
        <v>43324</v>
      </c>
      <c r="F1030" s="7">
        <f>IFERROR(__xludf.DUMMYFUNCTION("""COMPUTED_VALUE"""),0.5314814814814814)</f>
        <v>0.5314814815</v>
      </c>
      <c r="G1030">
        <f t="shared" si="2"/>
        <v>12</v>
      </c>
      <c r="H1030">
        <f>IFERROR(__xludf.DUMMYFUNCTION("""COMPUTED_VALUE"""),45.0)</f>
        <v>45</v>
      </c>
      <c r="I1030">
        <f>IFERROR(__xludf.DUMMYFUNCTION("""COMPUTED_VALUE"""),20.0)</f>
        <v>20</v>
      </c>
    </row>
    <row r="1031">
      <c r="A1031" s="2">
        <v>166.0</v>
      </c>
      <c r="B1031" s="2">
        <v>1.0</v>
      </c>
      <c r="C1031" s="2">
        <v>167.0</v>
      </c>
      <c r="D1031" s="4">
        <v>43324.54189814815</v>
      </c>
      <c r="E1031" s="6">
        <f t="shared" si="1"/>
        <v>43324</v>
      </c>
      <c r="F1031" s="7">
        <f>IFERROR(__xludf.DUMMYFUNCTION("""COMPUTED_VALUE"""),0.5418981481481482)</f>
        <v>0.5418981481</v>
      </c>
      <c r="G1031">
        <f t="shared" si="2"/>
        <v>13</v>
      </c>
      <c r="H1031">
        <f>IFERROR(__xludf.DUMMYFUNCTION("""COMPUTED_VALUE"""),0.0)</f>
        <v>0</v>
      </c>
      <c r="I1031">
        <f>IFERROR(__xludf.DUMMYFUNCTION("""COMPUTED_VALUE"""),20.0)</f>
        <v>20</v>
      </c>
    </row>
    <row r="1032">
      <c r="A1032" s="2">
        <v>194.0</v>
      </c>
      <c r="B1032" s="2">
        <v>0.0</v>
      </c>
      <c r="C1032" s="2">
        <v>193.0</v>
      </c>
      <c r="D1032" s="4">
        <v>43324.55231481481</v>
      </c>
      <c r="E1032" s="6">
        <f t="shared" si="1"/>
        <v>43324</v>
      </c>
      <c r="F1032" s="7">
        <f>IFERROR(__xludf.DUMMYFUNCTION("""COMPUTED_VALUE"""),0.5523148148148148)</f>
        <v>0.5523148148</v>
      </c>
      <c r="G1032">
        <f t="shared" si="2"/>
        <v>13</v>
      </c>
      <c r="H1032">
        <f>IFERROR(__xludf.DUMMYFUNCTION("""COMPUTED_VALUE"""),15.0)</f>
        <v>15</v>
      </c>
      <c r="I1032">
        <f>IFERROR(__xludf.DUMMYFUNCTION("""COMPUTED_VALUE"""),20.0)</f>
        <v>20</v>
      </c>
    </row>
    <row r="1033">
      <c r="A1033" s="2">
        <v>232.0</v>
      </c>
      <c r="B1033" s="2">
        <v>1.0</v>
      </c>
      <c r="C1033" s="2">
        <v>233.0</v>
      </c>
      <c r="D1033" s="4">
        <v>43324.562731481485</v>
      </c>
      <c r="E1033" s="6">
        <f t="shared" si="1"/>
        <v>43324</v>
      </c>
      <c r="F1033" s="7">
        <f>IFERROR(__xludf.DUMMYFUNCTION("""COMPUTED_VALUE"""),0.5627314814814814)</f>
        <v>0.5627314815</v>
      </c>
      <c r="G1033">
        <f t="shared" si="2"/>
        <v>13</v>
      </c>
      <c r="H1033">
        <f>IFERROR(__xludf.DUMMYFUNCTION("""COMPUTED_VALUE"""),30.0)</f>
        <v>30</v>
      </c>
      <c r="I1033">
        <f>IFERROR(__xludf.DUMMYFUNCTION("""COMPUTED_VALUE"""),20.0)</f>
        <v>20</v>
      </c>
    </row>
    <row r="1034">
      <c r="A1034" s="2">
        <v>246.0</v>
      </c>
      <c r="B1034" s="2">
        <v>4.0</v>
      </c>
      <c r="C1034" s="2">
        <v>250.0</v>
      </c>
      <c r="D1034" s="4">
        <v>43324.57314814815</v>
      </c>
      <c r="E1034" s="6">
        <f t="shared" si="1"/>
        <v>43324</v>
      </c>
      <c r="F1034" s="7">
        <f>IFERROR(__xludf.DUMMYFUNCTION("""COMPUTED_VALUE"""),0.5731481481481482)</f>
        <v>0.5731481481</v>
      </c>
      <c r="G1034">
        <f t="shared" si="2"/>
        <v>13</v>
      </c>
      <c r="H1034">
        <f>IFERROR(__xludf.DUMMYFUNCTION("""COMPUTED_VALUE"""),45.0)</f>
        <v>45</v>
      </c>
      <c r="I1034">
        <f>IFERROR(__xludf.DUMMYFUNCTION("""COMPUTED_VALUE"""),20.0)</f>
        <v>20</v>
      </c>
    </row>
    <row r="1035">
      <c r="A1035" s="2">
        <v>231.0</v>
      </c>
      <c r="B1035" s="2">
        <v>1.0</v>
      </c>
      <c r="C1035" s="2">
        <v>232.0</v>
      </c>
      <c r="D1035" s="4">
        <v>43324.583553240744</v>
      </c>
      <c r="E1035" s="6">
        <f t="shared" si="1"/>
        <v>43324</v>
      </c>
      <c r="F1035" s="7">
        <f>IFERROR(__xludf.DUMMYFUNCTION("""COMPUTED_VALUE"""),0.5835532407407408)</f>
        <v>0.5835532407</v>
      </c>
      <c r="G1035">
        <f t="shared" si="2"/>
        <v>14</v>
      </c>
      <c r="H1035">
        <f>IFERROR(__xludf.DUMMYFUNCTION("""COMPUTED_VALUE"""),0.0)</f>
        <v>0</v>
      </c>
      <c r="I1035">
        <f>IFERROR(__xludf.DUMMYFUNCTION("""COMPUTED_VALUE"""),19.0)</f>
        <v>19</v>
      </c>
    </row>
    <row r="1036">
      <c r="A1036" s="2">
        <v>229.0</v>
      </c>
      <c r="B1036" s="2">
        <v>0.0</v>
      </c>
      <c r="C1036" s="2">
        <v>229.0</v>
      </c>
      <c r="D1036" s="4">
        <v>43324.593981481485</v>
      </c>
      <c r="E1036" s="6">
        <f t="shared" si="1"/>
        <v>43324</v>
      </c>
      <c r="F1036" s="7">
        <f>IFERROR(__xludf.DUMMYFUNCTION("""COMPUTED_VALUE"""),0.5939814814814814)</f>
        <v>0.5939814815</v>
      </c>
      <c r="G1036">
        <f t="shared" si="2"/>
        <v>14</v>
      </c>
      <c r="H1036">
        <f>IFERROR(__xludf.DUMMYFUNCTION("""COMPUTED_VALUE"""),15.0)</f>
        <v>15</v>
      </c>
      <c r="I1036">
        <f>IFERROR(__xludf.DUMMYFUNCTION("""COMPUTED_VALUE"""),20.0)</f>
        <v>20</v>
      </c>
    </row>
    <row r="1037">
      <c r="A1037" s="2">
        <v>243.0</v>
      </c>
      <c r="B1037" s="2">
        <v>0.0</v>
      </c>
      <c r="C1037" s="2">
        <v>243.0</v>
      </c>
      <c r="D1037" s="4">
        <v>43324.60438657407</v>
      </c>
      <c r="E1037" s="6">
        <f t="shared" si="1"/>
        <v>43324</v>
      </c>
      <c r="F1037" s="7">
        <f>IFERROR(__xludf.DUMMYFUNCTION("""COMPUTED_VALUE"""),0.604386574074074)</f>
        <v>0.6043865741</v>
      </c>
      <c r="G1037">
        <f t="shared" si="2"/>
        <v>14</v>
      </c>
      <c r="H1037">
        <f>IFERROR(__xludf.DUMMYFUNCTION("""COMPUTED_VALUE"""),30.0)</f>
        <v>30</v>
      </c>
      <c r="I1037">
        <f>IFERROR(__xludf.DUMMYFUNCTION("""COMPUTED_VALUE"""),19.0)</f>
        <v>19</v>
      </c>
    </row>
    <row r="1038">
      <c r="A1038" s="2">
        <v>251.0</v>
      </c>
      <c r="B1038" s="2">
        <v>0.0</v>
      </c>
      <c r="C1038" s="2">
        <v>248.0</v>
      </c>
      <c r="D1038" s="4">
        <v>43324.61481481481</v>
      </c>
      <c r="E1038" s="6">
        <f t="shared" si="1"/>
        <v>43324</v>
      </c>
      <c r="F1038" s="7">
        <f>IFERROR(__xludf.DUMMYFUNCTION("""COMPUTED_VALUE"""),0.6148148148148148)</f>
        <v>0.6148148148</v>
      </c>
      <c r="G1038">
        <f t="shared" si="2"/>
        <v>14</v>
      </c>
      <c r="H1038">
        <f>IFERROR(__xludf.DUMMYFUNCTION("""COMPUTED_VALUE"""),45.0)</f>
        <v>45</v>
      </c>
      <c r="I1038">
        <f>IFERROR(__xludf.DUMMYFUNCTION("""COMPUTED_VALUE"""),20.0)</f>
        <v>20</v>
      </c>
    </row>
    <row r="1039">
      <c r="A1039" s="2">
        <v>269.0</v>
      </c>
      <c r="B1039" s="2">
        <v>0.0</v>
      </c>
      <c r="C1039" s="2">
        <v>269.0</v>
      </c>
      <c r="D1039" s="4">
        <v>43324.62521990741</v>
      </c>
      <c r="E1039" s="6">
        <f t="shared" si="1"/>
        <v>43324</v>
      </c>
      <c r="F1039" s="7">
        <f>IFERROR(__xludf.DUMMYFUNCTION("""COMPUTED_VALUE"""),0.6252199074074074)</f>
        <v>0.6252199074</v>
      </c>
      <c r="G1039">
        <f t="shared" si="2"/>
        <v>15</v>
      </c>
      <c r="H1039">
        <f>IFERROR(__xludf.DUMMYFUNCTION("""COMPUTED_VALUE"""),0.0)</f>
        <v>0</v>
      </c>
      <c r="I1039">
        <f>IFERROR(__xludf.DUMMYFUNCTION("""COMPUTED_VALUE"""),19.0)</f>
        <v>19</v>
      </c>
    </row>
    <row r="1040">
      <c r="A1040" s="2">
        <v>223.0</v>
      </c>
      <c r="B1040" s="2">
        <v>2.0</v>
      </c>
      <c r="C1040" s="2">
        <v>225.0</v>
      </c>
      <c r="D1040" s="4">
        <v>43324.63564814815</v>
      </c>
      <c r="E1040" s="6">
        <f t="shared" si="1"/>
        <v>43324</v>
      </c>
      <c r="F1040" s="7">
        <f>IFERROR(__xludf.DUMMYFUNCTION("""COMPUTED_VALUE"""),0.6356481481481482)</f>
        <v>0.6356481481</v>
      </c>
      <c r="G1040">
        <f t="shared" si="2"/>
        <v>15</v>
      </c>
      <c r="H1040">
        <f>IFERROR(__xludf.DUMMYFUNCTION("""COMPUTED_VALUE"""),15.0)</f>
        <v>15</v>
      </c>
      <c r="I1040">
        <f>IFERROR(__xludf.DUMMYFUNCTION("""COMPUTED_VALUE"""),20.0)</f>
        <v>20</v>
      </c>
    </row>
    <row r="1041">
      <c r="A1041" s="2">
        <v>230.0</v>
      </c>
      <c r="B1041" s="2">
        <v>1.0</v>
      </c>
      <c r="C1041" s="2">
        <v>231.0</v>
      </c>
      <c r="D1041" s="4">
        <v>43324.646053240744</v>
      </c>
      <c r="E1041" s="6">
        <f t="shared" si="1"/>
        <v>43324</v>
      </c>
      <c r="F1041" s="7">
        <f>IFERROR(__xludf.DUMMYFUNCTION("""COMPUTED_VALUE"""),0.6460532407407408)</f>
        <v>0.6460532407</v>
      </c>
      <c r="G1041">
        <f t="shared" si="2"/>
        <v>15</v>
      </c>
      <c r="H1041">
        <f>IFERROR(__xludf.DUMMYFUNCTION("""COMPUTED_VALUE"""),30.0)</f>
        <v>30</v>
      </c>
      <c r="I1041">
        <f>IFERROR(__xludf.DUMMYFUNCTION("""COMPUTED_VALUE"""),19.0)</f>
        <v>19</v>
      </c>
    </row>
    <row r="1042">
      <c r="A1042" s="2">
        <v>258.0</v>
      </c>
      <c r="B1042" s="2">
        <v>3.0</v>
      </c>
      <c r="C1042" s="2">
        <v>261.0</v>
      </c>
      <c r="D1042" s="4">
        <v>43324.65646990741</v>
      </c>
      <c r="E1042" s="6">
        <f t="shared" si="1"/>
        <v>43324</v>
      </c>
      <c r="F1042" s="7">
        <f>IFERROR(__xludf.DUMMYFUNCTION("""COMPUTED_VALUE"""),0.6564699074074074)</f>
        <v>0.6564699074</v>
      </c>
      <c r="G1042">
        <f t="shared" si="2"/>
        <v>15</v>
      </c>
      <c r="H1042">
        <f>IFERROR(__xludf.DUMMYFUNCTION("""COMPUTED_VALUE"""),45.0)</f>
        <v>45</v>
      </c>
      <c r="I1042">
        <f>IFERROR(__xludf.DUMMYFUNCTION("""COMPUTED_VALUE"""),19.0)</f>
        <v>19</v>
      </c>
    </row>
    <row r="1043">
      <c r="A1043" s="2">
        <v>265.0</v>
      </c>
      <c r="B1043" s="2">
        <v>2.0</v>
      </c>
      <c r="C1043" s="2">
        <v>261.0</v>
      </c>
      <c r="D1043" s="4">
        <v>43324.66688657407</v>
      </c>
      <c r="E1043" s="6">
        <f t="shared" si="1"/>
        <v>43324</v>
      </c>
      <c r="F1043" s="7">
        <f>IFERROR(__xludf.DUMMYFUNCTION("""COMPUTED_VALUE"""),0.666886574074074)</f>
        <v>0.6668865741</v>
      </c>
      <c r="G1043">
        <f t="shared" si="2"/>
        <v>16</v>
      </c>
      <c r="H1043">
        <f>IFERROR(__xludf.DUMMYFUNCTION("""COMPUTED_VALUE"""),0.0)</f>
        <v>0</v>
      </c>
      <c r="I1043">
        <f>IFERROR(__xludf.DUMMYFUNCTION("""COMPUTED_VALUE"""),19.0)</f>
        <v>19</v>
      </c>
    </row>
    <row r="1044">
      <c r="A1044" s="2">
        <v>288.0</v>
      </c>
      <c r="B1044" s="2">
        <v>2.0</v>
      </c>
      <c r="C1044" s="2">
        <v>290.0</v>
      </c>
      <c r="D1044" s="4">
        <v>43324.677303240744</v>
      </c>
      <c r="E1044" s="6">
        <f t="shared" si="1"/>
        <v>43324</v>
      </c>
      <c r="F1044" s="7">
        <f>IFERROR(__xludf.DUMMYFUNCTION("""COMPUTED_VALUE"""),0.6773032407407408)</f>
        <v>0.6773032407</v>
      </c>
      <c r="G1044">
        <f t="shared" si="2"/>
        <v>16</v>
      </c>
      <c r="H1044">
        <f>IFERROR(__xludf.DUMMYFUNCTION("""COMPUTED_VALUE"""),15.0)</f>
        <v>15</v>
      </c>
      <c r="I1044">
        <f>IFERROR(__xludf.DUMMYFUNCTION("""COMPUTED_VALUE"""),19.0)</f>
        <v>19</v>
      </c>
    </row>
    <row r="1045">
      <c r="A1045" s="2">
        <v>251.0</v>
      </c>
      <c r="B1045" s="2">
        <v>4.0</v>
      </c>
      <c r="C1045" s="2">
        <v>255.0</v>
      </c>
      <c r="D1045" s="4">
        <v>43324.687731481485</v>
      </c>
      <c r="E1045" s="6">
        <f t="shared" si="1"/>
        <v>43324</v>
      </c>
      <c r="F1045" s="7">
        <f>IFERROR(__xludf.DUMMYFUNCTION("""COMPUTED_VALUE"""),0.6877314814814814)</f>
        <v>0.6877314815</v>
      </c>
      <c r="G1045">
        <f t="shared" si="2"/>
        <v>16</v>
      </c>
      <c r="H1045">
        <f>IFERROR(__xludf.DUMMYFUNCTION("""COMPUTED_VALUE"""),30.0)</f>
        <v>30</v>
      </c>
      <c r="I1045">
        <f>IFERROR(__xludf.DUMMYFUNCTION("""COMPUTED_VALUE"""),20.0)</f>
        <v>20</v>
      </c>
    </row>
    <row r="1046">
      <c r="A1046" s="2">
        <v>239.0</v>
      </c>
      <c r="B1046" s="2">
        <v>1.0</v>
      </c>
      <c r="C1046" s="2">
        <v>240.0</v>
      </c>
      <c r="D1046" s="4">
        <v>43324.69813657407</v>
      </c>
      <c r="E1046" s="6">
        <f t="shared" si="1"/>
        <v>43324</v>
      </c>
      <c r="F1046" s="7">
        <f>IFERROR(__xludf.DUMMYFUNCTION("""COMPUTED_VALUE"""),0.698136574074074)</f>
        <v>0.6981365741</v>
      </c>
      <c r="G1046">
        <f t="shared" si="2"/>
        <v>16</v>
      </c>
      <c r="H1046">
        <f>IFERROR(__xludf.DUMMYFUNCTION("""COMPUTED_VALUE"""),45.0)</f>
        <v>45</v>
      </c>
      <c r="I1046">
        <f>IFERROR(__xludf.DUMMYFUNCTION("""COMPUTED_VALUE"""),19.0)</f>
        <v>19</v>
      </c>
    </row>
    <row r="1047">
      <c r="A1047" s="2">
        <v>229.0</v>
      </c>
      <c r="B1047" s="2">
        <v>2.0</v>
      </c>
      <c r="C1047" s="2">
        <v>231.0</v>
      </c>
      <c r="D1047" s="4">
        <v>43324.70856481481</v>
      </c>
      <c r="E1047" s="6">
        <f t="shared" si="1"/>
        <v>43324</v>
      </c>
      <c r="F1047" s="7">
        <f>IFERROR(__xludf.DUMMYFUNCTION("""COMPUTED_VALUE"""),0.7085648148148148)</f>
        <v>0.7085648148</v>
      </c>
      <c r="G1047">
        <f t="shared" si="2"/>
        <v>17</v>
      </c>
      <c r="H1047">
        <f>IFERROR(__xludf.DUMMYFUNCTION("""COMPUTED_VALUE"""),0.0)</f>
        <v>0</v>
      </c>
      <c r="I1047">
        <f>IFERROR(__xludf.DUMMYFUNCTION("""COMPUTED_VALUE"""),20.0)</f>
        <v>20</v>
      </c>
    </row>
    <row r="1048">
      <c r="A1048" s="2">
        <v>234.0</v>
      </c>
      <c r="B1048" s="2">
        <v>2.0</v>
      </c>
      <c r="C1048" s="2">
        <v>236.0</v>
      </c>
      <c r="D1048" s="4">
        <v>43324.71896990741</v>
      </c>
      <c r="E1048" s="6">
        <f t="shared" si="1"/>
        <v>43324</v>
      </c>
      <c r="F1048" s="7">
        <f>IFERROR(__xludf.DUMMYFUNCTION("""COMPUTED_VALUE"""),0.7189699074074074)</f>
        <v>0.7189699074</v>
      </c>
      <c r="G1048">
        <f t="shared" si="2"/>
        <v>17</v>
      </c>
      <c r="H1048">
        <f>IFERROR(__xludf.DUMMYFUNCTION("""COMPUTED_VALUE"""),15.0)</f>
        <v>15</v>
      </c>
      <c r="I1048">
        <f>IFERROR(__xludf.DUMMYFUNCTION("""COMPUTED_VALUE"""),19.0)</f>
        <v>19</v>
      </c>
    </row>
    <row r="1049">
      <c r="A1049" s="2">
        <v>284.0</v>
      </c>
      <c r="B1049" s="2">
        <v>0.0</v>
      </c>
      <c r="C1049" s="2">
        <v>284.0</v>
      </c>
      <c r="D1049" s="4">
        <v>43324.72939814815</v>
      </c>
      <c r="E1049" s="6">
        <f t="shared" si="1"/>
        <v>43324</v>
      </c>
      <c r="F1049" s="7">
        <f>IFERROR(__xludf.DUMMYFUNCTION("""COMPUTED_VALUE"""),0.7293981481481482)</f>
        <v>0.7293981481</v>
      </c>
      <c r="G1049">
        <f t="shared" si="2"/>
        <v>17</v>
      </c>
      <c r="H1049">
        <f>IFERROR(__xludf.DUMMYFUNCTION("""COMPUTED_VALUE"""),30.0)</f>
        <v>30</v>
      </c>
      <c r="I1049">
        <f>IFERROR(__xludf.DUMMYFUNCTION("""COMPUTED_VALUE"""),20.0)</f>
        <v>20</v>
      </c>
    </row>
    <row r="1050">
      <c r="A1050" s="2">
        <v>257.0</v>
      </c>
      <c r="B1050" s="2">
        <v>2.0</v>
      </c>
      <c r="C1050" s="2">
        <v>259.0</v>
      </c>
      <c r="D1050" s="4">
        <v>43324.739803240744</v>
      </c>
      <c r="E1050" s="6">
        <f t="shared" si="1"/>
        <v>43324</v>
      </c>
      <c r="F1050" s="7">
        <f>IFERROR(__xludf.DUMMYFUNCTION("""COMPUTED_VALUE"""),0.7398032407407408)</f>
        <v>0.7398032407</v>
      </c>
      <c r="G1050">
        <f t="shared" si="2"/>
        <v>17</v>
      </c>
      <c r="H1050">
        <f>IFERROR(__xludf.DUMMYFUNCTION("""COMPUTED_VALUE"""),45.0)</f>
        <v>45</v>
      </c>
      <c r="I1050">
        <f>IFERROR(__xludf.DUMMYFUNCTION("""COMPUTED_VALUE"""),19.0)</f>
        <v>19</v>
      </c>
    </row>
    <row r="1051">
      <c r="A1051" s="2">
        <v>243.0</v>
      </c>
      <c r="B1051" s="2">
        <v>2.0</v>
      </c>
      <c r="C1051" s="2">
        <v>245.0</v>
      </c>
      <c r="D1051" s="4">
        <v>43324.75025462963</v>
      </c>
      <c r="E1051" s="6">
        <f t="shared" si="1"/>
        <v>43324</v>
      </c>
      <c r="F1051" s="7">
        <f>IFERROR(__xludf.DUMMYFUNCTION("""COMPUTED_VALUE"""),0.7502546296296296)</f>
        <v>0.7502546296</v>
      </c>
      <c r="G1051">
        <f t="shared" si="2"/>
        <v>18</v>
      </c>
      <c r="H1051">
        <f>IFERROR(__xludf.DUMMYFUNCTION("""COMPUTED_VALUE"""),0.0)</f>
        <v>0</v>
      </c>
      <c r="I1051">
        <f>IFERROR(__xludf.DUMMYFUNCTION("""COMPUTED_VALUE"""),22.0)</f>
        <v>22</v>
      </c>
    </row>
    <row r="1052">
      <c r="A1052" s="2">
        <v>324.0</v>
      </c>
      <c r="B1052" s="2">
        <v>1.0</v>
      </c>
      <c r="C1052" s="2">
        <v>319.0</v>
      </c>
      <c r="D1052" s="4">
        <v>43324.76063657407</v>
      </c>
      <c r="E1052" s="6">
        <f t="shared" si="1"/>
        <v>43324</v>
      </c>
      <c r="F1052" s="7">
        <f>IFERROR(__xludf.DUMMYFUNCTION("""COMPUTED_VALUE"""),0.760636574074074)</f>
        <v>0.7606365741</v>
      </c>
      <c r="G1052">
        <f t="shared" si="2"/>
        <v>18</v>
      </c>
      <c r="H1052">
        <f>IFERROR(__xludf.DUMMYFUNCTION("""COMPUTED_VALUE"""),15.0)</f>
        <v>15</v>
      </c>
      <c r="I1052">
        <f>IFERROR(__xludf.DUMMYFUNCTION("""COMPUTED_VALUE"""),19.0)</f>
        <v>19</v>
      </c>
    </row>
    <row r="1053">
      <c r="A1053" s="2">
        <v>306.0</v>
      </c>
      <c r="B1053" s="2">
        <v>0.0</v>
      </c>
      <c r="C1053" s="2">
        <v>306.0</v>
      </c>
      <c r="D1053" s="4">
        <v>43324.771053240744</v>
      </c>
      <c r="E1053" s="6">
        <f t="shared" si="1"/>
        <v>43324</v>
      </c>
      <c r="F1053" s="7">
        <f>IFERROR(__xludf.DUMMYFUNCTION("""COMPUTED_VALUE"""),0.7710532407407408)</f>
        <v>0.7710532407</v>
      </c>
      <c r="G1053">
        <f t="shared" si="2"/>
        <v>18</v>
      </c>
      <c r="H1053">
        <f>IFERROR(__xludf.DUMMYFUNCTION("""COMPUTED_VALUE"""),30.0)</f>
        <v>30</v>
      </c>
      <c r="I1053">
        <f>IFERROR(__xludf.DUMMYFUNCTION("""COMPUTED_VALUE"""),19.0)</f>
        <v>19</v>
      </c>
    </row>
    <row r="1054">
      <c r="A1054" s="2">
        <v>310.0</v>
      </c>
      <c r="B1054" s="2">
        <v>3.0</v>
      </c>
      <c r="C1054" s="2">
        <v>304.0</v>
      </c>
      <c r="D1054" s="4">
        <v>43324.78146990741</v>
      </c>
      <c r="E1054" s="6">
        <f t="shared" si="1"/>
        <v>43324</v>
      </c>
      <c r="F1054" s="7">
        <f>IFERROR(__xludf.DUMMYFUNCTION("""COMPUTED_VALUE"""),0.7814699074074074)</f>
        <v>0.7814699074</v>
      </c>
      <c r="G1054">
        <f t="shared" si="2"/>
        <v>18</v>
      </c>
      <c r="H1054">
        <f>IFERROR(__xludf.DUMMYFUNCTION("""COMPUTED_VALUE"""),45.0)</f>
        <v>45</v>
      </c>
      <c r="I1054">
        <f>IFERROR(__xludf.DUMMYFUNCTION("""COMPUTED_VALUE"""),19.0)</f>
        <v>19</v>
      </c>
    </row>
    <row r="1055">
      <c r="A1055" s="2">
        <v>327.0</v>
      </c>
      <c r="B1055" s="2">
        <v>3.0</v>
      </c>
      <c r="C1055" s="2">
        <v>330.0</v>
      </c>
      <c r="D1055" s="4">
        <v>43324.791909722226</v>
      </c>
      <c r="E1055" s="6">
        <f t="shared" si="1"/>
        <v>43324</v>
      </c>
      <c r="F1055" s="7">
        <f>IFERROR(__xludf.DUMMYFUNCTION("""COMPUTED_VALUE"""),0.7919097222222222)</f>
        <v>0.7919097222</v>
      </c>
      <c r="G1055">
        <f t="shared" si="2"/>
        <v>19</v>
      </c>
      <c r="H1055">
        <f>IFERROR(__xludf.DUMMYFUNCTION("""COMPUTED_VALUE"""),0.0)</f>
        <v>0</v>
      </c>
      <c r="I1055">
        <f>IFERROR(__xludf.DUMMYFUNCTION("""COMPUTED_VALUE"""),21.0)</f>
        <v>21</v>
      </c>
    </row>
    <row r="1056">
      <c r="A1056" s="2">
        <v>307.0</v>
      </c>
      <c r="B1056" s="2">
        <v>2.0</v>
      </c>
      <c r="C1056" s="2">
        <v>309.0</v>
      </c>
      <c r="D1056" s="4">
        <v>43324.80231481481</v>
      </c>
      <c r="E1056" s="6">
        <f t="shared" si="1"/>
        <v>43324</v>
      </c>
      <c r="F1056" s="7">
        <f>IFERROR(__xludf.DUMMYFUNCTION("""COMPUTED_VALUE"""),0.8023148148148148)</f>
        <v>0.8023148148</v>
      </c>
      <c r="G1056">
        <f t="shared" si="2"/>
        <v>19</v>
      </c>
      <c r="H1056">
        <f>IFERROR(__xludf.DUMMYFUNCTION("""COMPUTED_VALUE"""),15.0)</f>
        <v>15</v>
      </c>
      <c r="I1056">
        <f>IFERROR(__xludf.DUMMYFUNCTION("""COMPUTED_VALUE"""),20.0)</f>
        <v>20</v>
      </c>
    </row>
    <row r="1057">
      <c r="A1057" s="2">
        <v>335.0</v>
      </c>
      <c r="B1057" s="2">
        <v>1.0</v>
      </c>
      <c r="C1057" s="2">
        <v>336.0</v>
      </c>
      <c r="D1057" s="4">
        <v>43324.81271990741</v>
      </c>
      <c r="E1057" s="6">
        <f t="shared" si="1"/>
        <v>43324</v>
      </c>
      <c r="F1057" s="7">
        <f>IFERROR(__xludf.DUMMYFUNCTION("""COMPUTED_VALUE"""),0.8127199074074074)</f>
        <v>0.8127199074</v>
      </c>
      <c r="G1057">
        <f t="shared" si="2"/>
        <v>19</v>
      </c>
      <c r="H1057">
        <f>IFERROR(__xludf.DUMMYFUNCTION("""COMPUTED_VALUE"""),30.0)</f>
        <v>30</v>
      </c>
      <c r="I1057">
        <f>IFERROR(__xludf.DUMMYFUNCTION("""COMPUTED_VALUE"""),19.0)</f>
        <v>19</v>
      </c>
    </row>
    <row r="1058">
      <c r="A1058" s="2">
        <v>306.0</v>
      </c>
      <c r="B1058" s="2">
        <v>3.0</v>
      </c>
      <c r="C1058" s="2">
        <v>301.0</v>
      </c>
      <c r="D1058" s="4">
        <v>43324.82313657407</v>
      </c>
      <c r="E1058" s="6">
        <f t="shared" si="1"/>
        <v>43324</v>
      </c>
      <c r="F1058" s="7">
        <f>IFERROR(__xludf.DUMMYFUNCTION("""COMPUTED_VALUE"""),0.823136574074074)</f>
        <v>0.8231365741</v>
      </c>
      <c r="G1058">
        <f t="shared" si="2"/>
        <v>19</v>
      </c>
      <c r="H1058">
        <f>IFERROR(__xludf.DUMMYFUNCTION("""COMPUTED_VALUE"""),45.0)</f>
        <v>45</v>
      </c>
      <c r="I1058">
        <f>IFERROR(__xludf.DUMMYFUNCTION("""COMPUTED_VALUE"""),19.0)</f>
        <v>19</v>
      </c>
    </row>
    <row r="1059">
      <c r="A1059" s="2">
        <v>296.0</v>
      </c>
      <c r="B1059" s="2">
        <v>4.0</v>
      </c>
      <c r="C1059" s="2">
        <v>300.0</v>
      </c>
      <c r="D1059" s="4">
        <v>43324.833599537036</v>
      </c>
      <c r="E1059" s="6">
        <f t="shared" si="1"/>
        <v>43324</v>
      </c>
      <c r="F1059" s="7">
        <f>IFERROR(__xludf.DUMMYFUNCTION("""COMPUTED_VALUE"""),0.833599537037037)</f>
        <v>0.833599537</v>
      </c>
      <c r="G1059">
        <f t="shared" si="2"/>
        <v>20</v>
      </c>
      <c r="H1059">
        <f>IFERROR(__xludf.DUMMYFUNCTION("""COMPUTED_VALUE"""),0.0)</f>
        <v>0</v>
      </c>
      <c r="I1059">
        <f>IFERROR(__xludf.DUMMYFUNCTION("""COMPUTED_VALUE"""),23.0)</f>
        <v>23</v>
      </c>
    </row>
    <row r="1060">
      <c r="A1060" s="2">
        <v>329.0</v>
      </c>
      <c r="B1060" s="2">
        <v>3.0</v>
      </c>
      <c r="C1060" s="2">
        <v>332.0</v>
      </c>
      <c r="D1060" s="4">
        <v>43324.84396990741</v>
      </c>
      <c r="E1060" s="6">
        <f t="shared" si="1"/>
        <v>43324</v>
      </c>
      <c r="F1060" s="7">
        <f>IFERROR(__xludf.DUMMYFUNCTION("""COMPUTED_VALUE"""),0.8439699074074074)</f>
        <v>0.8439699074</v>
      </c>
      <c r="G1060">
        <f t="shared" si="2"/>
        <v>20</v>
      </c>
      <c r="H1060">
        <f>IFERROR(__xludf.DUMMYFUNCTION("""COMPUTED_VALUE"""),15.0)</f>
        <v>15</v>
      </c>
      <c r="I1060">
        <f>IFERROR(__xludf.DUMMYFUNCTION("""COMPUTED_VALUE"""),19.0)</f>
        <v>19</v>
      </c>
    </row>
    <row r="1061">
      <c r="A1061" s="2">
        <v>304.0</v>
      </c>
      <c r="B1061" s="2">
        <v>7.0</v>
      </c>
      <c r="C1061" s="2">
        <v>311.0</v>
      </c>
      <c r="D1061" s="4">
        <v>43324.85438657407</v>
      </c>
      <c r="E1061" s="6">
        <f t="shared" si="1"/>
        <v>43324</v>
      </c>
      <c r="F1061" s="7">
        <f>IFERROR(__xludf.DUMMYFUNCTION("""COMPUTED_VALUE"""),0.854386574074074)</f>
        <v>0.8543865741</v>
      </c>
      <c r="G1061">
        <f t="shared" si="2"/>
        <v>20</v>
      </c>
      <c r="H1061">
        <f>IFERROR(__xludf.DUMMYFUNCTION("""COMPUTED_VALUE"""),30.0)</f>
        <v>30</v>
      </c>
      <c r="I1061">
        <f>IFERROR(__xludf.DUMMYFUNCTION("""COMPUTED_VALUE"""),19.0)</f>
        <v>19</v>
      </c>
    </row>
    <row r="1062">
      <c r="A1062" s="2">
        <v>354.0</v>
      </c>
      <c r="B1062" s="2">
        <v>7.0</v>
      </c>
      <c r="C1062" s="2">
        <v>361.0</v>
      </c>
      <c r="D1062" s="4">
        <v>43324.864803240744</v>
      </c>
      <c r="E1062" s="6">
        <f t="shared" si="1"/>
        <v>43324</v>
      </c>
      <c r="F1062" s="7">
        <f>IFERROR(__xludf.DUMMYFUNCTION("""COMPUTED_VALUE"""),0.8648032407407408)</f>
        <v>0.8648032407</v>
      </c>
      <c r="G1062">
        <f t="shared" si="2"/>
        <v>20</v>
      </c>
      <c r="H1062">
        <f>IFERROR(__xludf.DUMMYFUNCTION("""COMPUTED_VALUE"""),45.0)</f>
        <v>45</v>
      </c>
      <c r="I1062">
        <f>IFERROR(__xludf.DUMMYFUNCTION("""COMPUTED_VALUE"""),19.0)</f>
        <v>19</v>
      </c>
    </row>
    <row r="1063">
      <c r="A1063" s="2">
        <v>317.0</v>
      </c>
      <c r="B1063" s="2">
        <v>7.0</v>
      </c>
      <c r="C1063" s="2">
        <v>324.0</v>
      </c>
      <c r="D1063" s="4">
        <v>43324.875243055554</v>
      </c>
      <c r="E1063" s="6">
        <f t="shared" si="1"/>
        <v>43324</v>
      </c>
      <c r="F1063" s="7">
        <f>IFERROR(__xludf.DUMMYFUNCTION("""COMPUTED_VALUE"""),0.8752430555555556)</f>
        <v>0.8752430556</v>
      </c>
      <c r="G1063">
        <f t="shared" si="2"/>
        <v>21</v>
      </c>
      <c r="H1063">
        <f>IFERROR(__xludf.DUMMYFUNCTION("""COMPUTED_VALUE"""),0.0)</f>
        <v>0</v>
      </c>
      <c r="I1063">
        <f>IFERROR(__xludf.DUMMYFUNCTION("""COMPUTED_VALUE"""),21.0)</f>
        <v>21</v>
      </c>
    </row>
    <row r="1064">
      <c r="A1064" s="2">
        <v>395.0</v>
      </c>
      <c r="B1064" s="2">
        <v>3.0</v>
      </c>
      <c r="C1064" s="2">
        <v>398.0</v>
      </c>
      <c r="D1064" s="4">
        <v>43324.88563657407</v>
      </c>
      <c r="E1064" s="6">
        <f t="shared" si="1"/>
        <v>43324</v>
      </c>
      <c r="F1064" s="7">
        <f>IFERROR(__xludf.DUMMYFUNCTION("""COMPUTED_VALUE"""),0.885636574074074)</f>
        <v>0.8856365741</v>
      </c>
      <c r="G1064">
        <f t="shared" si="2"/>
        <v>21</v>
      </c>
      <c r="H1064">
        <f>IFERROR(__xludf.DUMMYFUNCTION("""COMPUTED_VALUE"""),15.0)</f>
        <v>15</v>
      </c>
      <c r="I1064">
        <f>IFERROR(__xludf.DUMMYFUNCTION("""COMPUTED_VALUE"""),19.0)</f>
        <v>19</v>
      </c>
    </row>
    <row r="1065">
      <c r="A1065" s="2">
        <v>463.0</v>
      </c>
      <c r="B1065" s="2">
        <v>1.0</v>
      </c>
      <c r="C1065" s="2">
        <v>464.0</v>
      </c>
      <c r="D1065" s="4">
        <v>43324.89606481481</v>
      </c>
      <c r="E1065" s="6">
        <f t="shared" si="1"/>
        <v>43324</v>
      </c>
      <c r="F1065" s="7">
        <f>IFERROR(__xludf.DUMMYFUNCTION("""COMPUTED_VALUE"""),0.8960648148148148)</f>
        <v>0.8960648148</v>
      </c>
      <c r="G1065">
        <f t="shared" si="2"/>
        <v>21</v>
      </c>
      <c r="H1065">
        <f>IFERROR(__xludf.DUMMYFUNCTION("""COMPUTED_VALUE"""),30.0)</f>
        <v>30</v>
      </c>
      <c r="I1065">
        <f>IFERROR(__xludf.DUMMYFUNCTION("""COMPUTED_VALUE"""),20.0)</f>
        <v>20</v>
      </c>
    </row>
    <row r="1066">
      <c r="A1066" s="2">
        <v>410.0</v>
      </c>
      <c r="B1066" s="2">
        <v>1.0</v>
      </c>
      <c r="C1066" s="2">
        <v>411.0</v>
      </c>
      <c r="D1066" s="4">
        <v>43324.90646990741</v>
      </c>
      <c r="E1066" s="6">
        <f t="shared" si="1"/>
        <v>43324</v>
      </c>
      <c r="F1066" s="7">
        <f>IFERROR(__xludf.DUMMYFUNCTION("""COMPUTED_VALUE"""),0.9064699074074074)</f>
        <v>0.9064699074</v>
      </c>
      <c r="G1066">
        <f t="shared" si="2"/>
        <v>21</v>
      </c>
      <c r="H1066">
        <f>IFERROR(__xludf.DUMMYFUNCTION("""COMPUTED_VALUE"""),45.0)</f>
        <v>45</v>
      </c>
      <c r="I1066">
        <f>IFERROR(__xludf.DUMMYFUNCTION("""COMPUTED_VALUE"""),19.0)</f>
        <v>19</v>
      </c>
    </row>
    <row r="1067">
      <c r="A1067" s="2">
        <v>393.0</v>
      </c>
      <c r="B1067" s="2">
        <v>2.0</v>
      </c>
      <c r="C1067" s="2">
        <v>395.0</v>
      </c>
      <c r="D1067" s="4">
        <v>43324.91688657407</v>
      </c>
      <c r="E1067" s="6">
        <f t="shared" si="1"/>
        <v>43324</v>
      </c>
      <c r="F1067" s="7">
        <f>IFERROR(__xludf.DUMMYFUNCTION("""COMPUTED_VALUE"""),0.916886574074074)</f>
        <v>0.9168865741</v>
      </c>
      <c r="G1067">
        <f t="shared" si="2"/>
        <v>22</v>
      </c>
      <c r="H1067">
        <f>IFERROR(__xludf.DUMMYFUNCTION("""COMPUTED_VALUE"""),0.0)</f>
        <v>0</v>
      </c>
      <c r="I1067">
        <f>IFERROR(__xludf.DUMMYFUNCTION("""COMPUTED_VALUE"""),19.0)</f>
        <v>19</v>
      </c>
    </row>
    <row r="1068">
      <c r="A1068" s="2">
        <v>352.0</v>
      </c>
      <c r="B1068" s="2">
        <v>5.0</v>
      </c>
      <c r="C1068" s="2">
        <v>357.0</v>
      </c>
      <c r="D1068" s="4">
        <v>43324.927303240744</v>
      </c>
      <c r="E1068" s="6">
        <f t="shared" si="1"/>
        <v>43324</v>
      </c>
      <c r="F1068" s="7">
        <f>IFERROR(__xludf.DUMMYFUNCTION("""COMPUTED_VALUE"""),0.9273032407407408)</f>
        <v>0.9273032407</v>
      </c>
      <c r="G1068">
        <f t="shared" si="2"/>
        <v>22</v>
      </c>
      <c r="H1068">
        <f>IFERROR(__xludf.DUMMYFUNCTION("""COMPUTED_VALUE"""),15.0)</f>
        <v>15</v>
      </c>
      <c r="I1068">
        <f>IFERROR(__xludf.DUMMYFUNCTION("""COMPUTED_VALUE"""),19.0)</f>
        <v>19</v>
      </c>
    </row>
    <row r="1069">
      <c r="A1069" s="2">
        <v>329.0</v>
      </c>
      <c r="B1069" s="2">
        <v>10.0</v>
      </c>
      <c r="C1069" s="2">
        <v>336.0</v>
      </c>
      <c r="D1069" s="4">
        <v>43324.93771990741</v>
      </c>
      <c r="E1069" s="6">
        <f t="shared" si="1"/>
        <v>43324</v>
      </c>
      <c r="F1069" s="7">
        <f>IFERROR(__xludf.DUMMYFUNCTION("""COMPUTED_VALUE"""),0.9377199074074074)</f>
        <v>0.9377199074</v>
      </c>
      <c r="G1069">
        <f t="shared" si="2"/>
        <v>22</v>
      </c>
      <c r="H1069">
        <f>IFERROR(__xludf.DUMMYFUNCTION("""COMPUTED_VALUE"""),30.0)</f>
        <v>30</v>
      </c>
      <c r="I1069">
        <f>IFERROR(__xludf.DUMMYFUNCTION("""COMPUTED_VALUE"""),19.0)</f>
        <v>19</v>
      </c>
    </row>
    <row r="1070">
      <c r="A1070" s="2">
        <v>329.0</v>
      </c>
      <c r="B1070" s="2">
        <v>11.0</v>
      </c>
      <c r="C1070" s="2">
        <v>340.0</v>
      </c>
      <c r="D1070" s="4">
        <v>43324.94813657407</v>
      </c>
      <c r="E1070" s="6">
        <f t="shared" si="1"/>
        <v>43324</v>
      </c>
      <c r="F1070" s="7">
        <f>IFERROR(__xludf.DUMMYFUNCTION("""COMPUTED_VALUE"""),0.948136574074074)</f>
        <v>0.9481365741</v>
      </c>
      <c r="G1070">
        <f t="shared" si="2"/>
        <v>22</v>
      </c>
      <c r="H1070">
        <f>IFERROR(__xludf.DUMMYFUNCTION("""COMPUTED_VALUE"""),45.0)</f>
        <v>45</v>
      </c>
      <c r="I1070">
        <f>IFERROR(__xludf.DUMMYFUNCTION("""COMPUTED_VALUE"""),19.0)</f>
        <v>19</v>
      </c>
    </row>
    <row r="1071">
      <c r="A1071" s="2">
        <v>285.0</v>
      </c>
      <c r="B1071" s="2">
        <v>6.0</v>
      </c>
      <c r="C1071" s="2">
        <v>291.0</v>
      </c>
      <c r="D1071" s="4">
        <v>43324.958553240744</v>
      </c>
      <c r="E1071" s="6">
        <f t="shared" si="1"/>
        <v>43324</v>
      </c>
      <c r="F1071" s="7">
        <f>IFERROR(__xludf.DUMMYFUNCTION("""COMPUTED_VALUE"""),0.9585532407407408)</f>
        <v>0.9585532407</v>
      </c>
      <c r="G1071">
        <f t="shared" si="2"/>
        <v>23</v>
      </c>
      <c r="H1071">
        <f>IFERROR(__xludf.DUMMYFUNCTION("""COMPUTED_VALUE"""),0.0)</f>
        <v>0</v>
      </c>
      <c r="I1071">
        <f>IFERROR(__xludf.DUMMYFUNCTION("""COMPUTED_VALUE"""),19.0)</f>
        <v>19</v>
      </c>
    </row>
    <row r="1072">
      <c r="A1072" s="2">
        <v>296.0</v>
      </c>
      <c r="B1072" s="2">
        <v>4.0</v>
      </c>
      <c r="C1072" s="2">
        <v>300.0</v>
      </c>
      <c r="D1072" s="4">
        <v>43324.96896990741</v>
      </c>
      <c r="E1072" s="6">
        <f t="shared" si="1"/>
        <v>43324</v>
      </c>
      <c r="F1072" s="7">
        <f>IFERROR(__xludf.DUMMYFUNCTION("""COMPUTED_VALUE"""),0.9689699074074074)</f>
        <v>0.9689699074</v>
      </c>
      <c r="G1072">
        <f t="shared" si="2"/>
        <v>23</v>
      </c>
      <c r="H1072">
        <f>IFERROR(__xludf.DUMMYFUNCTION("""COMPUTED_VALUE"""),15.0)</f>
        <v>15</v>
      </c>
      <c r="I1072">
        <f>IFERROR(__xludf.DUMMYFUNCTION("""COMPUTED_VALUE"""),19.0)</f>
        <v>19</v>
      </c>
    </row>
    <row r="1073">
      <c r="A1073" s="2">
        <v>287.0</v>
      </c>
      <c r="B1073" s="2">
        <v>3.0</v>
      </c>
      <c r="C1073" s="2">
        <v>290.0</v>
      </c>
      <c r="D1073" s="4">
        <v>43324.97938657407</v>
      </c>
      <c r="E1073" s="6">
        <f t="shared" si="1"/>
        <v>43324</v>
      </c>
      <c r="F1073" s="7">
        <f>IFERROR(__xludf.DUMMYFUNCTION("""COMPUTED_VALUE"""),0.979386574074074)</f>
        <v>0.9793865741</v>
      </c>
      <c r="G1073">
        <f t="shared" si="2"/>
        <v>23</v>
      </c>
      <c r="H1073">
        <f>IFERROR(__xludf.DUMMYFUNCTION("""COMPUTED_VALUE"""),30.0)</f>
        <v>30</v>
      </c>
      <c r="I1073">
        <f>IFERROR(__xludf.DUMMYFUNCTION("""COMPUTED_VALUE"""),19.0)</f>
        <v>19</v>
      </c>
    </row>
    <row r="1074">
      <c r="A1074" s="2">
        <v>292.0</v>
      </c>
      <c r="B1074" s="2">
        <v>5.0</v>
      </c>
      <c r="C1074" s="2">
        <v>297.0</v>
      </c>
      <c r="D1074" s="4">
        <v>43324.98979166667</v>
      </c>
      <c r="E1074" s="6">
        <f t="shared" si="1"/>
        <v>43324</v>
      </c>
      <c r="F1074" s="7">
        <f>IFERROR(__xludf.DUMMYFUNCTION("""COMPUTED_VALUE"""),0.9897916666666666)</f>
        <v>0.9897916667</v>
      </c>
      <c r="G1074">
        <f t="shared" si="2"/>
        <v>23</v>
      </c>
      <c r="H1074">
        <f>IFERROR(__xludf.DUMMYFUNCTION("""COMPUTED_VALUE"""),45.0)</f>
        <v>45</v>
      </c>
      <c r="I1074">
        <f>IFERROR(__xludf.DUMMYFUNCTION("""COMPUTED_VALUE"""),18.0)</f>
        <v>18</v>
      </c>
    </row>
    <row r="1075">
      <c r="A1075" s="2">
        <v>292.0</v>
      </c>
      <c r="B1075" s="2">
        <v>2.0</v>
      </c>
      <c r="C1075" s="2">
        <v>294.0</v>
      </c>
      <c r="D1075" s="4">
        <v>43325.00021990741</v>
      </c>
      <c r="E1075" s="6">
        <f t="shared" si="1"/>
        <v>43325</v>
      </c>
      <c r="F1075" s="7">
        <f>IFERROR(__xludf.DUMMYFUNCTION("""COMPUTED_VALUE"""),2.199074074074074E-4)</f>
        <v>0.0002199074074</v>
      </c>
      <c r="G1075">
        <f t="shared" si="2"/>
        <v>0</v>
      </c>
      <c r="H1075">
        <f>IFERROR(__xludf.DUMMYFUNCTION("""COMPUTED_VALUE"""),0.0)</f>
        <v>0</v>
      </c>
      <c r="I1075">
        <f>IFERROR(__xludf.DUMMYFUNCTION("""COMPUTED_VALUE"""),19.0)</f>
        <v>19</v>
      </c>
    </row>
    <row r="1076">
      <c r="A1076" s="2">
        <v>258.0</v>
      </c>
      <c r="B1076" s="2">
        <v>2.0</v>
      </c>
      <c r="C1076" s="2">
        <v>251.0</v>
      </c>
      <c r="D1076" s="4">
        <v>43325.010625</v>
      </c>
      <c r="E1076" s="6">
        <f t="shared" si="1"/>
        <v>43325</v>
      </c>
      <c r="F1076" s="7">
        <f>IFERROR(__xludf.DUMMYFUNCTION("""COMPUTED_VALUE"""),0.010625)</f>
        <v>0.010625</v>
      </c>
      <c r="G1076">
        <f t="shared" si="2"/>
        <v>0</v>
      </c>
      <c r="H1076">
        <f>IFERROR(__xludf.DUMMYFUNCTION("""COMPUTED_VALUE"""),15.0)</f>
        <v>15</v>
      </c>
      <c r="I1076">
        <f>IFERROR(__xludf.DUMMYFUNCTION("""COMPUTED_VALUE"""),18.0)</f>
        <v>18</v>
      </c>
    </row>
    <row r="1077">
      <c r="A1077" s="2">
        <v>231.0</v>
      </c>
      <c r="B1077" s="2">
        <v>1.0</v>
      </c>
      <c r="C1077" s="2">
        <v>232.0</v>
      </c>
      <c r="D1077" s="4">
        <v>43325.021053240744</v>
      </c>
      <c r="E1077" s="6">
        <f t="shared" si="1"/>
        <v>43325</v>
      </c>
      <c r="F1077" s="7">
        <f>IFERROR(__xludf.DUMMYFUNCTION("""COMPUTED_VALUE"""),0.02105324074074074)</f>
        <v>0.02105324074</v>
      </c>
      <c r="G1077">
        <f t="shared" si="2"/>
        <v>0</v>
      </c>
      <c r="H1077">
        <f>IFERROR(__xludf.DUMMYFUNCTION("""COMPUTED_VALUE"""),30.0)</f>
        <v>30</v>
      </c>
      <c r="I1077">
        <f>IFERROR(__xludf.DUMMYFUNCTION("""COMPUTED_VALUE"""),19.0)</f>
        <v>19</v>
      </c>
    </row>
    <row r="1078">
      <c r="A1078" s="2">
        <v>200.0</v>
      </c>
      <c r="B1078" s="2">
        <v>3.0</v>
      </c>
      <c r="C1078" s="2">
        <v>203.0</v>
      </c>
      <c r="D1078" s="4">
        <v>43325.03145833333</v>
      </c>
      <c r="E1078" s="6">
        <f t="shared" si="1"/>
        <v>43325</v>
      </c>
      <c r="F1078" s="7">
        <f>IFERROR(__xludf.DUMMYFUNCTION("""COMPUTED_VALUE"""),0.03145833333333333)</f>
        <v>0.03145833333</v>
      </c>
      <c r="G1078">
        <f t="shared" si="2"/>
        <v>0</v>
      </c>
      <c r="H1078">
        <f>IFERROR(__xludf.DUMMYFUNCTION("""COMPUTED_VALUE"""),45.0)</f>
        <v>45</v>
      </c>
      <c r="I1078">
        <f>IFERROR(__xludf.DUMMYFUNCTION("""COMPUTED_VALUE"""),18.0)</f>
        <v>18</v>
      </c>
    </row>
    <row r="1079">
      <c r="A1079" s="2">
        <v>179.0</v>
      </c>
      <c r="B1079" s="2">
        <v>3.0</v>
      </c>
      <c r="C1079" s="2">
        <v>182.0</v>
      </c>
      <c r="D1079" s="4">
        <v>43325.04188657407</v>
      </c>
      <c r="E1079" s="6">
        <f t="shared" si="1"/>
        <v>43325</v>
      </c>
      <c r="F1079" s="7">
        <f>IFERROR(__xludf.DUMMYFUNCTION("""COMPUTED_VALUE"""),0.041886574074074076)</f>
        <v>0.04188657407</v>
      </c>
      <c r="G1079">
        <f t="shared" si="2"/>
        <v>1</v>
      </c>
      <c r="H1079">
        <f>IFERROR(__xludf.DUMMYFUNCTION("""COMPUTED_VALUE"""),0.0)</f>
        <v>0</v>
      </c>
      <c r="I1079">
        <f>IFERROR(__xludf.DUMMYFUNCTION("""COMPUTED_VALUE"""),19.0)</f>
        <v>19</v>
      </c>
    </row>
    <row r="1080">
      <c r="A1080" s="2">
        <v>208.0</v>
      </c>
      <c r="B1080" s="2">
        <v>5.0</v>
      </c>
      <c r="C1080" s="2">
        <v>213.0</v>
      </c>
      <c r="D1080" s="4">
        <v>43325.05229166667</v>
      </c>
      <c r="E1080" s="6">
        <f t="shared" si="1"/>
        <v>43325</v>
      </c>
      <c r="F1080" s="7">
        <f>IFERROR(__xludf.DUMMYFUNCTION("""COMPUTED_VALUE"""),0.05229166666666667)</f>
        <v>0.05229166667</v>
      </c>
      <c r="G1080">
        <f t="shared" si="2"/>
        <v>1</v>
      </c>
      <c r="H1080">
        <f>IFERROR(__xludf.DUMMYFUNCTION("""COMPUTED_VALUE"""),15.0)</f>
        <v>15</v>
      </c>
      <c r="I1080">
        <f>IFERROR(__xludf.DUMMYFUNCTION("""COMPUTED_VALUE"""),18.0)</f>
        <v>18</v>
      </c>
    </row>
    <row r="1081">
      <c r="A1081" s="2">
        <v>205.0</v>
      </c>
      <c r="B1081" s="2">
        <v>3.0</v>
      </c>
      <c r="C1081" s="2">
        <v>208.0</v>
      </c>
      <c r="D1081" s="4">
        <v>43325.06270833333</v>
      </c>
      <c r="E1081" s="6">
        <f t="shared" si="1"/>
        <v>43325</v>
      </c>
      <c r="F1081" s="7">
        <f>IFERROR(__xludf.DUMMYFUNCTION("""COMPUTED_VALUE"""),0.06270833333333334)</f>
        <v>0.06270833333</v>
      </c>
      <c r="G1081">
        <f t="shared" si="2"/>
        <v>1</v>
      </c>
      <c r="H1081">
        <f>IFERROR(__xludf.DUMMYFUNCTION("""COMPUTED_VALUE"""),30.0)</f>
        <v>30</v>
      </c>
      <c r="I1081">
        <f>IFERROR(__xludf.DUMMYFUNCTION("""COMPUTED_VALUE"""),18.0)</f>
        <v>18</v>
      </c>
    </row>
    <row r="1082">
      <c r="A1082" s="2">
        <v>175.0</v>
      </c>
      <c r="B1082" s="2">
        <v>2.0</v>
      </c>
      <c r="C1082" s="2">
        <v>177.0</v>
      </c>
      <c r="D1082" s="4">
        <v>43325.07313657407</v>
      </c>
      <c r="E1082" s="6">
        <f t="shared" si="1"/>
        <v>43325</v>
      </c>
      <c r="F1082" s="7">
        <f>IFERROR(__xludf.DUMMYFUNCTION("""COMPUTED_VALUE"""),0.07313657407407408)</f>
        <v>0.07313657407</v>
      </c>
      <c r="G1082">
        <f t="shared" si="2"/>
        <v>1</v>
      </c>
      <c r="H1082">
        <f>IFERROR(__xludf.DUMMYFUNCTION("""COMPUTED_VALUE"""),45.0)</f>
        <v>45</v>
      </c>
      <c r="I1082">
        <f>IFERROR(__xludf.DUMMYFUNCTION("""COMPUTED_VALUE"""),19.0)</f>
        <v>19</v>
      </c>
    </row>
    <row r="1083">
      <c r="A1083" s="2">
        <v>186.0</v>
      </c>
      <c r="B1083" s="2">
        <v>1.0</v>
      </c>
      <c r="C1083" s="2">
        <v>179.0</v>
      </c>
      <c r="D1083" s="4">
        <v>43325.08358796296</v>
      </c>
      <c r="E1083" s="6">
        <f t="shared" si="1"/>
        <v>43325</v>
      </c>
      <c r="F1083" s="7">
        <f>IFERROR(__xludf.DUMMYFUNCTION("""COMPUTED_VALUE"""),0.08358796296296296)</f>
        <v>0.08358796296</v>
      </c>
      <c r="G1083">
        <f t="shared" si="2"/>
        <v>2</v>
      </c>
      <c r="H1083">
        <f>IFERROR(__xludf.DUMMYFUNCTION("""COMPUTED_VALUE"""),0.0)</f>
        <v>0</v>
      </c>
      <c r="I1083">
        <f>IFERROR(__xludf.DUMMYFUNCTION("""COMPUTED_VALUE"""),22.0)</f>
        <v>22</v>
      </c>
    </row>
    <row r="1084">
      <c r="A1084" s="2">
        <v>238.0</v>
      </c>
      <c r="B1084" s="2">
        <v>1.0</v>
      </c>
      <c r="C1084" s="2">
        <v>239.0</v>
      </c>
      <c r="D1084" s="4">
        <v>43325.09395833333</v>
      </c>
      <c r="E1084" s="6">
        <f t="shared" si="1"/>
        <v>43325</v>
      </c>
      <c r="F1084" s="7">
        <f>IFERROR(__xludf.DUMMYFUNCTION("""COMPUTED_VALUE"""),0.09395833333333334)</f>
        <v>0.09395833333</v>
      </c>
      <c r="G1084">
        <f t="shared" si="2"/>
        <v>2</v>
      </c>
      <c r="H1084">
        <f>IFERROR(__xludf.DUMMYFUNCTION("""COMPUTED_VALUE"""),15.0)</f>
        <v>15</v>
      </c>
      <c r="I1084">
        <f>IFERROR(__xludf.DUMMYFUNCTION("""COMPUTED_VALUE"""),18.0)</f>
        <v>18</v>
      </c>
    </row>
    <row r="1085">
      <c r="A1085" s="2">
        <v>217.0</v>
      </c>
      <c r="B1085" s="2">
        <v>2.0</v>
      </c>
      <c r="C1085" s="2">
        <v>219.0</v>
      </c>
      <c r="D1085" s="4">
        <v>43325.10438657407</v>
      </c>
      <c r="E1085" s="6">
        <f t="shared" si="1"/>
        <v>43325</v>
      </c>
      <c r="F1085" s="7">
        <f>IFERROR(__xludf.DUMMYFUNCTION("""COMPUTED_VALUE"""),0.10438657407407408)</f>
        <v>0.1043865741</v>
      </c>
      <c r="G1085">
        <f t="shared" si="2"/>
        <v>2</v>
      </c>
      <c r="H1085">
        <f>IFERROR(__xludf.DUMMYFUNCTION("""COMPUTED_VALUE"""),30.0)</f>
        <v>30</v>
      </c>
      <c r="I1085">
        <f>IFERROR(__xludf.DUMMYFUNCTION("""COMPUTED_VALUE"""),19.0)</f>
        <v>19</v>
      </c>
    </row>
    <row r="1086">
      <c r="A1086" s="2">
        <v>165.0</v>
      </c>
      <c r="B1086" s="2">
        <v>1.0</v>
      </c>
      <c r="C1086" s="2">
        <v>156.0</v>
      </c>
      <c r="D1086" s="4">
        <v>43325.11479166667</v>
      </c>
      <c r="E1086" s="6">
        <f t="shared" si="1"/>
        <v>43325</v>
      </c>
      <c r="F1086" s="7">
        <f>IFERROR(__xludf.DUMMYFUNCTION("""COMPUTED_VALUE"""),0.11479166666666667)</f>
        <v>0.1147916667</v>
      </c>
      <c r="G1086">
        <f t="shared" si="2"/>
        <v>2</v>
      </c>
      <c r="H1086">
        <f>IFERROR(__xludf.DUMMYFUNCTION("""COMPUTED_VALUE"""),45.0)</f>
        <v>45</v>
      </c>
      <c r="I1086">
        <f>IFERROR(__xludf.DUMMYFUNCTION("""COMPUTED_VALUE"""),18.0)</f>
        <v>18</v>
      </c>
    </row>
    <row r="1087">
      <c r="A1087" s="2">
        <v>142.0</v>
      </c>
      <c r="B1087" s="2">
        <v>2.0</v>
      </c>
      <c r="C1087" s="2">
        <v>144.0</v>
      </c>
      <c r="D1087" s="4">
        <v>43325.125243055554</v>
      </c>
      <c r="E1087" s="6">
        <f t="shared" si="1"/>
        <v>43325</v>
      </c>
      <c r="F1087" s="7">
        <f>IFERROR(__xludf.DUMMYFUNCTION("""COMPUTED_VALUE"""),0.12524305555555557)</f>
        <v>0.1252430556</v>
      </c>
      <c r="G1087">
        <f t="shared" si="2"/>
        <v>3</v>
      </c>
      <c r="H1087">
        <f>IFERROR(__xludf.DUMMYFUNCTION("""COMPUTED_VALUE"""),0.0)</f>
        <v>0</v>
      </c>
      <c r="I1087">
        <f>IFERROR(__xludf.DUMMYFUNCTION("""COMPUTED_VALUE"""),21.0)</f>
        <v>21</v>
      </c>
    </row>
    <row r="1088">
      <c r="A1088" s="2">
        <v>122.0</v>
      </c>
      <c r="B1088" s="2">
        <v>2.0</v>
      </c>
      <c r="C1088" s="2">
        <v>124.0</v>
      </c>
      <c r="D1088" s="4">
        <v>43325.135625</v>
      </c>
      <c r="E1088" s="6">
        <f t="shared" si="1"/>
        <v>43325</v>
      </c>
      <c r="F1088" s="7">
        <f>IFERROR(__xludf.DUMMYFUNCTION("""COMPUTED_VALUE"""),0.135625)</f>
        <v>0.135625</v>
      </c>
      <c r="G1088">
        <f t="shared" si="2"/>
        <v>3</v>
      </c>
      <c r="H1088">
        <f>IFERROR(__xludf.DUMMYFUNCTION("""COMPUTED_VALUE"""),15.0)</f>
        <v>15</v>
      </c>
      <c r="I1088">
        <f>IFERROR(__xludf.DUMMYFUNCTION("""COMPUTED_VALUE"""),18.0)</f>
        <v>18</v>
      </c>
    </row>
    <row r="1089">
      <c r="A1089" s="2">
        <v>96.0</v>
      </c>
      <c r="B1089" s="2">
        <v>5.0</v>
      </c>
      <c r="C1089" s="2">
        <v>101.0</v>
      </c>
      <c r="D1089" s="4">
        <v>43325.146053240744</v>
      </c>
      <c r="E1089" s="6">
        <f t="shared" si="1"/>
        <v>43325</v>
      </c>
      <c r="F1089" s="7">
        <f>IFERROR(__xludf.DUMMYFUNCTION("""COMPUTED_VALUE"""),0.14605324074074075)</f>
        <v>0.1460532407</v>
      </c>
      <c r="G1089">
        <f t="shared" si="2"/>
        <v>3</v>
      </c>
      <c r="H1089">
        <f>IFERROR(__xludf.DUMMYFUNCTION("""COMPUTED_VALUE"""),30.0)</f>
        <v>30</v>
      </c>
      <c r="I1089">
        <f>IFERROR(__xludf.DUMMYFUNCTION("""COMPUTED_VALUE"""),19.0)</f>
        <v>19</v>
      </c>
    </row>
    <row r="1090">
      <c r="A1090" s="2">
        <v>99.0</v>
      </c>
      <c r="B1090" s="2">
        <v>0.0</v>
      </c>
      <c r="C1090" s="2">
        <v>99.0</v>
      </c>
      <c r="D1090" s="4">
        <v>43325.15645833333</v>
      </c>
      <c r="E1090" s="6">
        <f t="shared" si="1"/>
        <v>43325</v>
      </c>
      <c r="F1090" s="7">
        <f>IFERROR(__xludf.DUMMYFUNCTION("""COMPUTED_VALUE"""),0.15645833333333334)</f>
        <v>0.1564583333</v>
      </c>
      <c r="G1090">
        <f t="shared" si="2"/>
        <v>3</v>
      </c>
      <c r="H1090">
        <f>IFERROR(__xludf.DUMMYFUNCTION("""COMPUTED_VALUE"""),45.0)</f>
        <v>45</v>
      </c>
      <c r="I1090">
        <f>IFERROR(__xludf.DUMMYFUNCTION("""COMPUTED_VALUE"""),18.0)</f>
        <v>18</v>
      </c>
    </row>
    <row r="1091">
      <c r="A1091" s="2">
        <v>86.0</v>
      </c>
      <c r="B1091" s="2">
        <v>0.0</v>
      </c>
      <c r="C1091" s="2">
        <v>86.0</v>
      </c>
      <c r="D1091" s="4">
        <v>43325.166909722226</v>
      </c>
      <c r="E1091" s="6">
        <f t="shared" si="1"/>
        <v>43325</v>
      </c>
      <c r="F1091" s="7">
        <f>IFERROR(__xludf.DUMMYFUNCTION("""COMPUTED_VALUE"""),0.16690972222222222)</f>
        <v>0.1669097222</v>
      </c>
      <c r="G1091">
        <f t="shared" si="2"/>
        <v>4</v>
      </c>
      <c r="H1091">
        <f>IFERROR(__xludf.DUMMYFUNCTION("""COMPUTED_VALUE"""),0.0)</f>
        <v>0</v>
      </c>
      <c r="I1091">
        <f>IFERROR(__xludf.DUMMYFUNCTION("""COMPUTED_VALUE"""),21.0)</f>
        <v>21</v>
      </c>
    </row>
    <row r="1092">
      <c r="A1092" s="2">
        <v>33.0</v>
      </c>
      <c r="B1092" s="2">
        <v>0.0</v>
      </c>
      <c r="C1092" s="2">
        <v>33.0</v>
      </c>
      <c r="D1092" s="4">
        <v>43325.17729166667</v>
      </c>
      <c r="E1092" s="6">
        <f t="shared" si="1"/>
        <v>43325</v>
      </c>
      <c r="F1092" s="7">
        <f>IFERROR(__xludf.DUMMYFUNCTION("""COMPUTED_VALUE"""),0.17729166666666665)</f>
        <v>0.1772916667</v>
      </c>
      <c r="G1092">
        <f t="shared" si="2"/>
        <v>4</v>
      </c>
      <c r="H1092">
        <f>IFERROR(__xludf.DUMMYFUNCTION("""COMPUTED_VALUE"""),15.0)</f>
        <v>15</v>
      </c>
      <c r="I1092">
        <f>IFERROR(__xludf.DUMMYFUNCTION("""COMPUTED_VALUE"""),18.0)</f>
        <v>18</v>
      </c>
    </row>
    <row r="1093">
      <c r="A1093" s="2">
        <v>18.0</v>
      </c>
      <c r="B1093" s="2">
        <v>0.0</v>
      </c>
      <c r="C1093" s="2">
        <v>18.0</v>
      </c>
      <c r="D1093" s="4">
        <v>43325.18771990741</v>
      </c>
      <c r="E1093" s="6">
        <f t="shared" si="1"/>
        <v>43325</v>
      </c>
      <c r="F1093" s="7">
        <f>IFERROR(__xludf.DUMMYFUNCTION("""COMPUTED_VALUE"""),0.1877199074074074)</f>
        <v>0.1877199074</v>
      </c>
      <c r="G1093">
        <f t="shared" si="2"/>
        <v>4</v>
      </c>
      <c r="H1093">
        <f>IFERROR(__xludf.DUMMYFUNCTION("""COMPUTED_VALUE"""),30.0)</f>
        <v>30</v>
      </c>
      <c r="I1093">
        <f>IFERROR(__xludf.DUMMYFUNCTION("""COMPUTED_VALUE"""),19.0)</f>
        <v>19</v>
      </c>
    </row>
    <row r="1094">
      <c r="A1094" s="2">
        <v>17.0</v>
      </c>
      <c r="B1094" s="2">
        <v>0.0</v>
      </c>
      <c r="C1094" s="2">
        <v>17.0</v>
      </c>
      <c r="D1094" s="4">
        <v>43325.198125</v>
      </c>
      <c r="E1094" s="6">
        <f t="shared" si="1"/>
        <v>43325</v>
      </c>
      <c r="F1094" s="7">
        <f>IFERROR(__xludf.DUMMYFUNCTION("""COMPUTED_VALUE"""),0.198125)</f>
        <v>0.198125</v>
      </c>
      <c r="G1094">
        <f t="shared" si="2"/>
        <v>4</v>
      </c>
      <c r="H1094">
        <f>IFERROR(__xludf.DUMMYFUNCTION("""COMPUTED_VALUE"""),45.0)</f>
        <v>45</v>
      </c>
      <c r="I1094">
        <f>IFERROR(__xludf.DUMMYFUNCTION("""COMPUTED_VALUE"""),18.0)</f>
        <v>18</v>
      </c>
    </row>
    <row r="1095">
      <c r="A1095" s="2">
        <v>16.0</v>
      </c>
      <c r="B1095" s="2">
        <v>0.0</v>
      </c>
      <c r="C1095" s="2">
        <v>16.0</v>
      </c>
      <c r="D1095" s="4">
        <v>43325.20856481481</v>
      </c>
      <c r="E1095" s="6">
        <f t="shared" si="1"/>
        <v>43325</v>
      </c>
      <c r="F1095" s="7">
        <f>IFERROR(__xludf.DUMMYFUNCTION("""COMPUTED_VALUE"""),0.20856481481481481)</f>
        <v>0.2085648148</v>
      </c>
      <c r="G1095">
        <f t="shared" si="2"/>
        <v>5</v>
      </c>
      <c r="H1095">
        <f>IFERROR(__xludf.DUMMYFUNCTION("""COMPUTED_VALUE"""),0.0)</f>
        <v>0</v>
      </c>
      <c r="I1095">
        <f>IFERROR(__xludf.DUMMYFUNCTION("""COMPUTED_VALUE"""),20.0)</f>
        <v>20</v>
      </c>
    </row>
    <row r="1096">
      <c r="A1096" s="2">
        <v>15.0</v>
      </c>
      <c r="B1096" s="2">
        <v>0.0</v>
      </c>
      <c r="C1096" s="2">
        <v>15.0</v>
      </c>
      <c r="D1096" s="4">
        <v>43325.21895833333</v>
      </c>
      <c r="E1096" s="6">
        <f t="shared" si="1"/>
        <v>43325</v>
      </c>
      <c r="F1096" s="7">
        <f>IFERROR(__xludf.DUMMYFUNCTION("""COMPUTED_VALUE"""),0.21895833333333334)</f>
        <v>0.2189583333</v>
      </c>
      <c r="G1096">
        <f t="shared" si="2"/>
        <v>5</v>
      </c>
      <c r="H1096">
        <f>IFERROR(__xludf.DUMMYFUNCTION("""COMPUTED_VALUE"""),15.0)</f>
        <v>15</v>
      </c>
      <c r="I1096">
        <f>IFERROR(__xludf.DUMMYFUNCTION("""COMPUTED_VALUE"""),18.0)</f>
        <v>18</v>
      </c>
    </row>
    <row r="1097">
      <c r="A1097" s="2">
        <v>15.0</v>
      </c>
      <c r="B1097" s="2">
        <v>0.0</v>
      </c>
      <c r="C1097" s="2">
        <v>15.0</v>
      </c>
      <c r="D1097" s="4">
        <v>43325.229375</v>
      </c>
      <c r="E1097" s="6">
        <f t="shared" si="1"/>
        <v>43325</v>
      </c>
      <c r="F1097" s="7">
        <f>IFERROR(__xludf.DUMMYFUNCTION("""COMPUTED_VALUE"""),0.229375)</f>
        <v>0.229375</v>
      </c>
      <c r="G1097">
        <f t="shared" si="2"/>
        <v>5</v>
      </c>
      <c r="H1097">
        <f>IFERROR(__xludf.DUMMYFUNCTION("""COMPUTED_VALUE"""),30.0)</f>
        <v>30</v>
      </c>
      <c r="I1097">
        <f>IFERROR(__xludf.DUMMYFUNCTION("""COMPUTED_VALUE"""),18.0)</f>
        <v>18</v>
      </c>
    </row>
    <row r="1098">
      <c r="A1098" s="2">
        <v>15.0</v>
      </c>
      <c r="B1098" s="2">
        <v>0.0</v>
      </c>
      <c r="C1098" s="2">
        <v>15.0</v>
      </c>
      <c r="D1098" s="4">
        <v>43325.23979166667</v>
      </c>
      <c r="E1098" s="6">
        <f t="shared" si="1"/>
        <v>43325</v>
      </c>
      <c r="F1098" s="7">
        <f>IFERROR(__xludf.DUMMYFUNCTION("""COMPUTED_VALUE"""),0.23979166666666665)</f>
        <v>0.2397916667</v>
      </c>
      <c r="G1098">
        <f t="shared" si="2"/>
        <v>5</v>
      </c>
      <c r="H1098">
        <f>IFERROR(__xludf.DUMMYFUNCTION("""COMPUTED_VALUE"""),45.0)</f>
        <v>45</v>
      </c>
      <c r="I1098">
        <f>IFERROR(__xludf.DUMMYFUNCTION("""COMPUTED_VALUE"""),18.0)</f>
        <v>18</v>
      </c>
    </row>
    <row r="1099">
      <c r="A1099" s="2">
        <v>15.0</v>
      </c>
      <c r="B1099" s="2">
        <v>0.0</v>
      </c>
      <c r="C1099" s="2">
        <v>15.0</v>
      </c>
      <c r="D1099" s="4">
        <v>43325.25020833333</v>
      </c>
      <c r="E1099" s="6">
        <f t="shared" si="1"/>
        <v>43325</v>
      </c>
      <c r="F1099" s="7">
        <f>IFERROR(__xludf.DUMMYFUNCTION("""COMPUTED_VALUE"""),0.2502083333333333)</f>
        <v>0.2502083333</v>
      </c>
      <c r="G1099">
        <f t="shared" si="2"/>
        <v>6</v>
      </c>
      <c r="H1099">
        <f>IFERROR(__xludf.DUMMYFUNCTION("""COMPUTED_VALUE"""),0.0)</f>
        <v>0</v>
      </c>
      <c r="I1099">
        <f>IFERROR(__xludf.DUMMYFUNCTION("""COMPUTED_VALUE"""),18.0)</f>
        <v>18</v>
      </c>
    </row>
    <row r="1100">
      <c r="A1100" s="2">
        <v>15.0</v>
      </c>
      <c r="B1100" s="2">
        <v>0.0</v>
      </c>
      <c r="C1100" s="2">
        <v>15.0</v>
      </c>
      <c r="D1100" s="4">
        <v>43325.260625</v>
      </c>
      <c r="E1100" s="6">
        <f t="shared" si="1"/>
        <v>43325</v>
      </c>
      <c r="F1100" s="7">
        <f>IFERROR(__xludf.DUMMYFUNCTION("""COMPUTED_VALUE"""),0.260625)</f>
        <v>0.260625</v>
      </c>
      <c r="G1100">
        <f t="shared" si="2"/>
        <v>6</v>
      </c>
      <c r="H1100">
        <f>IFERROR(__xludf.DUMMYFUNCTION("""COMPUTED_VALUE"""),15.0)</f>
        <v>15</v>
      </c>
      <c r="I1100">
        <f>IFERROR(__xludf.DUMMYFUNCTION("""COMPUTED_VALUE"""),18.0)</f>
        <v>18</v>
      </c>
    </row>
    <row r="1101">
      <c r="A1101" s="2">
        <v>15.0</v>
      </c>
      <c r="B1101" s="2">
        <v>0.0</v>
      </c>
      <c r="C1101" s="2">
        <v>15.0</v>
      </c>
      <c r="D1101" s="4">
        <v>43325.27379629629</v>
      </c>
      <c r="E1101" s="6">
        <f t="shared" si="1"/>
        <v>43325</v>
      </c>
      <c r="F1101" s="7">
        <f>IFERROR(__xludf.DUMMYFUNCTION("""COMPUTED_VALUE"""),0.2737962962962963)</f>
        <v>0.2737962963</v>
      </c>
      <c r="G1101">
        <f t="shared" si="2"/>
        <v>6</v>
      </c>
      <c r="H1101">
        <f>IFERROR(__xludf.DUMMYFUNCTION("""COMPUTED_VALUE"""),34.0)</f>
        <v>34</v>
      </c>
      <c r="I1101">
        <f>IFERROR(__xludf.DUMMYFUNCTION("""COMPUTED_VALUE"""),16.0)</f>
        <v>16</v>
      </c>
    </row>
    <row r="1102">
      <c r="A1102" s="2">
        <v>15.0</v>
      </c>
      <c r="B1102" s="2">
        <v>0.0</v>
      </c>
      <c r="C1102" s="2">
        <v>15.0</v>
      </c>
      <c r="D1102" s="4">
        <v>43325.28146990741</v>
      </c>
      <c r="E1102" s="6">
        <f t="shared" si="1"/>
        <v>43325</v>
      </c>
      <c r="F1102" s="7">
        <f>IFERROR(__xludf.DUMMYFUNCTION("""COMPUTED_VALUE"""),0.2814699074074074)</f>
        <v>0.2814699074</v>
      </c>
      <c r="G1102">
        <f t="shared" si="2"/>
        <v>6</v>
      </c>
      <c r="H1102">
        <f>IFERROR(__xludf.DUMMYFUNCTION("""COMPUTED_VALUE"""),45.0)</f>
        <v>45</v>
      </c>
      <c r="I1102">
        <f>IFERROR(__xludf.DUMMYFUNCTION("""COMPUTED_VALUE"""),19.0)</f>
        <v>19</v>
      </c>
    </row>
    <row r="1103">
      <c r="A1103" s="2">
        <v>16.0</v>
      </c>
      <c r="B1103" s="2">
        <v>0.0</v>
      </c>
      <c r="C1103" s="2">
        <v>16.0</v>
      </c>
      <c r="D1103" s="4">
        <v>43325.291875</v>
      </c>
      <c r="E1103" s="6">
        <f t="shared" si="1"/>
        <v>43325</v>
      </c>
      <c r="F1103" s="7">
        <f>IFERROR(__xludf.DUMMYFUNCTION("""COMPUTED_VALUE"""),0.291875)</f>
        <v>0.291875</v>
      </c>
      <c r="G1103">
        <f t="shared" si="2"/>
        <v>7</v>
      </c>
      <c r="H1103">
        <f>IFERROR(__xludf.DUMMYFUNCTION("""COMPUTED_VALUE"""),0.0)</f>
        <v>0</v>
      </c>
      <c r="I1103">
        <f>IFERROR(__xludf.DUMMYFUNCTION("""COMPUTED_VALUE"""),18.0)</f>
        <v>18</v>
      </c>
    </row>
    <row r="1104">
      <c r="A1104" s="2">
        <v>39.0</v>
      </c>
      <c r="B1104" s="2">
        <v>0.0</v>
      </c>
      <c r="C1104" s="2">
        <v>39.0</v>
      </c>
      <c r="D1104" s="4">
        <v>43325.30231481481</v>
      </c>
      <c r="E1104" s="6">
        <f t="shared" si="1"/>
        <v>43325</v>
      </c>
      <c r="F1104" s="7">
        <f>IFERROR(__xludf.DUMMYFUNCTION("""COMPUTED_VALUE"""),0.3023148148148148)</f>
        <v>0.3023148148</v>
      </c>
      <c r="G1104">
        <f t="shared" si="2"/>
        <v>7</v>
      </c>
      <c r="H1104">
        <f>IFERROR(__xludf.DUMMYFUNCTION("""COMPUTED_VALUE"""),15.0)</f>
        <v>15</v>
      </c>
      <c r="I1104">
        <f>IFERROR(__xludf.DUMMYFUNCTION("""COMPUTED_VALUE"""),20.0)</f>
        <v>20</v>
      </c>
    </row>
    <row r="1105">
      <c r="A1105" s="2">
        <v>38.0</v>
      </c>
      <c r="B1105" s="2">
        <v>0.0</v>
      </c>
      <c r="C1105" s="2">
        <v>38.0</v>
      </c>
      <c r="D1105" s="4">
        <v>43325.312731481485</v>
      </c>
      <c r="E1105" s="6">
        <f t="shared" si="1"/>
        <v>43325</v>
      </c>
      <c r="F1105" s="7">
        <f>IFERROR(__xludf.DUMMYFUNCTION("""COMPUTED_VALUE"""),0.3127314814814815)</f>
        <v>0.3127314815</v>
      </c>
      <c r="G1105">
        <f t="shared" si="2"/>
        <v>7</v>
      </c>
      <c r="H1105">
        <f>IFERROR(__xludf.DUMMYFUNCTION("""COMPUTED_VALUE"""),30.0)</f>
        <v>30</v>
      </c>
      <c r="I1105">
        <f>IFERROR(__xludf.DUMMYFUNCTION("""COMPUTED_VALUE"""),20.0)</f>
        <v>20</v>
      </c>
    </row>
    <row r="1106">
      <c r="A1106" s="2">
        <v>54.0</v>
      </c>
      <c r="B1106" s="2">
        <v>0.0</v>
      </c>
      <c r="C1106" s="2">
        <v>54.0</v>
      </c>
      <c r="D1106" s="4">
        <v>43325.32314814815</v>
      </c>
      <c r="E1106" s="6">
        <f t="shared" si="1"/>
        <v>43325</v>
      </c>
      <c r="F1106" s="7">
        <f>IFERROR(__xludf.DUMMYFUNCTION("""COMPUTED_VALUE"""),0.32314814814814813)</f>
        <v>0.3231481481</v>
      </c>
      <c r="G1106">
        <f t="shared" si="2"/>
        <v>7</v>
      </c>
      <c r="H1106">
        <f>IFERROR(__xludf.DUMMYFUNCTION("""COMPUTED_VALUE"""),45.0)</f>
        <v>45</v>
      </c>
      <c r="I1106">
        <f>IFERROR(__xludf.DUMMYFUNCTION("""COMPUTED_VALUE"""),20.0)</f>
        <v>20</v>
      </c>
    </row>
    <row r="1107">
      <c r="A1107" s="2">
        <v>47.0</v>
      </c>
      <c r="B1107" s="2">
        <v>1.0</v>
      </c>
      <c r="C1107" s="2">
        <v>48.0</v>
      </c>
      <c r="D1107" s="4">
        <v>43325.33356481481</v>
      </c>
      <c r="E1107" s="6">
        <f t="shared" si="1"/>
        <v>43325</v>
      </c>
      <c r="F1107" s="7">
        <f>IFERROR(__xludf.DUMMYFUNCTION("""COMPUTED_VALUE"""),0.3335648148148148)</f>
        <v>0.3335648148</v>
      </c>
      <c r="G1107">
        <f t="shared" si="2"/>
        <v>8</v>
      </c>
      <c r="H1107">
        <f>IFERROR(__xludf.DUMMYFUNCTION("""COMPUTED_VALUE"""),0.0)</f>
        <v>0</v>
      </c>
      <c r="I1107">
        <f>IFERROR(__xludf.DUMMYFUNCTION("""COMPUTED_VALUE"""),20.0)</f>
        <v>20</v>
      </c>
    </row>
    <row r="1108">
      <c r="A1108" s="2">
        <v>68.0</v>
      </c>
      <c r="B1108" s="2">
        <v>0.0</v>
      </c>
      <c r="C1108" s="2">
        <v>68.0</v>
      </c>
      <c r="D1108" s="4">
        <v>43325.343981481485</v>
      </c>
      <c r="E1108" s="6">
        <f t="shared" si="1"/>
        <v>43325</v>
      </c>
      <c r="F1108" s="7">
        <f>IFERROR(__xludf.DUMMYFUNCTION("""COMPUTED_VALUE"""),0.3439814814814815)</f>
        <v>0.3439814815</v>
      </c>
      <c r="G1108">
        <f t="shared" si="2"/>
        <v>8</v>
      </c>
      <c r="H1108">
        <f>IFERROR(__xludf.DUMMYFUNCTION("""COMPUTED_VALUE"""),15.0)</f>
        <v>15</v>
      </c>
      <c r="I1108">
        <f>IFERROR(__xludf.DUMMYFUNCTION("""COMPUTED_VALUE"""),20.0)</f>
        <v>20</v>
      </c>
    </row>
    <row r="1109">
      <c r="A1109" s="2">
        <v>97.0</v>
      </c>
      <c r="B1109" s="2">
        <v>1.0</v>
      </c>
      <c r="C1109" s="2">
        <v>98.0</v>
      </c>
      <c r="D1109" s="4">
        <v>43325.35439814815</v>
      </c>
      <c r="E1109" s="6">
        <f t="shared" si="1"/>
        <v>43325</v>
      </c>
      <c r="F1109" s="7">
        <f>IFERROR(__xludf.DUMMYFUNCTION("""COMPUTED_VALUE"""),0.35439814814814813)</f>
        <v>0.3543981481</v>
      </c>
      <c r="G1109">
        <f t="shared" si="2"/>
        <v>8</v>
      </c>
      <c r="H1109">
        <f>IFERROR(__xludf.DUMMYFUNCTION("""COMPUTED_VALUE"""),30.0)</f>
        <v>30</v>
      </c>
      <c r="I1109">
        <f>IFERROR(__xludf.DUMMYFUNCTION("""COMPUTED_VALUE"""),20.0)</f>
        <v>20</v>
      </c>
    </row>
    <row r="1110">
      <c r="A1110" s="2">
        <v>161.0</v>
      </c>
      <c r="B1110" s="2">
        <v>1.0</v>
      </c>
      <c r="C1110" s="2">
        <v>162.0</v>
      </c>
      <c r="D1110" s="4">
        <v>43325.36481481481</v>
      </c>
      <c r="E1110" s="6">
        <f t="shared" si="1"/>
        <v>43325</v>
      </c>
      <c r="F1110" s="7">
        <f>IFERROR(__xludf.DUMMYFUNCTION("""COMPUTED_VALUE"""),0.3648148148148148)</f>
        <v>0.3648148148</v>
      </c>
      <c r="G1110">
        <f t="shared" si="2"/>
        <v>8</v>
      </c>
      <c r="H1110">
        <f>IFERROR(__xludf.DUMMYFUNCTION("""COMPUTED_VALUE"""),45.0)</f>
        <v>45</v>
      </c>
      <c r="I1110">
        <f>IFERROR(__xludf.DUMMYFUNCTION("""COMPUTED_VALUE"""),20.0)</f>
        <v>20</v>
      </c>
    </row>
    <row r="1111">
      <c r="A1111" s="2">
        <v>127.0</v>
      </c>
      <c r="B1111" s="2">
        <v>0.0</v>
      </c>
      <c r="C1111" s="2">
        <v>125.0</v>
      </c>
      <c r="D1111" s="4">
        <v>43325.37525462963</v>
      </c>
      <c r="E1111" s="6">
        <f t="shared" si="1"/>
        <v>43325</v>
      </c>
      <c r="F1111" s="7">
        <f>IFERROR(__xludf.DUMMYFUNCTION("""COMPUTED_VALUE"""),0.37525462962962963)</f>
        <v>0.3752546296</v>
      </c>
      <c r="G1111">
        <f t="shared" si="2"/>
        <v>9</v>
      </c>
      <c r="H1111">
        <f>IFERROR(__xludf.DUMMYFUNCTION("""COMPUTED_VALUE"""),0.0)</f>
        <v>0</v>
      </c>
      <c r="I1111">
        <f>IFERROR(__xludf.DUMMYFUNCTION("""COMPUTED_VALUE"""),22.0)</f>
        <v>22</v>
      </c>
    </row>
    <row r="1112">
      <c r="A1112" s="2">
        <v>171.0</v>
      </c>
      <c r="B1112" s="2">
        <v>1.0</v>
      </c>
      <c r="C1112" s="2">
        <v>172.0</v>
      </c>
      <c r="D1112" s="4">
        <v>43325.38563657407</v>
      </c>
      <c r="E1112" s="6">
        <f t="shared" si="1"/>
        <v>43325</v>
      </c>
      <c r="F1112" s="7">
        <f>IFERROR(__xludf.DUMMYFUNCTION("""COMPUTED_VALUE"""),0.3856365740740741)</f>
        <v>0.3856365741</v>
      </c>
      <c r="G1112">
        <f t="shared" si="2"/>
        <v>9</v>
      </c>
      <c r="H1112">
        <f>IFERROR(__xludf.DUMMYFUNCTION("""COMPUTED_VALUE"""),15.0)</f>
        <v>15</v>
      </c>
      <c r="I1112">
        <f>IFERROR(__xludf.DUMMYFUNCTION("""COMPUTED_VALUE"""),19.0)</f>
        <v>19</v>
      </c>
    </row>
    <row r="1113">
      <c r="A1113" s="2">
        <v>296.0</v>
      </c>
      <c r="B1113" s="2">
        <v>1.0</v>
      </c>
      <c r="C1113" s="2">
        <v>297.0</v>
      </c>
      <c r="D1113" s="4">
        <v>43325.39606481481</v>
      </c>
      <c r="E1113" s="6">
        <f t="shared" si="1"/>
        <v>43325</v>
      </c>
      <c r="F1113" s="7">
        <f>IFERROR(__xludf.DUMMYFUNCTION("""COMPUTED_VALUE"""),0.3960648148148148)</f>
        <v>0.3960648148</v>
      </c>
      <c r="G1113">
        <f t="shared" si="2"/>
        <v>9</v>
      </c>
      <c r="H1113">
        <f>IFERROR(__xludf.DUMMYFUNCTION("""COMPUTED_VALUE"""),30.0)</f>
        <v>30</v>
      </c>
      <c r="I1113">
        <f>IFERROR(__xludf.DUMMYFUNCTION("""COMPUTED_VALUE"""),20.0)</f>
        <v>20</v>
      </c>
    </row>
    <row r="1114">
      <c r="A1114" s="2">
        <v>477.0</v>
      </c>
      <c r="B1114" s="2">
        <v>4.0</v>
      </c>
      <c r="C1114" s="2">
        <v>481.0</v>
      </c>
      <c r="D1114" s="4">
        <v>43325.40646990741</v>
      </c>
      <c r="E1114" s="6">
        <f t="shared" si="1"/>
        <v>43325</v>
      </c>
      <c r="F1114" s="7">
        <f>IFERROR(__xludf.DUMMYFUNCTION("""COMPUTED_VALUE"""),0.4064699074074074)</f>
        <v>0.4064699074</v>
      </c>
      <c r="G1114">
        <f t="shared" si="2"/>
        <v>9</v>
      </c>
      <c r="H1114">
        <f>IFERROR(__xludf.DUMMYFUNCTION("""COMPUTED_VALUE"""),45.0)</f>
        <v>45</v>
      </c>
      <c r="I1114">
        <f>IFERROR(__xludf.DUMMYFUNCTION("""COMPUTED_VALUE"""),19.0)</f>
        <v>19</v>
      </c>
    </row>
    <row r="1115">
      <c r="A1115" s="2">
        <v>373.0</v>
      </c>
      <c r="B1115" s="2">
        <v>3.0</v>
      </c>
      <c r="C1115" s="2">
        <v>376.0</v>
      </c>
      <c r="D1115" s="4">
        <v>43325.416909722226</v>
      </c>
      <c r="E1115" s="6">
        <f t="shared" si="1"/>
        <v>43325</v>
      </c>
      <c r="F1115" s="7">
        <f>IFERROR(__xludf.DUMMYFUNCTION("""COMPUTED_VALUE"""),0.4169097222222222)</f>
        <v>0.4169097222</v>
      </c>
      <c r="G1115">
        <f t="shared" si="2"/>
        <v>10</v>
      </c>
      <c r="H1115">
        <f>IFERROR(__xludf.DUMMYFUNCTION("""COMPUTED_VALUE"""),0.0)</f>
        <v>0</v>
      </c>
      <c r="I1115">
        <f>IFERROR(__xludf.DUMMYFUNCTION("""COMPUTED_VALUE"""),21.0)</f>
        <v>21</v>
      </c>
    </row>
    <row r="1116">
      <c r="A1116" s="2">
        <v>407.0</v>
      </c>
      <c r="B1116" s="2">
        <v>6.0</v>
      </c>
      <c r="C1116" s="2">
        <v>413.0</v>
      </c>
      <c r="D1116" s="4">
        <v>43325.427303240744</v>
      </c>
      <c r="E1116" s="6">
        <f t="shared" si="1"/>
        <v>43325</v>
      </c>
      <c r="F1116" s="7">
        <f>IFERROR(__xludf.DUMMYFUNCTION("""COMPUTED_VALUE"""),0.4273032407407407)</f>
        <v>0.4273032407</v>
      </c>
      <c r="G1116">
        <f t="shared" si="2"/>
        <v>10</v>
      </c>
      <c r="H1116">
        <f>IFERROR(__xludf.DUMMYFUNCTION("""COMPUTED_VALUE"""),15.0)</f>
        <v>15</v>
      </c>
      <c r="I1116">
        <f>IFERROR(__xludf.DUMMYFUNCTION("""COMPUTED_VALUE"""),19.0)</f>
        <v>19</v>
      </c>
    </row>
    <row r="1117">
      <c r="A1117" s="2">
        <v>497.0</v>
      </c>
      <c r="B1117" s="2">
        <v>5.0</v>
      </c>
      <c r="C1117" s="2">
        <v>502.0</v>
      </c>
      <c r="D1117" s="4">
        <v>43325.437731481485</v>
      </c>
      <c r="E1117" s="6">
        <f t="shared" si="1"/>
        <v>43325</v>
      </c>
      <c r="F1117" s="7">
        <f>IFERROR(__xludf.DUMMYFUNCTION("""COMPUTED_VALUE"""),0.4377314814814815)</f>
        <v>0.4377314815</v>
      </c>
      <c r="G1117">
        <f t="shared" si="2"/>
        <v>10</v>
      </c>
      <c r="H1117">
        <f>IFERROR(__xludf.DUMMYFUNCTION("""COMPUTED_VALUE"""),30.0)</f>
        <v>30</v>
      </c>
      <c r="I1117">
        <f>IFERROR(__xludf.DUMMYFUNCTION("""COMPUTED_VALUE"""),20.0)</f>
        <v>20</v>
      </c>
    </row>
    <row r="1118">
      <c r="A1118" s="2">
        <v>556.0</v>
      </c>
      <c r="B1118" s="2">
        <v>10.0</v>
      </c>
      <c r="C1118" s="2">
        <v>566.0</v>
      </c>
      <c r="D1118" s="4">
        <v>43325.44813657407</v>
      </c>
      <c r="E1118" s="6">
        <f t="shared" si="1"/>
        <v>43325</v>
      </c>
      <c r="F1118" s="7">
        <f>IFERROR(__xludf.DUMMYFUNCTION("""COMPUTED_VALUE"""),0.4481365740740741)</f>
        <v>0.4481365741</v>
      </c>
      <c r="G1118">
        <f t="shared" si="2"/>
        <v>10</v>
      </c>
      <c r="H1118">
        <f>IFERROR(__xludf.DUMMYFUNCTION("""COMPUTED_VALUE"""),45.0)</f>
        <v>45</v>
      </c>
      <c r="I1118">
        <f>IFERROR(__xludf.DUMMYFUNCTION("""COMPUTED_VALUE"""),19.0)</f>
        <v>19</v>
      </c>
    </row>
    <row r="1119">
      <c r="A1119" s="2">
        <v>440.0</v>
      </c>
      <c r="B1119" s="2">
        <v>12.0</v>
      </c>
      <c r="C1119" s="2">
        <v>452.0</v>
      </c>
      <c r="D1119" s="4">
        <v>43325.45856481481</v>
      </c>
      <c r="E1119" s="6">
        <f t="shared" si="1"/>
        <v>43325</v>
      </c>
      <c r="F1119" s="7">
        <f>IFERROR(__xludf.DUMMYFUNCTION("""COMPUTED_VALUE"""),0.4585648148148148)</f>
        <v>0.4585648148</v>
      </c>
      <c r="G1119">
        <f t="shared" si="2"/>
        <v>11</v>
      </c>
      <c r="H1119">
        <f>IFERROR(__xludf.DUMMYFUNCTION("""COMPUTED_VALUE"""),0.0)</f>
        <v>0</v>
      </c>
      <c r="I1119">
        <f>IFERROR(__xludf.DUMMYFUNCTION("""COMPUTED_VALUE"""),20.0)</f>
        <v>20</v>
      </c>
    </row>
    <row r="1120">
      <c r="A1120" s="2">
        <v>323.0</v>
      </c>
      <c r="B1120" s="2">
        <v>4.0</v>
      </c>
      <c r="C1120" s="2">
        <v>327.0</v>
      </c>
      <c r="D1120" s="4">
        <v>43325.46896990741</v>
      </c>
      <c r="E1120" s="6">
        <f t="shared" si="1"/>
        <v>43325</v>
      </c>
      <c r="F1120" s="7">
        <f>IFERROR(__xludf.DUMMYFUNCTION("""COMPUTED_VALUE"""),0.4689699074074074)</f>
        <v>0.4689699074</v>
      </c>
      <c r="G1120">
        <f t="shared" si="2"/>
        <v>11</v>
      </c>
      <c r="H1120">
        <f>IFERROR(__xludf.DUMMYFUNCTION("""COMPUTED_VALUE"""),15.0)</f>
        <v>15</v>
      </c>
      <c r="I1120">
        <f>IFERROR(__xludf.DUMMYFUNCTION("""COMPUTED_VALUE"""),19.0)</f>
        <v>19</v>
      </c>
    </row>
    <row r="1121">
      <c r="A1121" s="2">
        <v>300.0</v>
      </c>
      <c r="B1121" s="2">
        <v>3.0</v>
      </c>
      <c r="C1121" s="2">
        <v>303.0</v>
      </c>
      <c r="D1121" s="4">
        <v>43325.47939814815</v>
      </c>
      <c r="E1121" s="6">
        <f t="shared" si="1"/>
        <v>43325</v>
      </c>
      <c r="F1121" s="7">
        <f>IFERROR(__xludf.DUMMYFUNCTION("""COMPUTED_VALUE"""),0.47939814814814813)</f>
        <v>0.4793981481</v>
      </c>
      <c r="G1121">
        <f t="shared" si="2"/>
        <v>11</v>
      </c>
      <c r="H1121">
        <f>IFERROR(__xludf.DUMMYFUNCTION("""COMPUTED_VALUE"""),30.0)</f>
        <v>30</v>
      </c>
      <c r="I1121">
        <f>IFERROR(__xludf.DUMMYFUNCTION("""COMPUTED_VALUE"""),20.0)</f>
        <v>20</v>
      </c>
    </row>
    <row r="1122">
      <c r="A1122" s="2">
        <v>297.0</v>
      </c>
      <c r="B1122" s="2">
        <v>1.0</v>
      </c>
      <c r="C1122" s="2">
        <v>298.0</v>
      </c>
      <c r="D1122" s="4">
        <v>43325.489803240744</v>
      </c>
      <c r="E1122" s="6">
        <f t="shared" si="1"/>
        <v>43325</v>
      </c>
      <c r="F1122" s="7">
        <f>IFERROR(__xludf.DUMMYFUNCTION("""COMPUTED_VALUE"""),0.4898032407407407)</f>
        <v>0.4898032407</v>
      </c>
      <c r="G1122">
        <f t="shared" si="2"/>
        <v>11</v>
      </c>
      <c r="H1122">
        <f>IFERROR(__xludf.DUMMYFUNCTION("""COMPUTED_VALUE"""),45.0)</f>
        <v>45</v>
      </c>
      <c r="I1122">
        <f>IFERROR(__xludf.DUMMYFUNCTION("""COMPUTED_VALUE"""),19.0)</f>
        <v>19</v>
      </c>
    </row>
    <row r="1123">
      <c r="A1123" s="2">
        <v>242.0</v>
      </c>
      <c r="B1123" s="2">
        <v>6.0</v>
      </c>
      <c r="C1123" s="2">
        <v>248.0</v>
      </c>
      <c r="D1123" s="4">
        <v>43325.50021990741</v>
      </c>
      <c r="E1123" s="6">
        <f t="shared" si="1"/>
        <v>43325</v>
      </c>
      <c r="F1123" s="7">
        <f>IFERROR(__xludf.DUMMYFUNCTION("""COMPUTED_VALUE"""),0.5002199074074074)</f>
        <v>0.5002199074</v>
      </c>
      <c r="G1123">
        <f t="shared" si="2"/>
        <v>12</v>
      </c>
      <c r="H1123">
        <f>IFERROR(__xludf.DUMMYFUNCTION("""COMPUTED_VALUE"""),0.0)</f>
        <v>0</v>
      </c>
      <c r="I1123">
        <f>IFERROR(__xludf.DUMMYFUNCTION("""COMPUTED_VALUE"""),19.0)</f>
        <v>19</v>
      </c>
    </row>
    <row r="1124">
      <c r="A1124" s="2">
        <v>229.0</v>
      </c>
      <c r="B1124" s="2">
        <v>5.0</v>
      </c>
      <c r="C1124" s="2">
        <v>234.0</v>
      </c>
      <c r="D1124" s="4">
        <v>43325.51063657407</v>
      </c>
      <c r="E1124" s="6">
        <f t="shared" si="1"/>
        <v>43325</v>
      </c>
      <c r="F1124" s="7">
        <f>IFERROR(__xludf.DUMMYFUNCTION("""COMPUTED_VALUE"""),0.510636574074074)</f>
        <v>0.5106365741</v>
      </c>
      <c r="G1124">
        <f t="shared" si="2"/>
        <v>12</v>
      </c>
      <c r="H1124">
        <f>IFERROR(__xludf.DUMMYFUNCTION("""COMPUTED_VALUE"""),15.0)</f>
        <v>15</v>
      </c>
      <c r="I1124">
        <f>IFERROR(__xludf.DUMMYFUNCTION("""COMPUTED_VALUE"""),19.0)</f>
        <v>19</v>
      </c>
    </row>
    <row r="1125">
      <c r="A1125" s="2">
        <v>214.0</v>
      </c>
      <c r="B1125" s="2">
        <v>1.0</v>
      </c>
      <c r="C1125" s="2">
        <v>215.0</v>
      </c>
      <c r="D1125" s="4">
        <v>43325.52106481481</v>
      </c>
      <c r="E1125" s="6">
        <f t="shared" si="1"/>
        <v>43325</v>
      </c>
      <c r="F1125" s="7">
        <f>IFERROR(__xludf.DUMMYFUNCTION("""COMPUTED_VALUE"""),0.5210648148148148)</f>
        <v>0.5210648148</v>
      </c>
      <c r="G1125">
        <f t="shared" si="2"/>
        <v>12</v>
      </c>
      <c r="H1125">
        <f>IFERROR(__xludf.DUMMYFUNCTION("""COMPUTED_VALUE"""),30.0)</f>
        <v>30</v>
      </c>
      <c r="I1125">
        <f>IFERROR(__xludf.DUMMYFUNCTION("""COMPUTED_VALUE"""),20.0)</f>
        <v>20</v>
      </c>
    </row>
    <row r="1126">
      <c r="A1126" s="2">
        <v>264.0</v>
      </c>
      <c r="B1126" s="2">
        <v>0.0</v>
      </c>
      <c r="C1126" s="2">
        <v>264.0</v>
      </c>
      <c r="D1126" s="4">
        <v>43325.53146990741</v>
      </c>
      <c r="E1126" s="6">
        <f t="shared" si="1"/>
        <v>43325</v>
      </c>
      <c r="F1126" s="7">
        <f>IFERROR(__xludf.DUMMYFUNCTION("""COMPUTED_VALUE"""),0.5314699074074074)</f>
        <v>0.5314699074</v>
      </c>
      <c r="G1126">
        <f t="shared" si="2"/>
        <v>12</v>
      </c>
      <c r="H1126">
        <f>IFERROR(__xludf.DUMMYFUNCTION("""COMPUTED_VALUE"""),45.0)</f>
        <v>45</v>
      </c>
      <c r="I1126">
        <f>IFERROR(__xludf.DUMMYFUNCTION("""COMPUTED_VALUE"""),19.0)</f>
        <v>19</v>
      </c>
    </row>
    <row r="1127">
      <c r="A1127" s="2">
        <v>226.0</v>
      </c>
      <c r="B1127" s="2">
        <v>0.0</v>
      </c>
      <c r="C1127" s="2">
        <v>226.0</v>
      </c>
      <c r="D1127" s="4">
        <v>43325.54189814815</v>
      </c>
      <c r="E1127" s="6">
        <f t="shared" si="1"/>
        <v>43325</v>
      </c>
      <c r="F1127" s="7">
        <f>IFERROR(__xludf.DUMMYFUNCTION("""COMPUTED_VALUE"""),0.5418981481481482)</f>
        <v>0.5418981481</v>
      </c>
      <c r="G1127">
        <f t="shared" si="2"/>
        <v>13</v>
      </c>
      <c r="H1127">
        <f>IFERROR(__xludf.DUMMYFUNCTION("""COMPUTED_VALUE"""),0.0)</f>
        <v>0</v>
      </c>
      <c r="I1127">
        <f>IFERROR(__xludf.DUMMYFUNCTION("""COMPUTED_VALUE"""),20.0)</f>
        <v>20</v>
      </c>
    </row>
    <row r="1128">
      <c r="A1128" s="2">
        <v>241.0</v>
      </c>
      <c r="B1128" s="2">
        <v>0.0</v>
      </c>
      <c r="C1128" s="2">
        <v>241.0</v>
      </c>
      <c r="D1128" s="4">
        <v>43325.552303240744</v>
      </c>
      <c r="E1128" s="6">
        <f t="shared" si="1"/>
        <v>43325</v>
      </c>
      <c r="F1128" s="7">
        <f>IFERROR(__xludf.DUMMYFUNCTION("""COMPUTED_VALUE"""),0.5523032407407408)</f>
        <v>0.5523032407</v>
      </c>
      <c r="G1128">
        <f t="shared" si="2"/>
        <v>13</v>
      </c>
      <c r="H1128">
        <f>IFERROR(__xludf.DUMMYFUNCTION("""COMPUTED_VALUE"""),15.0)</f>
        <v>15</v>
      </c>
      <c r="I1128">
        <f>IFERROR(__xludf.DUMMYFUNCTION("""COMPUTED_VALUE"""),19.0)</f>
        <v>19</v>
      </c>
    </row>
    <row r="1129">
      <c r="A1129" s="2">
        <v>248.0</v>
      </c>
      <c r="B1129" s="2">
        <v>2.0</v>
      </c>
      <c r="C1129" s="2">
        <v>250.0</v>
      </c>
      <c r="D1129" s="4">
        <v>43325.562731481485</v>
      </c>
      <c r="E1129" s="6">
        <f t="shared" si="1"/>
        <v>43325</v>
      </c>
      <c r="F1129" s="7">
        <f>IFERROR(__xludf.DUMMYFUNCTION("""COMPUTED_VALUE"""),0.5627314814814814)</f>
        <v>0.5627314815</v>
      </c>
      <c r="G1129">
        <f t="shared" si="2"/>
        <v>13</v>
      </c>
      <c r="H1129">
        <f>IFERROR(__xludf.DUMMYFUNCTION("""COMPUTED_VALUE"""),30.0)</f>
        <v>30</v>
      </c>
      <c r="I1129">
        <f>IFERROR(__xludf.DUMMYFUNCTION("""COMPUTED_VALUE"""),20.0)</f>
        <v>20</v>
      </c>
    </row>
    <row r="1130">
      <c r="A1130" s="2">
        <v>256.0</v>
      </c>
      <c r="B1130" s="2">
        <v>4.0</v>
      </c>
      <c r="C1130" s="2">
        <v>260.0</v>
      </c>
      <c r="D1130" s="4">
        <v>43325.57313657407</v>
      </c>
      <c r="E1130" s="6">
        <f t="shared" si="1"/>
        <v>43325</v>
      </c>
      <c r="F1130" s="7">
        <f>IFERROR(__xludf.DUMMYFUNCTION("""COMPUTED_VALUE"""),0.573136574074074)</f>
        <v>0.5731365741</v>
      </c>
      <c r="G1130">
        <f t="shared" si="2"/>
        <v>13</v>
      </c>
      <c r="H1130">
        <f>IFERROR(__xludf.DUMMYFUNCTION("""COMPUTED_VALUE"""),45.0)</f>
        <v>45</v>
      </c>
      <c r="I1130">
        <f>IFERROR(__xludf.DUMMYFUNCTION("""COMPUTED_VALUE"""),19.0)</f>
        <v>19</v>
      </c>
    </row>
    <row r="1131">
      <c r="A1131" s="2">
        <v>276.0</v>
      </c>
      <c r="B1131" s="2">
        <v>2.0</v>
      </c>
      <c r="C1131" s="2">
        <v>269.0</v>
      </c>
      <c r="D1131" s="4">
        <v>43325.583553240744</v>
      </c>
      <c r="E1131" s="6">
        <f t="shared" si="1"/>
        <v>43325</v>
      </c>
      <c r="F1131" s="7">
        <f>IFERROR(__xludf.DUMMYFUNCTION("""COMPUTED_VALUE"""),0.5835532407407408)</f>
        <v>0.5835532407</v>
      </c>
      <c r="G1131">
        <f t="shared" si="2"/>
        <v>14</v>
      </c>
      <c r="H1131">
        <f>IFERROR(__xludf.DUMMYFUNCTION("""COMPUTED_VALUE"""),0.0)</f>
        <v>0</v>
      </c>
      <c r="I1131">
        <f>IFERROR(__xludf.DUMMYFUNCTION("""COMPUTED_VALUE"""),19.0)</f>
        <v>19</v>
      </c>
    </row>
    <row r="1132">
      <c r="A1132" s="2">
        <v>276.0</v>
      </c>
      <c r="B1132" s="2">
        <v>2.0</v>
      </c>
      <c r="C1132" s="2">
        <v>278.0</v>
      </c>
      <c r="D1132" s="4">
        <v>43325.59396990741</v>
      </c>
      <c r="E1132" s="6">
        <f t="shared" si="1"/>
        <v>43325</v>
      </c>
      <c r="F1132" s="7">
        <f>IFERROR(__xludf.DUMMYFUNCTION("""COMPUTED_VALUE"""),0.5939699074074074)</f>
        <v>0.5939699074</v>
      </c>
      <c r="G1132">
        <f t="shared" si="2"/>
        <v>14</v>
      </c>
      <c r="H1132">
        <f>IFERROR(__xludf.DUMMYFUNCTION("""COMPUTED_VALUE"""),15.0)</f>
        <v>15</v>
      </c>
      <c r="I1132">
        <f>IFERROR(__xludf.DUMMYFUNCTION("""COMPUTED_VALUE"""),19.0)</f>
        <v>19</v>
      </c>
    </row>
    <row r="1133">
      <c r="A1133" s="2">
        <v>285.0</v>
      </c>
      <c r="B1133" s="2">
        <v>2.0</v>
      </c>
      <c r="C1133" s="2">
        <v>287.0</v>
      </c>
      <c r="D1133" s="4">
        <v>43325.60438657407</v>
      </c>
      <c r="E1133" s="6">
        <f t="shared" si="1"/>
        <v>43325</v>
      </c>
      <c r="F1133" s="7">
        <f>IFERROR(__xludf.DUMMYFUNCTION("""COMPUTED_VALUE"""),0.604386574074074)</f>
        <v>0.6043865741</v>
      </c>
      <c r="G1133">
        <f t="shared" si="2"/>
        <v>14</v>
      </c>
      <c r="H1133">
        <f>IFERROR(__xludf.DUMMYFUNCTION("""COMPUTED_VALUE"""),30.0)</f>
        <v>30</v>
      </c>
      <c r="I1133">
        <f>IFERROR(__xludf.DUMMYFUNCTION("""COMPUTED_VALUE"""),19.0)</f>
        <v>19</v>
      </c>
    </row>
    <row r="1134">
      <c r="A1134" s="2">
        <v>291.0</v>
      </c>
      <c r="B1134" s="2">
        <v>3.0</v>
      </c>
      <c r="C1134" s="2">
        <v>294.0</v>
      </c>
      <c r="D1134" s="4">
        <v>43325.614803240744</v>
      </c>
      <c r="E1134" s="6">
        <f t="shared" si="1"/>
        <v>43325</v>
      </c>
      <c r="F1134" s="7">
        <f>IFERROR(__xludf.DUMMYFUNCTION("""COMPUTED_VALUE"""),0.6148032407407408)</f>
        <v>0.6148032407</v>
      </c>
      <c r="G1134">
        <f t="shared" si="2"/>
        <v>14</v>
      </c>
      <c r="H1134">
        <f>IFERROR(__xludf.DUMMYFUNCTION("""COMPUTED_VALUE"""),45.0)</f>
        <v>45</v>
      </c>
      <c r="I1134">
        <f>IFERROR(__xludf.DUMMYFUNCTION("""COMPUTED_VALUE"""),19.0)</f>
        <v>19</v>
      </c>
    </row>
    <row r="1135">
      <c r="A1135" s="2">
        <v>288.0</v>
      </c>
      <c r="B1135" s="2">
        <v>7.0</v>
      </c>
      <c r="C1135" s="2">
        <v>295.0</v>
      </c>
      <c r="D1135" s="4">
        <v>43325.62521990741</v>
      </c>
      <c r="E1135" s="6">
        <f t="shared" si="1"/>
        <v>43325</v>
      </c>
      <c r="F1135" s="7">
        <f>IFERROR(__xludf.DUMMYFUNCTION("""COMPUTED_VALUE"""),0.6252199074074074)</f>
        <v>0.6252199074</v>
      </c>
      <c r="G1135">
        <f t="shared" si="2"/>
        <v>15</v>
      </c>
      <c r="H1135">
        <f>IFERROR(__xludf.DUMMYFUNCTION("""COMPUTED_VALUE"""),0.0)</f>
        <v>0</v>
      </c>
      <c r="I1135">
        <f>IFERROR(__xludf.DUMMYFUNCTION("""COMPUTED_VALUE"""),19.0)</f>
        <v>19</v>
      </c>
    </row>
    <row r="1136">
      <c r="A1136" s="2">
        <v>335.0</v>
      </c>
      <c r="B1136" s="2">
        <v>11.0</v>
      </c>
      <c r="C1136" s="2">
        <v>346.0</v>
      </c>
      <c r="D1136" s="4">
        <v>43325.63563657407</v>
      </c>
      <c r="E1136" s="6">
        <f t="shared" si="1"/>
        <v>43325</v>
      </c>
      <c r="F1136" s="7">
        <f>IFERROR(__xludf.DUMMYFUNCTION("""COMPUTED_VALUE"""),0.635636574074074)</f>
        <v>0.6356365741</v>
      </c>
      <c r="G1136">
        <f t="shared" si="2"/>
        <v>15</v>
      </c>
      <c r="H1136">
        <f>IFERROR(__xludf.DUMMYFUNCTION("""COMPUTED_VALUE"""),15.0)</f>
        <v>15</v>
      </c>
      <c r="I1136">
        <f>IFERROR(__xludf.DUMMYFUNCTION("""COMPUTED_VALUE"""),19.0)</f>
        <v>19</v>
      </c>
    </row>
    <row r="1137">
      <c r="A1137" s="2">
        <v>315.0</v>
      </c>
      <c r="B1137" s="2">
        <v>2.0</v>
      </c>
      <c r="C1137" s="2">
        <v>317.0</v>
      </c>
      <c r="D1137" s="4">
        <v>43325.646053240744</v>
      </c>
      <c r="E1137" s="6">
        <f t="shared" si="1"/>
        <v>43325</v>
      </c>
      <c r="F1137" s="7">
        <f>IFERROR(__xludf.DUMMYFUNCTION("""COMPUTED_VALUE"""),0.6460532407407408)</f>
        <v>0.6460532407</v>
      </c>
      <c r="G1137">
        <f t="shared" si="2"/>
        <v>15</v>
      </c>
      <c r="H1137">
        <f>IFERROR(__xludf.DUMMYFUNCTION("""COMPUTED_VALUE"""),30.0)</f>
        <v>30</v>
      </c>
      <c r="I1137">
        <f>IFERROR(__xludf.DUMMYFUNCTION("""COMPUTED_VALUE"""),19.0)</f>
        <v>19</v>
      </c>
    </row>
    <row r="1138">
      <c r="A1138" s="2">
        <v>345.0</v>
      </c>
      <c r="B1138" s="2">
        <v>2.0</v>
      </c>
      <c r="C1138" s="2">
        <v>347.0</v>
      </c>
      <c r="D1138" s="4">
        <v>43325.65646990741</v>
      </c>
      <c r="E1138" s="6">
        <f t="shared" si="1"/>
        <v>43325</v>
      </c>
      <c r="F1138" s="7">
        <f>IFERROR(__xludf.DUMMYFUNCTION("""COMPUTED_VALUE"""),0.6564699074074074)</f>
        <v>0.6564699074</v>
      </c>
      <c r="G1138">
        <f t="shared" si="2"/>
        <v>15</v>
      </c>
      <c r="H1138">
        <f>IFERROR(__xludf.DUMMYFUNCTION("""COMPUTED_VALUE"""),45.0)</f>
        <v>45</v>
      </c>
      <c r="I1138">
        <f>IFERROR(__xludf.DUMMYFUNCTION("""COMPUTED_VALUE"""),19.0)</f>
        <v>19</v>
      </c>
    </row>
    <row r="1139">
      <c r="A1139" s="2">
        <v>326.0</v>
      </c>
      <c r="B1139" s="2">
        <v>1.0</v>
      </c>
      <c r="C1139" s="2">
        <v>327.0</v>
      </c>
      <c r="D1139" s="4">
        <v>43325.666921296295</v>
      </c>
      <c r="E1139" s="6">
        <f t="shared" si="1"/>
        <v>43325</v>
      </c>
      <c r="F1139" s="7">
        <f>IFERROR(__xludf.DUMMYFUNCTION("""COMPUTED_VALUE"""),0.6669212962962963)</f>
        <v>0.6669212963</v>
      </c>
      <c r="G1139">
        <f t="shared" si="2"/>
        <v>16</v>
      </c>
      <c r="H1139">
        <f>IFERROR(__xludf.DUMMYFUNCTION("""COMPUTED_VALUE"""),0.0)</f>
        <v>0</v>
      </c>
      <c r="I1139">
        <f>IFERROR(__xludf.DUMMYFUNCTION("""COMPUTED_VALUE"""),22.0)</f>
        <v>22</v>
      </c>
    </row>
    <row r="1140">
      <c r="A1140" s="2">
        <v>395.0</v>
      </c>
      <c r="B1140" s="2">
        <v>1.0</v>
      </c>
      <c r="C1140" s="2">
        <v>396.0</v>
      </c>
      <c r="D1140" s="4">
        <v>43325.677303240744</v>
      </c>
      <c r="E1140" s="6">
        <f t="shared" si="1"/>
        <v>43325</v>
      </c>
      <c r="F1140" s="7">
        <f>IFERROR(__xludf.DUMMYFUNCTION("""COMPUTED_VALUE"""),0.6773032407407408)</f>
        <v>0.6773032407</v>
      </c>
      <c r="G1140">
        <f t="shared" si="2"/>
        <v>16</v>
      </c>
      <c r="H1140">
        <f>IFERROR(__xludf.DUMMYFUNCTION("""COMPUTED_VALUE"""),15.0)</f>
        <v>15</v>
      </c>
      <c r="I1140">
        <f>IFERROR(__xludf.DUMMYFUNCTION("""COMPUTED_VALUE"""),19.0)</f>
        <v>19</v>
      </c>
    </row>
    <row r="1141">
      <c r="A1141" s="2">
        <v>329.0</v>
      </c>
      <c r="B1141" s="2">
        <v>4.0</v>
      </c>
      <c r="C1141" s="2">
        <v>333.0</v>
      </c>
      <c r="D1141" s="4">
        <v>43325.68771990741</v>
      </c>
      <c r="E1141" s="6">
        <f t="shared" si="1"/>
        <v>43325</v>
      </c>
      <c r="F1141" s="7">
        <f>IFERROR(__xludf.DUMMYFUNCTION("""COMPUTED_VALUE"""),0.6877199074074074)</f>
        <v>0.6877199074</v>
      </c>
      <c r="G1141">
        <f t="shared" si="2"/>
        <v>16</v>
      </c>
      <c r="H1141">
        <f>IFERROR(__xludf.DUMMYFUNCTION("""COMPUTED_VALUE"""),30.0)</f>
        <v>30</v>
      </c>
      <c r="I1141">
        <f>IFERROR(__xludf.DUMMYFUNCTION("""COMPUTED_VALUE"""),19.0)</f>
        <v>19</v>
      </c>
    </row>
    <row r="1142">
      <c r="A1142" s="2">
        <v>350.0</v>
      </c>
      <c r="B1142" s="2">
        <v>5.0</v>
      </c>
      <c r="C1142" s="2">
        <v>355.0</v>
      </c>
      <c r="D1142" s="4">
        <v>43325.69813657407</v>
      </c>
      <c r="E1142" s="6">
        <f t="shared" si="1"/>
        <v>43325</v>
      </c>
      <c r="F1142" s="7">
        <f>IFERROR(__xludf.DUMMYFUNCTION("""COMPUTED_VALUE"""),0.698136574074074)</f>
        <v>0.6981365741</v>
      </c>
      <c r="G1142">
        <f t="shared" si="2"/>
        <v>16</v>
      </c>
      <c r="H1142">
        <f>IFERROR(__xludf.DUMMYFUNCTION("""COMPUTED_VALUE"""),45.0)</f>
        <v>45</v>
      </c>
      <c r="I1142">
        <f>IFERROR(__xludf.DUMMYFUNCTION("""COMPUTED_VALUE"""),19.0)</f>
        <v>19</v>
      </c>
    </row>
    <row r="1143">
      <c r="A1143" s="2">
        <v>312.0</v>
      </c>
      <c r="B1143" s="2">
        <v>2.0</v>
      </c>
      <c r="C1143" s="2">
        <v>314.0</v>
      </c>
      <c r="D1143" s="4">
        <v>43325.70858796296</v>
      </c>
      <c r="E1143" s="6">
        <f t="shared" si="1"/>
        <v>43325</v>
      </c>
      <c r="F1143" s="7">
        <f>IFERROR(__xludf.DUMMYFUNCTION("""COMPUTED_VALUE"""),0.708587962962963)</f>
        <v>0.708587963</v>
      </c>
      <c r="G1143">
        <f t="shared" si="2"/>
        <v>17</v>
      </c>
      <c r="H1143">
        <f>IFERROR(__xludf.DUMMYFUNCTION("""COMPUTED_VALUE"""),0.0)</f>
        <v>0</v>
      </c>
      <c r="I1143">
        <f>IFERROR(__xludf.DUMMYFUNCTION("""COMPUTED_VALUE"""),22.0)</f>
        <v>22</v>
      </c>
    </row>
    <row r="1144">
      <c r="A1144" s="2">
        <v>487.0</v>
      </c>
      <c r="B1144" s="2">
        <v>7.0</v>
      </c>
      <c r="C1144" s="2">
        <v>494.0</v>
      </c>
      <c r="D1144" s="4">
        <v>43325.71896990741</v>
      </c>
      <c r="E1144" s="6">
        <f t="shared" si="1"/>
        <v>43325</v>
      </c>
      <c r="F1144" s="7">
        <f>IFERROR(__xludf.DUMMYFUNCTION("""COMPUTED_VALUE"""),0.7189699074074074)</f>
        <v>0.7189699074</v>
      </c>
      <c r="G1144">
        <f t="shared" si="2"/>
        <v>17</v>
      </c>
      <c r="H1144">
        <f>IFERROR(__xludf.DUMMYFUNCTION("""COMPUTED_VALUE"""),15.0)</f>
        <v>15</v>
      </c>
      <c r="I1144">
        <f>IFERROR(__xludf.DUMMYFUNCTION("""COMPUTED_VALUE"""),19.0)</f>
        <v>19</v>
      </c>
    </row>
    <row r="1145">
      <c r="A1145" s="2">
        <v>424.0</v>
      </c>
      <c r="B1145" s="2">
        <v>5.0</v>
      </c>
      <c r="C1145" s="2">
        <v>429.0</v>
      </c>
      <c r="D1145" s="4">
        <v>43325.729375</v>
      </c>
      <c r="E1145" s="6">
        <f t="shared" si="1"/>
        <v>43325</v>
      </c>
      <c r="F1145" s="7">
        <f>IFERROR(__xludf.DUMMYFUNCTION("""COMPUTED_VALUE"""),0.729375)</f>
        <v>0.729375</v>
      </c>
      <c r="G1145">
        <f t="shared" si="2"/>
        <v>17</v>
      </c>
      <c r="H1145">
        <f>IFERROR(__xludf.DUMMYFUNCTION("""COMPUTED_VALUE"""),30.0)</f>
        <v>30</v>
      </c>
      <c r="I1145">
        <f>IFERROR(__xludf.DUMMYFUNCTION("""COMPUTED_VALUE"""),18.0)</f>
        <v>18</v>
      </c>
    </row>
    <row r="1146">
      <c r="A1146" s="2">
        <v>428.0</v>
      </c>
      <c r="B1146" s="2">
        <v>6.0</v>
      </c>
      <c r="C1146" s="2">
        <v>434.0</v>
      </c>
      <c r="D1146" s="4">
        <v>43325.739803240744</v>
      </c>
      <c r="E1146" s="6">
        <f t="shared" si="1"/>
        <v>43325</v>
      </c>
      <c r="F1146" s="7">
        <f>IFERROR(__xludf.DUMMYFUNCTION("""COMPUTED_VALUE"""),0.7398032407407408)</f>
        <v>0.7398032407</v>
      </c>
      <c r="G1146">
        <f t="shared" si="2"/>
        <v>17</v>
      </c>
      <c r="H1146">
        <f>IFERROR(__xludf.DUMMYFUNCTION("""COMPUTED_VALUE"""),45.0)</f>
        <v>45</v>
      </c>
      <c r="I1146">
        <f>IFERROR(__xludf.DUMMYFUNCTION("""COMPUTED_VALUE"""),19.0)</f>
        <v>19</v>
      </c>
    </row>
    <row r="1147">
      <c r="A1147" s="2">
        <v>345.0</v>
      </c>
      <c r="B1147" s="2">
        <v>5.0</v>
      </c>
      <c r="C1147" s="2">
        <v>348.0</v>
      </c>
      <c r="D1147" s="4">
        <v>43325.750243055554</v>
      </c>
      <c r="E1147" s="6">
        <f t="shared" si="1"/>
        <v>43325</v>
      </c>
      <c r="F1147" s="7">
        <f>IFERROR(__xludf.DUMMYFUNCTION("""COMPUTED_VALUE"""),0.7502430555555556)</f>
        <v>0.7502430556</v>
      </c>
      <c r="G1147">
        <f t="shared" si="2"/>
        <v>18</v>
      </c>
      <c r="H1147">
        <f>IFERROR(__xludf.DUMMYFUNCTION("""COMPUTED_VALUE"""),0.0)</f>
        <v>0</v>
      </c>
      <c r="I1147">
        <f>IFERROR(__xludf.DUMMYFUNCTION("""COMPUTED_VALUE"""),21.0)</f>
        <v>21</v>
      </c>
    </row>
    <row r="1148">
      <c r="A1148" s="2">
        <v>398.0</v>
      </c>
      <c r="B1148" s="2">
        <v>12.0</v>
      </c>
      <c r="C1148" s="2">
        <v>410.0</v>
      </c>
      <c r="D1148" s="4">
        <v>43325.76063657407</v>
      </c>
      <c r="E1148" s="6">
        <f t="shared" si="1"/>
        <v>43325</v>
      </c>
      <c r="F1148" s="7">
        <f>IFERROR(__xludf.DUMMYFUNCTION("""COMPUTED_VALUE"""),0.760636574074074)</f>
        <v>0.7606365741</v>
      </c>
      <c r="G1148">
        <f t="shared" si="2"/>
        <v>18</v>
      </c>
      <c r="H1148">
        <f>IFERROR(__xludf.DUMMYFUNCTION("""COMPUTED_VALUE"""),15.0)</f>
        <v>15</v>
      </c>
      <c r="I1148">
        <f>IFERROR(__xludf.DUMMYFUNCTION("""COMPUTED_VALUE"""),19.0)</f>
        <v>19</v>
      </c>
    </row>
    <row r="1149">
      <c r="A1149" s="2">
        <v>401.0</v>
      </c>
      <c r="B1149" s="2">
        <v>5.0</v>
      </c>
      <c r="C1149" s="2">
        <v>406.0</v>
      </c>
      <c r="D1149" s="4">
        <v>43325.771053240744</v>
      </c>
      <c r="E1149" s="6">
        <f t="shared" si="1"/>
        <v>43325</v>
      </c>
      <c r="F1149" s="7">
        <f>IFERROR(__xludf.DUMMYFUNCTION("""COMPUTED_VALUE"""),0.7710532407407408)</f>
        <v>0.7710532407</v>
      </c>
      <c r="G1149">
        <f t="shared" si="2"/>
        <v>18</v>
      </c>
      <c r="H1149">
        <f>IFERROR(__xludf.DUMMYFUNCTION("""COMPUTED_VALUE"""),30.0)</f>
        <v>30</v>
      </c>
      <c r="I1149">
        <f>IFERROR(__xludf.DUMMYFUNCTION("""COMPUTED_VALUE"""),19.0)</f>
        <v>19</v>
      </c>
    </row>
    <row r="1150">
      <c r="A1150" s="2">
        <v>382.0</v>
      </c>
      <c r="B1150" s="2">
        <v>4.0</v>
      </c>
      <c r="C1150" s="2">
        <v>386.0</v>
      </c>
      <c r="D1150" s="4">
        <v>43325.78146990741</v>
      </c>
      <c r="E1150" s="6">
        <f t="shared" si="1"/>
        <v>43325</v>
      </c>
      <c r="F1150" s="7">
        <f>IFERROR(__xludf.DUMMYFUNCTION("""COMPUTED_VALUE"""),0.7814699074074074)</f>
        <v>0.7814699074</v>
      </c>
      <c r="G1150">
        <f t="shared" si="2"/>
        <v>18</v>
      </c>
      <c r="H1150">
        <f>IFERROR(__xludf.DUMMYFUNCTION("""COMPUTED_VALUE"""),45.0)</f>
        <v>45</v>
      </c>
      <c r="I1150">
        <f>IFERROR(__xludf.DUMMYFUNCTION("""COMPUTED_VALUE"""),19.0)</f>
        <v>19</v>
      </c>
    </row>
    <row r="1151">
      <c r="A1151" s="2">
        <v>379.0</v>
      </c>
      <c r="B1151" s="2">
        <v>3.0</v>
      </c>
      <c r="C1151" s="2">
        <v>382.0</v>
      </c>
      <c r="D1151" s="4">
        <v>43325.79188657407</v>
      </c>
      <c r="E1151" s="6">
        <f t="shared" si="1"/>
        <v>43325</v>
      </c>
      <c r="F1151" s="7">
        <f>IFERROR(__xludf.DUMMYFUNCTION("""COMPUTED_VALUE"""),0.791886574074074)</f>
        <v>0.7918865741</v>
      </c>
      <c r="G1151">
        <f t="shared" si="2"/>
        <v>19</v>
      </c>
      <c r="H1151">
        <f>IFERROR(__xludf.DUMMYFUNCTION("""COMPUTED_VALUE"""),0.0)</f>
        <v>0</v>
      </c>
      <c r="I1151">
        <f>IFERROR(__xludf.DUMMYFUNCTION("""COMPUTED_VALUE"""),19.0)</f>
        <v>19</v>
      </c>
    </row>
    <row r="1152">
      <c r="A1152" s="2">
        <v>528.0</v>
      </c>
      <c r="B1152" s="2">
        <v>5.0</v>
      </c>
      <c r="C1152" s="2">
        <v>533.0</v>
      </c>
      <c r="D1152" s="4">
        <v>43325.802303240744</v>
      </c>
      <c r="E1152" s="6">
        <f t="shared" si="1"/>
        <v>43325</v>
      </c>
      <c r="F1152" s="7">
        <f>IFERROR(__xludf.DUMMYFUNCTION("""COMPUTED_VALUE"""),0.8023032407407408)</f>
        <v>0.8023032407</v>
      </c>
      <c r="G1152">
        <f t="shared" si="2"/>
        <v>19</v>
      </c>
      <c r="H1152">
        <f>IFERROR(__xludf.DUMMYFUNCTION("""COMPUTED_VALUE"""),15.0)</f>
        <v>15</v>
      </c>
      <c r="I1152">
        <f>IFERROR(__xludf.DUMMYFUNCTION("""COMPUTED_VALUE"""),19.0)</f>
        <v>19</v>
      </c>
    </row>
    <row r="1153">
      <c r="A1153" s="2">
        <v>470.0</v>
      </c>
      <c r="B1153" s="2">
        <v>3.0</v>
      </c>
      <c r="C1153" s="2">
        <v>473.0</v>
      </c>
      <c r="D1153" s="4">
        <v>43325.81271990741</v>
      </c>
      <c r="E1153" s="6">
        <f t="shared" si="1"/>
        <v>43325</v>
      </c>
      <c r="F1153" s="7">
        <f>IFERROR(__xludf.DUMMYFUNCTION("""COMPUTED_VALUE"""),0.8127199074074074)</f>
        <v>0.8127199074</v>
      </c>
      <c r="G1153">
        <f t="shared" si="2"/>
        <v>19</v>
      </c>
      <c r="H1153">
        <f>IFERROR(__xludf.DUMMYFUNCTION("""COMPUTED_VALUE"""),30.0)</f>
        <v>30</v>
      </c>
      <c r="I1153">
        <f>IFERROR(__xludf.DUMMYFUNCTION("""COMPUTED_VALUE"""),19.0)</f>
        <v>19</v>
      </c>
    </row>
    <row r="1154">
      <c r="A1154" s="2">
        <v>532.0</v>
      </c>
      <c r="B1154" s="2">
        <v>6.0</v>
      </c>
      <c r="C1154" s="2">
        <v>538.0</v>
      </c>
      <c r="D1154" s="4">
        <v>43325.82313657407</v>
      </c>
      <c r="E1154" s="6">
        <f t="shared" si="1"/>
        <v>43325</v>
      </c>
      <c r="F1154" s="7">
        <f>IFERROR(__xludf.DUMMYFUNCTION("""COMPUTED_VALUE"""),0.823136574074074)</f>
        <v>0.8231365741</v>
      </c>
      <c r="G1154">
        <f t="shared" si="2"/>
        <v>19</v>
      </c>
      <c r="H1154">
        <f>IFERROR(__xludf.DUMMYFUNCTION("""COMPUTED_VALUE"""),45.0)</f>
        <v>45</v>
      </c>
      <c r="I1154">
        <f>IFERROR(__xludf.DUMMYFUNCTION("""COMPUTED_VALUE"""),19.0)</f>
        <v>19</v>
      </c>
    </row>
    <row r="1155">
      <c r="A1155" s="2">
        <v>543.0</v>
      </c>
      <c r="B1155" s="2">
        <v>8.0</v>
      </c>
      <c r="C1155" s="2">
        <v>551.0</v>
      </c>
      <c r="D1155" s="4">
        <v>43325.83354166667</v>
      </c>
      <c r="E1155" s="6">
        <f t="shared" si="1"/>
        <v>43325</v>
      </c>
      <c r="F1155" s="7">
        <f>IFERROR(__xludf.DUMMYFUNCTION("""COMPUTED_VALUE"""),0.8335416666666666)</f>
        <v>0.8335416667</v>
      </c>
      <c r="G1155">
        <f t="shared" si="2"/>
        <v>20</v>
      </c>
      <c r="H1155">
        <f>IFERROR(__xludf.DUMMYFUNCTION("""COMPUTED_VALUE"""),0.0)</f>
        <v>0</v>
      </c>
      <c r="I1155">
        <f>IFERROR(__xludf.DUMMYFUNCTION("""COMPUTED_VALUE"""),18.0)</f>
        <v>18</v>
      </c>
    </row>
    <row r="1156">
      <c r="A1156" s="2">
        <v>696.0</v>
      </c>
      <c r="B1156" s="2">
        <v>10.0</v>
      </c>
      <c r="C1156" s="2">
        <v>706.0</v>
      </c>
      <c r="D1156" s="4">
        <v>43325.84396990741</v>
      </c>
      <c r="E1156" s="6">
        <f t="shared" si="1"/>
        <v>43325</v>
      </c>
      <c r="F1156" s="7">
        <f>IFERROR(__xludf.DUMMYFUNCTION("""COMPUTED_VALUE"""),0.8439699074074074)</f>
        <v>0.8439699074</v>
      </c>
      <c r="G1156">
        <f t="shared" si="2"/>
        <v>20</v>
      </c>
      <c r="H1156">
        <f>IFERROR(__xludf.DUMMYFUNCTION("""COMPUTED_VALUE"""),15.0)</f>
        <v>15</v>
      </c>
      <c r="I1156">
        <f>IFERROR(__xludf.DUMMYFUNCTION("""COMPUTED_VALUE"""),19.0)</f>
        <v>19</v>
      </c>
    </row>
    <row r="1157">
      <c r="A1157" s="2">
        <v>673.0</v>
      </c>
      <c r="B1157" s="2">
        <v>3.0</v>
      </c>
      <c r="C1157" s="2">
        <v>676.0</v>
      </c>
      <c r="D1157" s="4">
        <v>43325.854375</v>
      </c>
      <c r="E1157" s="6">
        <f t="shared" si="1"/>
        <v>43325</v>
      </c>
      <c r="F1157" s="7">
        <f>IFERROR(__xludf.DUMMYFUNCTION("""COMPUTED_VALUE"""),0.854375)</f>
        <v>0.854375</v>
      </c>
      <c r="G1157">
        <f t="shared" si="2"/>
        <v>20</v>
      </c>
      <c r="H1157">
        <f>IFERROR(__xludf.DUMMYFUNCTION("""COMPUTED_VALUE"""),30.0)</f>
        <v>30</v>
      </c>
      <c r="I1157">
        <f>IFERROR(__xludf.DUMMYFUNCTION("""COMPUTED_VALUE"""),18.0)</f>
        <v>18</v>
      </c>
    </row>
    <row r="1158">
      <c r="A1158" s="2">
        <v>608.0</v>
      </c>
      <c r="B1158" s="2">
        <v>4.0</v>
      </c>
      <c r="C1158" s="2">
        <v>612.0</v>
      </c>
      <c r="D1158" s="4">
        <v>43325.864803240744</v>
      </c>
      <c r="E1158" s="6">
        <f t="shared" si="1"/>
        <v>43325</v>
      </c>
      <c r="F1158" s="7">
        <f>IFERROR(__xludf.DUMMYFUNCTION("""COMPUTED_VALUE"""),0.8648032407407408)</f>
        <v>0.8648032407</v>
      </c>
      <c r="G1158">
        <f t="shared" si="2"/>
        <v>20</v>
      </c>
      <c r="H1158">
        <f>IFERROR(__xludf.DUMMYFUNCTION("""COMPUTED_VALUE"""),45.0)</f>
        <v>45</v>
      </c>
      <c r="I1158">
        <f>IFERROR(__xludf.DUMMYFUNCTION("""COMPUTED_VALUE"""),19.0)</f>
        <v>19</v>
      </c>
    </row>
    <row r="1159">
      <c r="A1159" s="2">
        <v>527.0</v>
      </c>
      <c r="B1159" s="2">
        <v>1.0</v>
      </c>
      <c r="C1159" s="2">
        <v>528.0</v>
      </c>
      <c r="D1159" s="4">
        <v>43325.87520833333</v>
      </c>
      <c r="E1159" s="6">
        <f t="shared" si="1"/>
        <v>43325</v>
      </c>
      <c r="F1159" s="7">
        <f>IFERROR(__xludf.DUMMYFUNCTION("""COMPUTED_VALUE"""),0.8752083333333334)</f>
        <v>0.8752083333</v>
      </c>
      <c r="G1159">
        <f t="shared" si="2"/>
        <v>21</v>
      </c>
      <c r="H1159">
        <f>IFERROR(__xludf.DUMMYFUNCTION("""COMPUTED_VALUE"""),0.0)</f>
        <v>0</v>
      </c>
      <c r="I1159">
        <f>IFERROR(__xludf.DUMMYFUNCTION("""COMPUTED_VALUE"""),18.0)</f>
        <v>18</v>
      </c>
    </row>
    <row r="1160">
      <c r="A1160" s="2">
        <v>595.0</v>
      </c>
      <c r="B1160" s="2">
        <v>4.0</v>
      </c>
      <c r="C1160" s="2">
        <v>599.0</v>
      </c>
      <c r="D1160" s="4">
        <v>43325.88563657407</v>
      </c>
      <c r="E1160" s="6">
        <f t="shared" si="1"/>
        <v>43325</v>
      </c>
      <c r="F1160" s="7">
        <f>IFERROR(__xludf.DUMMYFUNCTION("""COMPUTED_VALUE"""),0.885636574074074)</f>
        <v>0.8856365741</v>
      </c>
      <c r="G1160">
        <f t="shared" si="2"/>
        <v>21</v>
      </c>
      <c r="H1160">
        <f>IFERROR(__xludf.DUMMYFUNCTION("""COMPUTED_VALUE"""),15.0)</f>
        <v>15</v>
      </c>
      <c r="I1160">
        <f>IFERROR(__xludf.DUMMYFUNCTION("""COMPUTED_VALUE"""),19.0)</f>
        <v>19</v>
      </c>
    </row>
    <row r="1161">
      <c r="A1161" s="2">
        <v>549.0</v>
      </c>
      <c r="B1161" s="2">
        <v>8.0</v>
      </c>
      <c r="C1161" s="2">
        <v>552.0</v>
      </c>
      <c r="D1161" s="4">
        <v>43325.89604166667</v>
      </c>
      <c r="E1161" s="6">
        <f t="shared" si="1"/>
        <v>43325</v>
      </c>
      <c r="F1161" s="7">
        <f>IFERROR(__xludf.DUMMYFUNCTION("""COMPUTED_VALUE"""),0.8960416666666666)</f>
        <v>0.8960416667</v>
      </c>
      <c r="G1161">
        <f t="shared" si="2"/>
        <v>21</v>
      </c>
      <c r="H1161">
        <f>IFERROR(__xludf.DUMMYFUNCTION("""COMPUTED_VALUE"""),30.0)</f>
        <v>30</v>
      </c>
      <c r="I1161">
        <f>IFERROR(__xludf.DUMMYFUNCTION("""COMPUTED_VALUE"""),18.0)</f>
        <v>18</v>
      </c>
    </row>
    <row r="1162">
      <c r="A1162" s="2">
        <v>531.0</v>
      </c>
      <c r="B1162" s="2">
        <v>8.0</v>
      </c>
      <c r="C1162" s="2">
        <v>539.0</v>
      </c>
      <c r="D1162" s="4">
        <v>43325.90646990741</v>
      </c>
      <c r="E1162" s="6">
        <f t="shared" si="1"/>
        <v>43325</v>
      </c>
      <c r="F1162" s="7">
        <f>IFERROR(__xludf.DUMMYFUNCTION("""COMPUTED_VALUE"""),0.9064699074074074)</f>
        <v>0.9064699074</v>
      </c>
      <c r="G1162">
        <f t="shared" si="2"/>
        <v>21</v>
      </c>
      <c r="H1162">
        <f>IFERROR(__xludf.DUMMYFUNCTION("""COMPUTED_VALUE"""),45.0)</f>
        <v>45</v>
      </c>
      <c r="I1162">
        <f>IFERROR(__xludf.DUMMYFUNCTION("""COMPUTED_VALUE"""),19.0)</f>
        <v>19</v>
      </c>
    </row>
    <row r="1163">
      <c r="A1163" s="2">
        <v>495.0</v>
      </c>
      <c r="B1163" s="2">
        <v>4.0</v>
      </c>
      <c r="C1163" s="2">
        <v>499.0</v>
      </c>
      <c r="D1163" s="4">
        <v>43325.916875</v>
      </c>
      <c r="E1163" s="6">
        <f t="shared" si="1"/>
        <v>43325</v>
      </c>
      <c r="F1163" s="7">
        <f>IFERROR(__xludf.DUMMYFUNCTION("""COMPUTED_VALUE"""),0.916875)</f>
        <v>0.916875</v>
      </c>
      <c r="G1163">
        <f t="shared" si="2"/>
        <v>22</v>
      </c>
      <c r="H1163">
        <f>IFERROR(__xludf.DUMMYFUNCTION("""COMPUTED_VALUE"""),0.0)</f>
        <v>0</v>
      </c>
      <c r="I1163">
        <f>IFERROR(__xludf.DUMMYFUNCTION("""COMPUTED_VALUE"""),18.0)</f>
        <v>18</v>
      </c>
    </row>
    <row r="1164">
      <c r="A1164" s="2">
        <v>533.0</v>
      </c>
      <c r="B1164" s="2">
        <v>3.0</v>
      </c>
      <c r="C1164" s="2">
        <v>536.0</v>
      </c>
      <c r="D1164" s="4">
        <v>43325.927303240744</v>
      </c>
      <c r="E1164" s="6">
        <f t="shared" si="1"/>
        <v>43325</v>
      </c>
      <c r="F1164" s="7">
        <f>IFERROR(__xludf.DUMMYFUNCTION("""COMPUTED_VALUE"""),0.9273032407407408)</f>
        <v>0.9273032407</v>
      </c>
      <c r="G1164">
        <f t="shared" si="2"/>
        <v>22</v>
      </c>
      <c r="H1164">
        <f>IFERROR(__xludf.DUMMYFUNCTION("""COMPUTED_VALUE"""),15.0)</f>
        <v>15</v>
      </c>
      <c r="I1164">
        <f>IFERROR(__xludf.DUMMYFUNCTION("""COMPUTED_VALUE"""),19.0)</f>
        <v>19</v>
      </c>
    </row>
    <row r="1165">
      <c r="A1165" s="2">
        <v>455.0</v>
      </c>
      <c r="B1165" s="2">
        <v>2.0</v>
      </c>
      <c r="C1165" s="2">
        <v>457.0</v>
      </c>
      <c r="D1165" s="4">
        <v>43325.93770833333</v>
      </c>
      <c r="E1165" s="6">
        <f t="shared" si="1"/>
        <v>43325</v>
      </c>
      <c r="F1165" s="7">
        <f>IFERROR(__xludf.DUMMYFUNCTION("""COMPUTED_VALUE"""),0.9377083333333334)</f>
        <v>0.9377083333</v>
      </c>
      <c r="G1165">
        <f t="shared" si="2"/>
        <v>22</v>
      </c>
      <c r="H1165">
        <f>IFERROR(__xludf.DUMMYFUNCTION("""COMPUTED_VALUE"""),30.0)</f>
        <v>30</v>
      </c>
      <c r="I1165">
        <f>IFERROR(__xludf.DUMMYFUNCTION("""COMPUTED_VALUE"""),18.0)</f>
        <v>18</v>
      </c>
    </row>
    <row r="1166">
      <c r="A1166" s="2">
        <v>429.0</v>
      </c>
      <c r="B1166" s="2">
        <v>1.0</v>
      </c>
      <c r="C1166" s="2">
        <v>430.0</v>
      </c>
      <c r="D1166" s="4">
        <v>43325.94813657407</v>
      </c>
      <c r="E1166" s="6">
        <f t="shared" si="1"/>
        <v>43325</v>
      </c>
      <c r="F1166" s="7">
        <f>IFERROR(__xludf.DUMMYFUNCTION("""COMPUTED_VALUE"""),0.948136574074074)</f>
        <v>0.9481365741</v>
      </c>
      <c r="G1166">
        <f t="shared" si="2"/>
        <v>22</v>
      </c>
      <c r="H1166">
        <f>IFERROR(__xludf.DUMMYFUNCTION("""COMPUTED_VALUE"""),45.0)</f>
        <v>45</v>
      </c>
      <c r="I1166">
        <f>IFERROR(__xludf.DUMMYFUNCTION("""COMPUTED_VALUE"""),19.0)</f>
        <v>19</v>
      </c>
    </row>
    <row r="1167">
      <c r="A1167" s="2">
        <v>395.0</v>
      </c>
      <c r="B1167" s="2">
        <v>2.0</v>
      </c>
      <c r="C1167" s="2">
        <v>397.0</v>
      </c>
      <c r="D1167" s="4">
        <v>43325.95854166667</v>
      </c>
      <c r="E1167" s="6">
        <f t="shared" si="1"/>
        <v>43325</v>
      </c>
      <c r="F1167" s="7">
        <f>IFERROR(__xludf.DUMMYFUNCTION("""COMPUTED_VALUE"""),0.9585416666666666)</f>
        <v>0.9585416667</v>
      </c>
      <c r="G1167">
        <f t="shared" si="2"/>
        <v>23</v>
      </c>
      <c r="H1167">
        <f>IFERROR(__xludf.DUMMYFUNCTION("""COMPUTED_VALUE"""),0.0)</f>
        <v>0</v>
      </c>
      <c r="I1167">
        <f>IFERROR(__xludf.DUMMYFUNCTION("""COMPUTED_VALUE"""),18.0)</f>
        <v>18</v>
      </c>
    </row>
    <row r="1168">
      <c r="A1168" s="2">
        <v>402.0</v>
      </c>
      <c r="B1168" s="2">
        <v>6.0</v>
      </c>
      <c r="C1168" s="2">
        <v>408.0</v>
      </c>
      <c r="D1168" s="4">
        <v>43325.96896990741</v>
      </c>
      <c r="E1168" s="6">
        <f t="shared" si="1"/>
        <v>43325</v>
      </c>
      <c r="F1168" s="7">
        <f>IFERROR(__xludf.DUMMYFUNCTION("""COMPUTED_VALUE"""),0.9689699074074074)</f>
        <v>0.9689699074</v>
      </c>
      <c r="G1168">
        <f t="shared" si="2"/>
        <v>23</v>
      </c>
      <c r="H1168">
        <f>IFERROR(__xludf.DUMMYFUNCTION("""COMPUTED_VALUE"""),15.0)</f>
        <v>15</v>
      </c>
      <c r="I1168">
        <f>IFERROR(__xludf.DUMMYFUNCTION("""COMPUTED_VALUE"""),19.0)</f>
        <v>19</v>
      </c>
    </row>
    <row r="1169">
      <c r="A1169" s="2">
        <v>386.0</v>
      </c>
      <c r="B1169" s="2">
        <v>1.0</v>
      </c>
      <c r="C1169" s="2">
        <v>387.0</v>
      </c>
      <c r="D1169" s="4">
        <v>43325.979375</v>
      </c>
      <c r="E1169" s="6">
        <f t="shared" si="1"/>
        <v>43325</v>
      </c>
      <c r="F1169" s="7">
        <f>IFERROR(__xludf.DUMMYFUNCTION("""COMPUTED_VALUE"""),0.979375)</f>
        <v>0.979375</v>
      </c>
      <c r="G1169">
        <f t="shared" si="2"/>
        <v>23</v>
      </c>
      <c r="H1169">
        <f>IFERROR(__xludf.DUMMYFUNCTION("""COMPUTED_VALUE"""),30.0)</f>
        <v>30</v>
      </c>
      <c r="I1169">
        <f>IFERROR(__xludf.DUMMYFUNCTION("""COMPUTED_VALUE"""),18.0)</f>
        <v>18</v>
      </c>
    </row>
    <row r="1170">
      <c r="A1170" s="2">
        <v>355.0</v>
      </c>
      <c r="B1170" s="2">
        <v>0.0</v>
      </c>
      <c r="C1170" s="2">
        <v>355.0</v>
      </c>
      <c r="D1170" s="4">
        <v>43325.989803240744</v>
      </c>
      <c r="E1170" s="6">
        <f t="shared" si="1"/>
        <v>43325</v>
      </c>
      <c r="F1170" s="7">
        <f>IFERROR(__xludf.DUMMYFUNCTION("""COMPUTED_VALUE"""),0.9898032407407408)</f>
        <v>0.9898032407</v>
      </c>
      <c r="G1170">
        <f t="shared" si="2"/>
        <v>23</v>
      </c>
      <c r="H1170">
        <f>IFERROR(__xludf.DUMMYFUNCTION("""COMPUTED_VALUE"""),45.0)</f>
        <v>45</v>
      </c>
      <c r="I1170">
        <f>IFERROR(__xludf.DUMMYFUNCTION("""COMPUTED_VALUE"""),19.0)</f>
        <v>19</v>
      </c>
    </row>
    <row r="1171">
      <c r="A1171" s="2">
        <v>305.0</v>
      </c>
      <c r="B1171" s="2">
        <v>1.0</v>
      </c>
      <c r="C1171" s="2">
        <v>306.0</v>
      </c>
      <c r="D1171" s="4">
        <v>43326.00021990741</v>
      </c>
      <c r="E1171" s="6">
        <f t="shared" si="1"/>
        <v>43326</v>
      </c>
      <c r="F1171" s="7">
        <f>IFERROR(__xludf.DUMMYFUNCTION("""COMPUTED_VALUE"""),2.199074074074074E-4)</f>
        <v>0.0002199074074</v>
      </c>
      <c r="G1171">
        <f t="shared" si="2"/>
        <v>0</v>
      </c>
      <c r="H1171">
        <f>IFERROR(__xludf.DUMMYFUNCTION("""COMPUTED_VALUE"""),0.0)</f>
        <v>0</v>
      </c>
      <c r="I1171">
        <f>IFERROR(__xludf.DUMMYFUNCTION("""COMPUTED_VALUE"""),19.0)</f>
        <v>19</v>
      </c>
    </row>
    <row r="1172">
      <c r="A1172" s="2">
        <v>323.0</v>
      </c>
      <c r="B1172" s="2">
        <v>5.0</v>
      </c>
      <c r="C1172" s="2">
        <v>328.0</v>
      </c>
      <c r="D1172" s="4">
        <v>43326.010625</v>
      </c>
      <c r="E1172" s="6">
        <f t="shared" si="1"/>
        <v>43326</v>
      </c>
      <c r="F1172" s="7">
        <f>IFERROR(__xludf.DUMMYFUNCTION("""COMPUTED_VALUE"""),0.010625)</f>
        <v>0.010625</v>
      </c>
      <c r="G1172">
        <f t="shared" si="2"/>
        <v>0</v>
      </c>
      <c r="H1172">
        <f>IFERROR(__xludf.DUMMYFUNCTION("""COMPUTED_VALUE"""),15.0)</f>
        <v>15</v>
      </c>
      <c r="I1172">
        <f>IFERROR(__xludf.DUMMYFUNCTION("""COMPUTED_VALUE"""),18.0)</f>
        <v>18</v>
      </c>
    </row>
    <row r="1173">
      <c r="A1173" s="2">
        <v>290.0</v>
      </c>
      <c r="B1173" s="2">
        <v>1.0</v>
      </c>
      <c r="C1173" s="2">
        <v>291.0</v>
      </c>
      <c r="D1173" s="4">
        <v>43326.02104166667</v>
      </c>
      <c r="E1173" s="6">
        <f t="shared" si="1"/>
        <v>43326</v>
      </c>
      <c r="F1173" s="7">
        <f>IFERROR(__xludf.DUMMYFUNCTION("""COMPUTED_VALUE"""),0.021041666666666667)</f>
        <v>0.02104166667</v>
      </c>
      <c r="G1173">
        <f t="shared" si="2"/>
        <v>0</v>
      </c>
      <c r="H1173">
        <f>IFERROR(__xludf.DUMMYFUNCTION("""COMPUTED_VALUE"""),30.0)</f>
        <v>30</v>
      </c>
      <c r="I1173">
        <f>IFERROR(__xludf.DUMMYFUNCTION("""COMPUTED_VALUE"""),18.0)</f>
        <v>18</v>
      </c>
    </row>
    <row r="1174">
      <c r="A1174" s="2">
        <v>207.0</v>
      </c>
      <c r="B1174" s="2">
        <v>3.0</v>
      </c>
      <c r="C1174" s="2">
        <v>210.0</v>
      </c>
      <c r="D1174" s="4">
        <v>43326.03145833333</v>
      </c>
      <c r="E1174" s="6">
        <f t="shared" si="1"/>
        <v>43326</v>
      </c>
      <c r="F1174" s="7">
        <f>IFERROR(__xludf.DUMMYFUNCTION("""COMPUTED_VALUE"""),0.03145833333333333)</f>
        <v>0.03145833333</v>
      </c>
      <c r="G1174">
        <f t="shared" si="2"/>
        <v>0</v>
      </c>
      <c r="H1174">
        <f>IFERROR(__xludf.DUMMYFUNCTION("""COMPUTED_VALUE"""),45.0)</f>
        <v>45</v>
      </c>
      <c r="I1174">
        <f>IFERROR(__xludf.DUMMYFUNCTION("""COMPUTED_VALUE"""),18.0)</f>
        <v>18</v>
      </c>
    </row>
    <row r="1175">
      <c r="A1175" s="2">
        <v>182.0</v>
      </c>
      <c r="B1175" s="2">
        <v>4.0</v>
      </c>
      <c r="C1175" s="2">
        <v>186.0</v>
      </c>
      <c r="D1175" s="4">
        <v>43326.041921296295</v>
      </c>
      <c r="E1175" s="6">
        <f t="shared" si="1"/>
        <v>43326</v>
      </c>
      <c r="F1175" s="7">
        <f>IFERROR(__xludf.DUMMYFUNCTION("""COMPUTED_VALUE"""),0.0419212962962963)</f>
        <v>0.0419212963</v>
      </c>
      <c r="G1175">
        <f t="shared" si="2"/>
        <v>1</v>
      </c>
      <c r="H1175">
        <f>IFERROR(__xludf.DUMMYFUNCTION("""COMPUTED_VALUE"""),0.0)</f>
        <v>0</v>
      </c>
      <c r="I1175">
        <f>IFERROR(__xludf.DUMMYFUNCTION("""COMPUTED_VALUE"""),22.0)</f>
        <v>22</v>
      </c>
    </row>
    <row r="1176">
      <c r="A1176" s="2">
        <v>218.0</v>
      </c>
      <c r="B1176" s="2">
        <v>1.0</v>
      </c>
      <c r="C1176" s="2">
        <v>211.0</v>
      </c>
      <c r="D1176" s="4">
        <v>43326.05229166667</v>
      </c>
      <c r="E1176" s="6">
        <f t="shared" si="1"/>
        <v>43326</v>
      </c>
      <c r="F1176" s="7">
        <f>IFERROR(__xludf.DUMMYFUNCTION("""COMPUTED_VALUE"""),0.05229166666666667)</f>
        <v>0.05229166667</v>
      </c>
      <c r="G1176">
        <f t="shared" si="2"/>
        <v>1</v>
      </c>
      <c r="H1176">
        <f>IFERROR(__xludf.DUMMYFUNCTION("""COMPUTED_VALUE"""),15.0)</f>
        <v>15</v>
      </c>
      <c r="I1176">
        <f>IFERROR(__xludf.DUMMYFUNCTION("""COMPUTED_VALUE"""),18.0)</f>
        <v>18</v>
      </c>
    </row>
    <row r="1177">
      <c r="A1177" s="2">
        <v>199.0</v>
      </c>
      <c r="B1177" s="2">
        <v>5.0</v>
      </c>
      <c r="C1177" s="2">
        <v>204.0</v>
      </c>
      <c r="D1177" s="4">
        <v>43326.06270833333</v>
      </c>
      <c r="E1177" s="6">
        <f t="shared" si="1"/>
        <v>43326</v>
      </c>
      <c r="F1177" s="7">
        <f>IFERROR(__xludf.DUMMYFUNCTION("""COMPUTED_VALUE"""),0.06270833333333334)</f>
        <v>0.06270833333</v>
      </c>
      <c r="G1177">
        <f t="shared" si="2"/>
        <v>1</v>
      </c>
      <c r="H1177">
        <f>IFERROR(__xludf.DUMMYFUNCTION("""COMPUTED_VALUE"""),30.0)</f>
        <v>30</v>
      </c>
      <c r="I1177">
        <f>IFERROR(__xludf.DUMMYFUNCTION("""COMPUTED_VALUE"""),18.0)</f>
        <v>18</v>
      </c>
    </row>
    <row r="1178">
      <c r="A1178" s="2">
        <v>175.0</v>
      </c>
      <c r="B1178" s="2">
        <v>2.0</v>
      </c>
      <c r="C1178" s="2">
        <v>177.0</v>
      </c>
      <c r="D1178" s="4">
        <v>43326.07313657407</v>
      </c>
      <c r="E1178" s="6">
        <f t="shared" si="1"/>
        <v>43326</v>
      </c>
      <c r="F1178" s="7">
        <f>IFERROR(__xludf.DUMMYFUNCTION("""COMPUTED_VALUE"""),0.07313657407407408)</f>
        <v>0.07313657407</v>
      </c>
      <c r="G1178">
        <f t="shared" si="2"/>
        <v>1</v>
      </c>
      <c r="H1178">
        <f>IFERROR(__xludf.DUMMYFUNCTION("""COMPUTED_VALUE"""),45.0)</f>
        <v>45</v>
      </c>
      <c r="I1178">
        <f>IFERROR(__xludf.DUMMYFUNCTION("""COMPUTED_VALUE"""),19.0)</f>
        <v>19</v>
      </c>
    </row>
    <row r="1179">
      <c r="A1179" s="2">
        <v>167.0</v>
      </c>
      <c r="B1179" s="2">
        <v>3.0</v>
      </c>
      <c r="C1179" s="2">
        <v>170.0</v>
      </c>
      <c r="D1179" s="4">
        <v>43326.08354166667</v>
      </c>
      <c r="E1179" s="6">
        <f t="shared" si="1"/>
        <v>43326</v>
      </c>
      <c r="F1179" s="7">
        <f>IFERROR(__xludf.DUMMYFUNCTION("""COMPUTED_VALUE"""),0.08354166666666667)</f>
        <v>0.08354166667</v>
      </c>
      <c r="G1179">
        <f t="shared" si="2"/>
        <v>2</v>
      </c>
      <c r="H1179">
        <f>IFERROR(__xludf.DUMMYFUNCTION("""COMPUTED_VALUE"""),0.0)</f>
        <v>0</v>
      </c>
      <c r="I1179">
        <f>IFERROR(__xludf.DUMMYFUNCTION("""COMPUTED_VALUE"""),18.0)</f>
        <v>18</v>
      </c>
    </row>
    <row r="1180">
      <c r="A1180" s="2">
        <v>196.0</v>
      </c>
      <c r="B1180" s="2">
        <v>0.0</v>
      </c>
      <c r="C1180" s="2">
        <v>196.0</v>
      </c>
      <c r="D1180" s="4">
        <v>43326.09395833333</v>
      </c>
      <c r="E1180" s="6">
        <f t="shared" si="1"/>
        <v>43326</v>
      </c>
      <c r="F1180" s="7">
        <f>IFERROR(__xludf.DUMMYFUNCTION("""COMPUTED_VALUE"""),0.09395833333333334)</f>
        <v>0.09395833333</v>
      </c>
      <c r="G1180">
        <f t="shared" si="2"/>
        <v>2</v>
      </c>
      <c r="H1180">
        <f>IFERROR(__xludf.DUMMYFUNCTION("""COMPUTED_VALUE"""),15.0)</f>
        <v>15</v>
      </c>
      <c r="I1180">
        <f>IFERROR(__xludf.DUMMYFUNCTION("""COMPUTED_VALUE"""),18.0)</f>
        <v>18</v>
      </c>
    </row>
    <row r="1181">
      <c r="A1181" s="2">
        <v>156.0</v>
      </c>
      <c r="B1181" s="2">
        <v>3.0</v>
      </c>
      <c r="C1181" s="2">
        <v>159.0</v>
      </c>
      <c r="D1181" s="4">
        <v>43326.10438657407</v>
      </c>
      <c r="E1181" s="6">
        <f t="shared" si="1"/>
        <v>43326</v>
      </c>
      <c r="F1181" s="7">
        <f>IFERROR(__xludf.DUMMYFUNCTION("""COMPUTED_VALUE"""),0.10438657407407408)</f>
        <v>0.1043865741</v>
      </c>
      <c r="G1181">
        <f t="shared" si="2"/>
        <v>2</v>
      </c>
      <c r="H1181">
        <f>IFERROR(__xludf.DUMMYFUNCTION("""COMPUTED_VALUE"""),30.0)</f>
        <v>30</v>
      </c>
      <c r="I1181">
        <f>IFERROR(__xludf.DUMMYFUNCTION("""COMPUTED_VALUE"""),19.0)</f>
        <v>19</v>
      </c>
    </row>
    <row r="1182">
      <c r="A1182" s="2">
        <v>142.0</v>
      </c>
      <c r="B1182" s="2">
        <v>1.0</v>
      </c>
      <c r="C1182" s="2">
        <v>143.0</v>
      </c>
      <c r="D1182" s="4">
        <v>43326.11479166667</v>
      </c>
      <c r="E1182" s="6">
        <f t="shared" si="1"/>
        <v>43326</v>
      </c>
      <c r="F1182" s="7">
        <f>IFERROR(__xludf.DUMMYFUNCTION("""COMPUTED_VALUE"""),0.11479166666666667)</f>
        <v>0.1147916667</v>
      </c>
      <c r="G1182">
        <f t="shared" si="2"/>
        <v>2</v>
      </c>
      <c r="H1182">
        <f>IFERROR(__xludf.DUMMYFUNCTION("""COMPUTED_VALUE"""),45.0)</f>
        <v>45</v>
      </c>
      <c r="I1182">
        <f>IFERROR(__xludf.DUMMYFUNCTION("""COMPUTED_VALUE"""),18.0)</f>
        <v>18</v>
      </c>
    </row>
    <row r="1183">
      <c r="A1183" s="2">
        <v>169.0</v>
      </c>
      <c r="B1183" s="2">
        <v>1.0</v>
      </c>
      <c r="C1183" s="2">
        <v>170.0</v>
      </c>
      <c r="D1183" s="4">
        <v>43326.12521990741</v>
      </c>
      <c r="E1183" s="6">
        <f t="shared" si="1"/>
        <v>43326</v>
      </c>
      <c r="F1183" s="7">
        <f>IFERROR(__xludf.DUMMYFUNCTION("""COMPUTED_VALUE"""),0.1252199074074074)</f>
        <v>0.1252199074</v>
      </c>
      <c r="G1183">
        <f t="shared" si="2"/>
        <v>3</v>
      </c>
      <c r="H1183">
        <f>IFERROR(__xludf.DUMMYFUNCTION("""COMPUTED_VALUE"""),0.0)</f>
        <v>0</v>
      </c>
      <c r="I1183">
        <f>IFERROR(__xludf.DUMMYFUNCTION("""COMPUTED_VALUE"""),19.0)</f>
        <v>19</v>
      </c>
    </row>
    <row r="1184">
      <c r="A1184" s="2">
        <v>127.0</v>
      </c>
      <c r="B1184" s="2">
        <v>2.0</v>
      </c>
      <c r="C1184" s="2">
        <v>129.0</v>
      </c>
      <c r="D1184" s="4">
        <v>43326.135625</v>
      </c>
      <c r="E1184" s="6">
        <f t="shared" si="1"/>
        <v>43326</v>
      </c>
      <c r="F1184" s="7">
        <f>IFERROR(__xludf.DUMMYFUNCTION("""COMPUTED_VALUE"""),0.135625)</f>
        <v>0.135625</v>
      </c>
      <c r="G1184">
        <f t="shared" si="2"/>
        <v>3</v>
      </c>
      <c r="H1184">
        <f>IFERROR(__xludf.DUMMYFUNCTION("""COMPUTED_VALUE"""),15.0)</f>
        <v>15</v>
      </c>
      <c r="I1184">
        <f>IFERROR(__xludf.DUMMYFUNCTION("""COMPUTED_VALUE"""),18.0)</f>
        <v>18</v>
      </c>
    </row>
    <row r="1185">
      <c r="A1185" s="2">
        <v>114.0</v>
      </c>
      <c r="B1185" s="2">
        <v>0.0</v>
      </c>
      <c r="C1185" s="2">
        <v>114.0</v>
      </c>
      <c r="D1185" s="4">
        <v>43326.14604166667</v>
      </c>
      <c r="E1185" s="6">
        <f t="shared" si="1"/>
        <v>43326</v>
      </c>
      <c r="F1185" s="7">
        <f>IFERROR(__xludf.DUMMYFUNCTION("""COMPUTED_VALUE"""),0.14604166666666665)</f>
        <v>0.1460416667</v>
      </c>
      <c r="G1185">
        <f t="shared" si="2"/>
        <v>3</v>
      </c>
      <c r="H1185">
        <f>IFERROR(__xludf.DUMMYFUNCTION("""COMPUTED_VALUE"""),30.0)</f>
        <v>30</v>
      </c>
      <c r="I1185">
        <f>IFERROR(__xludf.DUMMYFUNCTION("""COMPUTED_VALUE"""),18.0)</f>
        <v>18</v>
      </c>
    </row>
    <row r="1186">
      <c r="A1186" s="2">
        <v>104.0</v>
      </c>
      <c r="B1186" s="2">
        <v>1.0</v>
      </c>
      <c r="C1186" s="2">
        <v>95.0</v>
      </c>
      <c r="D1186" s="4">
        <v>43326.15645833333</v>
      </c>
      <c r="E1186" s="6">
        <f t="shared" si="1"/>
        <v>43326</v>
      </c>
      <c r="F1186" s="7">
        <f>IFERROR(__xludf.DUMMYFUNCTION("""COMPUTED_VALUE"""),0.15645833333333334)</f>
        <v>0.1564583333</v>
      </c>
      <c r="G1186">
        <f t="shared" si="2"/>
        <v>3</v>
      </c>
      <c r="H1186">
        <f>IFERROR(__xludf.DUMMYFUNCTION("""COMPUTED_VALUE"""),45.0)</f>
        <v>45</v>
      </c>
      <c r="I1186">
        <f>IFERROR(__xludf.DUMMYFUNCTION("""COMPUTED_VALUE"""),18.0)</f>
        <v>18</v>
      </c>
    </row>
    <row r="1187">
      <c r="A1187" s="2">
        <v>116.0</v>
      </c>
      <c r="B1187" s="2">
        <v>0.0</v>
      </c>
      <c r="C1187" s="2">
        <v>116.0</v>
      </c>
      <c r="D1187" s="4">
        <v>43326.166875</v>
      </c>
      <c r="E1187" s="6">
        <f t="shared" si="1"/>
        <v>43326</v>
      </c>
      <c r="F1187" s="7">
        <f>IFERROR(__xludf.DUMMYFUNCTION("""COMPUTED_VALUE"""),0.166875)</f>
        <v>0.166875</v>
      </c>
      <c r="G1187">
        <f t="shared" si="2"/>
        <v>4</v>
      </c>
      <c r="H1187">
        <f>IFERROR(__xludf.DUMMYFUNCTION("""COMPUTED_VALUE"""),0.0)</f>
        <v>0</v>
      </c>
      <c r="I1187">
        <f>IFERROR(__xludf.DUMMYFUNCTION("""COMPUTED_VALUE"""),18.0)</f>
        <v>18</v>
      </c>
    </row>
    <row r="1188">
      <c r="A1188" s="2">
        <v>38.0</v>
      </c>
      <c r="B1188" s="2">
        <v>0.0</v>
      </c>
      <c r="C1188" s="2">
        <v>38.0</v>
      </c>
      <c r="D1188" s="4">
        <v>43326.17729166667</v>
      </c>
      <c r="E1188" s="6">
        <f t="shared" si="1"/>
        <v>43326</v>
      </c>
      <c r="F1188" s="7">
        <f>IFERROR(__xludf.DUMMYFUNCTION("""COMPUTED_VALUE"""),0.17729166666666665)</f>
        <v>0.1772916667</v>
      </c>
      <c r="G1188">
        <f t="shared" si="2"/>
        <v>4</v>
      </c>
      <c r="H1188">
        <f>IFERROR(__xludf.DUMMYFUNCTION("""COMPUTED_VALUE"""),15.0)</f>
        <v>15</v>
      </c>
      <c r="I1188">
        <f>IFERROR(__xludf.DUMMYFUNCTION("""COMPUTED_VALUE"""),18.0)</f>
        <v>18</v>
      </c>
    </row>
    <row r="1189">
      <c r="A1189" s="2">
        <v>15.0</v>
      </c>
      <c r="B1189" s="2">
        <v>0.0</v>
      </c>
      <c r="C1189" s="2">
        <v>15.0</v>
      </c>
      <c r="D1189" s="4">
        <v>43326.18770833333</v>
      </c>
      <c r="E1189" s="6">
        <f t="shared" si="1"/>
        <v>43326</v>
      </c>
      <c r="F1189" s="7">
        <f>IFERROR(__xludf.DUMMYFUNCTION("""COMPUTED_VALUE"""),0.18770833333333334)</f>
        <v>0.1877083333</v>
      </c>
      <c r="G1189">
        <f t="shared" si="2"/>
        <v>4</v>
      </c>
      <c r="H1189">
        <f>IFERROR(__xludf.DUMMYFUNCTION("""COMPUTED_VALUE"""),30.0)</f>
        <v>30</v>
      </c>
      <c r="I1189">
        <f>IFERROR(__xludf.DUMMYFUNCTION("""COMPUTED_VALUE"""),18.0)</f>
        <v>18</v>
      </c>
    </row>
    <row r="1190">
      <c r="A1190" s="2">
        <v>14.0</v>
      </c>
      <c r="B1190" s="2">
        <v>0.0</v>
      </c>
      <c r="C1190" s="2">
        <v>14.0</v>
      </c>
      <c r="D1190" s="4">
        <v>43326.198125</v>
      </c>
      <c r="E1190" s="6">
        <f t="shared" si="1"/>
        <v>43326</v>
      </c>
      <c r="F1190" s="7">
        <f>IFERROR(__xludf.DUMMYFUNCTION("""COMPUTED_VALUE"""),0.198125)</f>
        <v>0.198125</v>
      </c>
      <c r="G1190">
        <f t="shared" si="2"/>
        <v>4</v>
      </c>
      <c r="H1190">
        <f>IFERROR(__xludf.DUMMYFUNCTION("""COMPUTED_VALUE"""),45.0)</f>
        <v>45</v>
      </c>
      <c r="I1190">
        <f>IFERROR(__xludf.DUMMYFUNCTION("""COMPUTED_VALUE"""),18.0)</f>
        <v>18</v>
      </c>
    </row>
    <row r="1191">
      <c r="A1191" s="2">
        <v>12.0</v>
      </c>
      <c r="B1191" s="2">
        <v>0.0</v>
      </c>
      <c r="C1191" s="2">
        <v>12.0</v>
      </c>
      <c r="D1191" s="4">
        <v>43326.20853009259</v>
      </c>
      <c r="E1191" s="6">
        <f t="shared" si="1"/>
        <v>43326</v>
      </c>
      <c r="F1191" s="7">
        <f>IFERROR(__xludf.DUMMYFUNCTION("""COMPUTED_VALUE"""),0.2085300925925926)</f>
        <v>0.2085300926</v>
      </c>
      <c r="G1191">
        <f t="shared" si="2"/>
        <v>5</v>
      </c>
      <c r="H1191">
        <f>IFERROR(__xludf.DUMMYFUNCTION("""COMPUTED_VALUE"""),0.0)</f>
        <v>0</v>
      </c>
      <c r="I1191">
        <f>IFERROR(__xludf.DUMMYFUNCTION("""COMPUTED_VALUE"""),17.0)</f>
        <v>17</v>
      </c>
    </row>
    <row r="1192">
      <c r="A1192" s="2">
        <v>10.0</v>
      </c>
      <c r="B1192" s="2">
        <v>0.0</v>
      </c>
      <c r="C1192" s="2">
        <v>10.0</v>
      </c>
      <c r="D1192" s="4">
        <v>43326.21895833333</v>
      </c>
      <c r="E1192" s="6">
        <f t="shared" si="1"/>
        <v>43326</v>
      </c>
      <c r="F1192" s="7">
        <f>IFERROR(__xludf.DUMMYFUNCTION("""COMPUTED_VALUE"""),0.21895833333333334)</f>
        <v>0.2189583333</v>
      </c>
      <c r="G1192">
        <f t="shared" si="2"/>
        <v>5</v>
      </c>
      <c r="H1192">
        <f>IFERROR(__xludf.DUMMYFUNCTION("""COMPUTED_VALUE"""),15.0)</f>
        <v>15</v>
      </c>
      <c r="I1192">
        <f>IFERROR(__xludf.DUMMYFUNCTION("""COMPUTED_VALUE"""),18.0)</f>
        <v>18</v>
      </c>
    </row>
    <row r="1193">
      <c r="A1193" s="2">
        <v>9.0</v>
      </c>
      <c r="B1193" s="2">
        <v>0.0</v>
      </c>
      <c r="C1193" s="2">
        <v>9.0</v>
      </c>
      <c r="D1193" s="4">
        <v>43326.229375</v>
      </c>
      <c r="E1193" s="6">
        <f t="shared" si="1"/>
        <v>43326</v>
      </c>
      <c r="F1193" s="7">
        <f>IFERROR(__xludf.DUMMYFUNCTION("""COMPUTED_VALUE"""),0.229375)</f>
        <v>0.229375</v>
      </c>
      <c r="G1193">
        <f t="shared" si="2"/>
        <v>5</v>
      </c>
      <c r="H1193">
        <f>IFERROR(__xludf.DUMMYFUNCTION("""COMPUTED_VALUE"""),30.0)</f>
        <v>30</v>
      </c>
      <c r="I1193">
        <f>IFERROR(__xludf.DUMMYFUNCTION("""COMPUTED_VALUE"""),18.0)</f>
        <v>18</v>
      </c>
    </row>
    <row r="1194">
      <c r="A1194" s="2">
        <v>8.0</v>
      </c>
      <c r="B1194" s="2">
        <v>0.0</v>
      </c>
      <c r="C1194" s="2">
        <v>8.0</v>
      </c>
      <c r="D1194" s="4">
        <v>43326.23979166667</v>
      </c>
      <c r="E1194" s="6">
        <f t="shared" si="1"/>
        <v>43326</v>
      </c>
      <c r="F1194" s="7">
        <f>IFERROR(__xludf.DUMMYFUNCTION("""COMPUTED_VALUE"""),0.23979166666666665)</f>
        <v>0.2397916667</v>
      </c>
      <c r="G1194">
        <f t="shared" si="2"/>
        <v>5</v>
      </c>
      <c r="H1194">
        <f>IFERROR(__xludf.DUMMYFUNCTION("""COMPUTED_VALUE"""),45.0)</f>
        <v>45</v>
      </c>
      <c r="I1194">
        <f>IFERROR(__xludf.DUMMYFUNCTION("""COMPUTED_VALUE"""),18.0)</f>
        <v>18</v>
      </c>
    </row>
    <row r="1195">
      <c r="A1195" s="2">
        <v>8.0</v>
      </c>
      <c r="B1195" s="2">
        <v>0.0</v>
      </c>
      <c r="C1195" s="2">
        <v>8.0</v>
      </c>
      <c r="D1195" s="4">
        <v>43326.25021990741</v>
      </c>
      <c r="E1195" s="6">
        <f t="shared" si="1"/>
        <v>43326</v>
      </c>
      <c r="F1195" s="7">
        <f>IFERROR(__xludf.DUMMYFUNCTION("""COMPUTED_VALUE"""),0.2502199074074074)</f>
        <v>0.2502199074</v>
      </c>
      <c r="G1195">
        <f t="shared" si="2"/>
        <v>6</v>
      </c>
      <c r="H1195">
        <f>IFERROR(__xludf.DUMMYFUNCTION("""COMPUTED_VALUE"""),0.0)</f>
        <v>0</v>
      </c>
      <c r="I1195">
        <f>IFERROR(__xludf.DUMMYFUNCTION("""COMPUTED_VALUE"""),19.0)</f>
        <v>19</v>
      </c>
    </row>
    <row r="1196">
      <c r="A1196" s="2">
        <v>11.0</v>
      </c>
      <c r="B1196" s="2">
        <v>0.0</v>
      </c>
      <c r="C1196" s="2">
        <v>8.0</v>
      </c>
      <c r="D1196" s="4">
        <v>43326.260625</v>
      </c>
      <c r="E1196" s="6">
        <f t="shared" si="1"/>
        <v>43326</v>
      </c>
      <c r="F1196" s="7">
        <f>IFERROR(__xludf.DUMMYFUNCTION("""COMPUTED_VALUE"""),0.260625)</f>
        <v>0.260625</v>
      </c>
      <c r="G1196">
        <f t="shared" si="2"/>
        <v>6</v>
      </c>
      <c r="H1196">
        <f>IFERROR(__xludf.DUMMYFUNCTION("""COMPUTED_VALUE"""),15.0)</f>
        <v>15</v>
      </c>
      <c r="I1196">
        <f>IFERROR(__xludf.DUMMYFUNCTION("""COMPUTED_VALUE"""),18.0)</f>
        <v>18</v>
      </c>
    </row>
    <row r="1197">
      <c r="A1197" s="2">
        <v>7.0</v>
      </c>
      <c r="B1197" s="2">
        <v>0.0</v>
      </c>
      <c r="C1197" s="2">
        <v>7.0</v>
      </c>
      <c r="D1197" s="4">
        <v>43326.27375</v>
      </c>
      <c r="E1197" s="6">
        <f t="shared" si="1"/>
        <v>43326</v>
      </c>
      <c r="F1197" s="7">
        <f>IFERROR(__xludf.DUMMYFUNCTION("""COMPUTED_VALUE"""),0.27375)</f>
        <v>0.27375</v>
      </c>
      <c r="G1197">
        <f t="shared" si="2"/>
        <v>6</v>
      </c>
      <c r="H1197">
        <f>IFERROR(__xludf.DUMMYFUNCTION("""COMPUTED_VALUE"""),34.0)</f>
        <v>34</v>
      </c>
      <c r="I1197">
        <f>IFERROR(__xludf.DUMMYFUNCTION("""COMPUTED_VALUE"""),12.0)</f>
        <v>12</v>
      </c>
    </row>
    <row r="1198">
      <c r="A1198" s="2">
        <v>7.0</v>
      </c>
      <c r="B1198" s="2">
        <v>0.0</v>
      </c>
      <c r="C1198" s="2">
        <v>7.0</v>
      </c>
      <c r="D1198" s="4">
        <v>43326.28145833333</v>
      </c>
      <c r="E1198" s="6">
        <f t="shared" si="1"/>
        <v>43326</v>
      </c>
      <c r="F1198" s="7">
        <f>IFERROR(__xludf.DUMMYFUNCTION("""COMPUTED_VALUE"""),0.2814583333333333)</f>
        <v>0.2814583333</v>
      </c>
      <c r="G1198">
        <f t="shared" si="2"/>
        <v>6</v>
      </c>
      <c r="H1198">
        <f>IFERROR(__xludf.DUMMYFUNCTION("""COMPUTED_VALUE"""),45.0)</f>
        <v>45</v>
      </c>
      <c r="I1198">
        <f>IFERROR(__xludf.DUMMYFUNCTION("""COMPUTED_VALUE"""),18.0)</f>
        <v>18</v>
      </c>
    </row>
    <row r="1199">
      <c r="A1199" s="2">
        <v>10.0</v>
      </c>
      <c r="B1199" s="2">
        <v>0.0</v>
      </c>
      <c r="C1199" s="2">
        <v>10.0</v>
      </c>
      <c r="D1199" s="4">
        <v>43326.291875</v>
      </c>
      <c r="E1199" s="6">
        <f t="shared" si="1"/>
        <v>43326</v>
      </c>
      <c r="F1199" s="7">
        <f>IFERROR(__xludf.DUMMYFUNCTION("""COMPUTED_VALUE"""),0.291875)</f>
        <v>0.291875</v>
      </c>
      <c r="G1199">
        <f t="shared" si="2"/>
        <v>7</v>
      </c>
      <c r="H1199">
        <f>IFERROR(__xludf.DUMMYFUNCTION("""COMPUTED_VALUE"""),0.0)</f>
        <v>0</v>
      </c>
      <c r="I1199">
        <f>IFERROR(__xludf.DUMMYFUNCTION("""COMPUTED_VALUE"""),18.0)</f>
        <v>18</v>
      </c>
    </row>
    <row r="1200">
      <c r="A1200" s="2">
        <v>43.0</v>
      </c>
      <c r="B1200" s="2">
        <v>0.0</v>
      </c>
      <c r="C1200" s="2">
        <v>43.0</v>
      </c>
      <c r="D1200" s="4">
        <v>43326.302303240744</v>
      </c>
      <c r="E1200" s="6">
        <f t="shared" si="1"/>
        <v>43326</v>
      </c>
      <c r="F1200" s="7">
        <f>IFERROR(__xludf.DUMMYFUNCTION("""COMPUTED_VALUE"""),0.3023032407407407)</f>
        <v>0.3023032407</v>
      </c>
      <c r="G1200">
        <f t="shared" si="2"/>
        <v>7</v>
      </c>
      <c r="H1200">
        <f>IFERROR(__xludf.DUMMYFUNCTION("""COMPUTED_VALUE"""),15.0)</f>
        <v>15</v>
      </c>
      <c r="I1200">
        <f>IFERROR(__xludf.DUMMYFUNCTION("""COMPUTED_VALUE"""),19.0)</f>
        <v>19</v>
      </c>
    </row>
    <row r="1201">
      <c r="A1201" s="2">
        <v>27.0</v>
      </c>
      <c r="B1201" s="2">
        <v>0.0</v>
      </c>
      <c r="C1201" s="2">
        <v>27.0</v>
      </c>
      <c r="D1201" s="4">
        <v>43326.312731481485</v>
      </c>
      <c r="E1201" s="6">
        <f t="shared" si="1"/>
        <v>43326</v>
      </c>
      <c r="F1201" s="7">
        <f>IFERROR(__xludf.DUMMYFUNCTION("""COMPUTED_VALUE"""),0.3127314814814815)</f>
        <v>0.3127314815</v>
      </c>
      <c r="G1201">
        <f t="shared" si="2"/>
        <v>7</v>
      </c>
      <c r="H1201">
        <f>IFERROR(__xludf.DUMMYFUNCTION("""COMPUTED_VALUE"""),30.0)</f>
        <v>30</v>
      </c>
      <c r="I1201">
        <f>IFERROR(__xludf.DUMMYFUNCTION("""COMPUTED_VALUE"""),20.0)</f>
        <v>20</v>
      </c>
    </row>
    <row r="1202">
      <c r="A1202" s="2">
        <v>32.0</v>
      </c>
      <c r="B1202" s="2">
        <v>0.0</v>
      </c>
      <c r="C1202" s="2">
        <v>32.0</v>
      </c>
      <c r="D1202" s="4">
        <v>43326.32313657407</v>
      </c>
      <c r="E1202" s="6">
        <f t="shared" si="1"/>
        <v>43326</v>
      </c>
      <c r="F1202" s="7">
        <f>IFERROR(__xludf.DUMMYFUNCTION("""COMPUTED_VALUE"""),0.3231365740740741)</f>
        <v>0.3231365741</v>
      </c>
      <c r="G1202">
        <f t="shared" si="2"/>
        <v>7</v>
      </c>
      <c r="H1202">
        <f>IFERROR(__xludf.DUMMYFUNCTION("""COMPUTED_VALUE"""),45.0)</f>
        <v>45</v>
      </c>
      <c r="I1202">
        <f>IFERROR(__xludf.DUMMYFUNCTION("""COMPUTED_VALUE"""),19.0)</f>
        <v>19</v>
      </c>
    </row>
    <row r="1203">
      <c r="A1203" s="2">
        <v>47.0</v>
      </c>
      <c r="B1203" s="2">
        <v>0.0</v>
      </c>
      <c r="C1203" s="2">
        <v>47.0</v>
      </c>
      <c r="D1203" s="4">
        <v>43326.333599537036</v>
      </c>
      <c r="E1203" s="6">
        <f t="shared" si="1"/>
        <v>43326</v>
      </c>
      <c r="F1203" s="7">
        <f>IFERROR(__xludf.DUMMYFUNCTION("""COMPUTED_VALUE"""),0.33359953703703704)</f>
        <v>0.333599537</v>
      </c>
      <c r="G1203">
        <f t="shared" si="2"/>
        <v>8</v>
      </c>
      <c r="H1203">
        <f>IFERROR(__xludf.DUMMYFUNCTION("""COMPUTED_VALUE"""),0.0)</f>
        <v>0</v>
      </c>
      <c r="I1203">
        <f>IFERROR(__xludf.DUMMYFUNCTION("""COMPUTED_VALUE"""),23.0)</f>
        <v>23</v>
      </c>
    </row>
    <row r="1204">
      <c r="A1204" s="2">
        <v>65.0</v>
      </c>
      <c r="B1204" s="2">
        <v>0.0</v>
      </c>
      <c r="C1204" s="2">
        <v>65.0</v>
      </c>
      <c r="D1204" s="4">
        <v>43326.34396990741</v>
      </c>
      <c r="E1204" s="6">
        <f t="shared" si="1"/>
        <v>43326</v>
      </c>
      <c r="F1204" s="7">
        <f>IFERROR(__xludf.DUMMYFUNCTION("""COMPUTED_VALUE"""),0.3439699074074074)</f>
        <v>0.3439699074</v>
      </c>
      <c r="G1204">
        <f t="shared" si="2"/>
        <v>8</v>
      </c>
      <c r="H1204">
        <f>IFERROR(__xludf.DUMMYFUNCTION("""COMPUTED_VALUE"""),15.0)</f>
        <v>15</v>
      </c>
      <c r="I1204">
        <f>IFERROR(__xludf.DUMMYFUNCTION("""COMPUTED_VALUE"""),19.0)</f>
        <v>19</v>
      </c>
    </row>
    <row r="1205">
      <c r="A1205" s="2">
        <v>97.0</v>
      </c>
      <c r="B1205" s="2">
        <v>1.0</v>
      </c>
      <c r="C1205" s="2">
        <v>94.0</v>
      </c>
      <c r="D1205" s="4">
        <v>43326.35438657407</v>
      </c>
      <c r="E1205" s="6">
        <f t="shared" si="1"/>
        <v>43326</v>
      </c>
      <c r="F1205" s="7">
        <f>IFERROR(__xludf.DUMMYFUNCTION("""COMPUTED_VALUE"""),0.3543865740740741)</f>
        <v>0.3543865741</v>
      </c>
      <c r="G1205">
        <f t="shared" si="2"/>
        <v>8</v>
      </c>
      <c r="H1205">
        <f>IFERROR(__xludf.DUMMYFUNCTION("""COMPUTED_VALUE"""),30.0)</f>
        <v>30</v>
      </c>
      <c r="I1205">
        <f>IFERROR(__xludf.DUMMYFUNCTION("""COMPUTED_VALUE"""),19.0)</f>
        <v>19</v>
      </c>
    </row>
    <row r="1206">
      <c r="A1206" s="2">
        <v>143.0</v>
      </c>
      <c r="B1206" s="2">
        <v>1.0</v>
      </c>
      <c r="C1206" s="2">
        <v>144.0</v>
      </c>
      <c r="D1206" s="4">
        <v>43326.36481481481</v>
      </c>
      <c r="E1206" s="6">
        <f t="shared" si="1"/>
        <v>43326</v>
      </c>
      <c r="F1206" s="7">
        <f>IFERROR(__xludf.DUMMYFUNCTION("""COMPUTED_VALUE"""),0.3648148148148148)</f>
        <v>0.3648148148</v>
      </c>
      <c r="G1206">
        <f t="shared" si="2"/>
        <v>8</v>
      </c>
      <c r="H1206">
        <f>IFERROR(__xludf.DUMMYFUNCTION("""COMPUTED_VALUE"""),45.0)</f>
        <v>45</v>
      </c>
      <c r="I1206">
        <f>IFERROR(__xludf.DUMMYFUNCTION("""COMPUTED_VALUE"""),20.0)</f>
        <v>20</v>
      </c>
    </row>
    <row r="1207">
      <c r="A1207" s="2">
        <v>122.0</v>
      </c>
      <c r="B1207" s="2">
        <v>1.0</v>
      </c>
      <c r="C1207" s="2">
        <v>123.0</v>
      </c>
      <c r="D1207" s="4">
        <v>43326.375231481485</v>
      </c>
      <c r="E1207" s="6">
        <f t="shared" si="1"/>
        <v>43326</v>
      </c>
      <c r="F1207" s="7">
        <f>IFERROR(__xludf.DUMMYFUNCTION("""COMPUTED_VALUE"""),0.3752314814814815)</f>
        <v>0.3752314815</v>
      </c>
      <c r="G1207">
        <f t="shared" si="2"/>
        <v>9</v>
      </c>
      <c r="H1207">
        <f>IFERROR(__xludf.DUMMYFUNCTION("""COMPUTED_VALUE"""),0.0)</f>
        <v>0</v>
      </c>
      <c r="I1207">
        <f>IFERROR(__xludf.DUMMYFUNCTION("""COMPUTED_VALUE"""),20.0)</f>
        <v>20</v>
      </c>
    </row>
    <row r="1208">
      <c r="A1208" s="2">
        <v>158.0</v>
      </c>
      <c r="B1208" s="2">
        <v>0.0</v>
      </c>
      <c r="C1208" s="2">
        <v>158.0</v>
      </c>
      <c r="D1208" s="4">
        <v>43326.38564814815</v>
      </c>
      <c r="E1208" s="6">
        <f t="shared" si="1"/>
        <v>43326</v>
      </c>
      <c r="F1208" s="7">
        <f>IFERROR(__xludf.DUMMYFUNCTION("""COMPUTED_VALUE"""),0.38564814814814813)</f>
        <v>0.3856481481</v>
      </c>
      <c r="G1208">
        <f t="shared" si="2"/>
        <v>9</v>
      </c>
      <c r="H1208">
        <f>IFERROR(__xludf.DUMMYFUNCTION("""COMPUTED_VALUE"""),15.0)</f>
        <v>15</v>
      </c>
      <c r="I1208">
        <f>IFERROR(__xludf.DUMMYFUNCTION("""COMPUTED_VALUE"""),20.0)</f>
        <v>20</v>
      </c>
    </row>
    <row r="1209">
      <c r="A1209" s="2">
        <v>264.0</v>
      </c>
      <c r="B1209" s="2">
        <v>1.0</v>
      </c>
      <c r="C1209" s="2">
        <v>265.0</v>
      </c>
      <c r="D1209" s="4">
        <v>43326.396053240744</v>
      </c>
      <c r="E1209" s="6">
        <f t="shared" si="1"/>
        <v>43326</v>
      </c>
      <c r="F1209" s="7">
        <f>IFERROR(__xludf.DUMMYFUNCTION("""COMPUTED_VALUE"""),0.3960532407407407)</f>
        <v>0.3960532407</v>
      </c>
      <c r="G1209">
        <f t="shared" si="2"/>
        <v>9</v>
      </c>
      <c r="H1209">
        <f>IFERROR(__xludf.DUMMYFUNCTION("""COMPUTED_VALUE"""),30.0)</f>
        <v>30</v>
      </c>
      <c r="I1209">
        <f>IFERROR(__xludf.DUMMYFUNCTION("""COMPUTED_VALUE"""),19.0)</f>
        <v>19</v>
      </c>
    </row>
    <row r="1210">
      <c r="A1210" s="2">
        <v>463.0</v>
      </c>
      <c r="B1210" s="2">
        <v>9.0</v>
      </c>
      <c r="C1210" s="2">
        <v>472.0</v>
      </c>
      <c r="D1210" s="4">
        <v>43326.40646990741</v>
      </c>
      <c r="E1210" s="6">
        <f t="shared" si="1"/>
        <v>43326</v>
      </c>
      <c r="F1210" s="7">
        <f>IFERROR(__xludf.DUMMYFUNCTION("""COMPUTED_VALUE"""),0.4064699074074074)</f>
        <v>0.4064699074</v>
      </c>
      <c r="G1210">
        <f t="shared" si="2"/>
        <v>9</v>
      </c>
      <c r="H1210">
        <f>IFERROR(__xludf.DUMMYFUNCTION("""COMPUTED_VALUE"""),45.0)</f>
        <v>45</v>
      </c>
      <c r="I1210">
        <f>IFERROR(__xludf.DUMMYFUNCTION("""COMPUTED_VALUE"""),19.0)</f>
        <v>19</v>
      </c>
    </row>
    <row r="1211">
      <c r="A1211" s="2">
        <v>410.0</v>
      </c>
      <c r="B1211" s="2">
        <v>6.0</v>
      </c>
      <c r="C1211" s="2">
        <v>416.0</v>
      </c>
      <c r="D1211" s="4">
        <v>43326.41688657407</v>
      </c>
      <c r="E1211" s="6">
        <f t="shared" si="1"/>
        <v>43326</v>
      </c>
      <c r="F1211" s="7">
        <f>IFERROR(__xludf.DUMMYFUNCTION("""COMPUTED_VALUE"""),0.4168865740740741)</f>
        <v>0.4168865741</v>
      </c>
      <c r="G1211">
        <f t="shared" si="2"/>
        <v>10</v>
      </c>
      <c r="H1211">
        <f>IFERROR(__xludf.DUMMYFUNCTION("""COMPUTED_VALUE"""),0.0)</f>
        <v>0</v>
      </c>
      <c r="I1211">
        <f>IFERROR(__xludf.DUMMYFUNCTION("""COMPUTED_VALUE"""),19.0)</f>
        <v>19</v>
      </c>
    </row>
    <row r="1212">
      <c r="A1212" s="2">
        <v>362.0</v>
      </c>
      <c r="B1212" s="2">
        <v>5.0</v>
      </c>
      <c r="C1212" s="2">
        <v>367.0</v>
      </c>
      <c r="D1212" s="4">
        <v>43326.42731481481</v>
      </c>
      <c r="E1212" s="6">
        <f t="shared" si="1"/>
        <v>43326</v>
      </c>
      <c r="F1212" s="7">
        <f>IFERROR(__xludf.DUMMYFUNCTION("""COMPUTED_VALUE"""),0.4273148148148148)</f>
        <v>0.4273148148</v>
      </c>
      <c r="G1212">
        <f t="shared" si="2"/>
        <v>10</v>
      </c>
      <c r="H1212">
        <f>IFERROR(__xludf.DUMMYFUNCTION("""COMPUTED_VALUE"""),15.0)</f>
        <v>15</v>
      </c>
      <c r="I1212">
        <f>IFERROR(__xludf.DUMMYFUNCTION("""COMPUTED_VALUE"""),20.0)</f>
        <v>20</v>
      </c>
    </row>
    <row r="1213">
      <c r="A1213" s="2">
        <v>443.0</v>
      </c>
      <c r="B1213" s="2">
        <v>5.0</v>
      </c>
      <c r="C1213" s="2">
        <v>445.0</v>
      </c>
      <c r="D1213" s="4">
        <v>43326.43771990741</v>
      </c>
      <c r="E1213" s="6">
        <f t="shared" si="1"/>
        <v>43326</v>
      </c>
      <c r="F1213" s="7">
        <f>IFERROR(__xludf.DUMMYFUNCTION("""COMPUTED_VALUE"""),0.4377199074074074)</f>
        <v>0.4377199074</v>
      </c>
      <c r="G1213">
        <f t="shared" si="2"/>
        <v>10</v>
      </c>
      <c r="H1213">
        <f>IFERROR(__xludf.DUMMYFUNCTION("""COMPUTED_VALUE"""),30.0)</f>
        <v>30</v>
      </c>
      <c r="I1213">
        <f>IFERROR(__xludf.DUMMYFUNCTION("""COMPUTED_VALUE"""),19.0)</f>
        <v>19</v>
      </c>
    </row>
    <row r="1214">
      <c r="A1214" s="2">
        <v>597.0</v>
      </c>
      <c r="B1214" s="2">
        <v>12.0</v>
      </c>
      <c r="C1214" s="2">
        <v>609.0</v>
      </c>
      <c r="D1214" s="4">
        <v>43326.44813657407</v>
      </c>
      <c r="E1214" s="6">
        <f t="shared" si="1"/>
        <v>43326</v>
      </c>
      <c r="F1214" s="7">
        <f>IFERROR(__xludf.DUMMYFUNCTION("""COMPUTED_VALUE"""),0.4481365740740741)</f>
        <v>0.4481365741</v>
      </c>
      <c r="G1214">
        <f t="shared" si="2"/>
        <v>10</v>
      </c>
      <c r="H1214">
        <f>IFERROR(__xludf.DUMMYFUNCTION("""COMPUTED_VALUE"""),45.0)</f>
        <v>45</v>
      </c>
      <c r="I1214">
        <f>IFERROR(__xludf.DUMMYFUNCTION("""COMPUTED_VALUE"""),19.0)</f>
        <v>19</v>
      </c>
    </row>
    <row r="1215">
      <c r="A1215" s="2">
        <v>412.0</v>
      </c>
      <c r="B1215" s="2">
        <v>13.0</v>
      </c>
      <c r="C1215" s="2">
        <v>425.0</v>
      </c>
      <c r="D1215" s="4">
        <v>43326.458553240744</v>
      </c>
      <c r="E1215" s="6">
        <f t="shared" si="1"/>
        <v>43326</v>
      </c>
      <c r="F1215" s="7">
        <f>IFERROR(__xludf.DUMMYFUNCTION("""COMPUTED_VALUE"""),0.4585532407407407)</f>
        <v>0.4585532407</v>
      </c>
      <c r="G1215">
        <f t="shared" si="2"/>
        <v>11</v>
      </c>
      <c r="H1215">
        <f>IFERROR(__xludf.DUMMYFUNCTION("""COMPUTED_VALUE"""),0.0)</f>
        <v>0</v>
      </c>
      <c r="I1215">
        <f>IFERROR(__xludf.DUMMYFUNCTION("""COMPUTED_VALUE"""),19.0)</f>
        <v>19</v>
      </c>
    </row>
    <row r="1216">
      <c r="A1216" s="2">
        <v>377.0</v>
      </c>
      <c r="B1216" s="2">
        <v>7.0</v>
      </c>
      <c r="C1216" s="2">
        <v>384.0</v>
      </c>
      <c r="D1216" s="4">
        <v>43326.46896990741</v>
      </c>
      <c r="E1216" s="6">
        <f t="shared" si="1"/>
        <v>43326</v>
      </c>
      <c r="F1216" s="7">
        <f>IFERROR(__xludf.DUMMYFUNCTION("""COMPUTED_VALUE"""),0.4689699074074074)</f>
        <v>0.4689699074</v>
      </c>
      <c r="G1216">
        <f t="shared" si="2"/>
        <v>11</v>
      </c>
      <c r="H1216">
        <f>IFERROR(__xludf.DUMMYFUNCTION("""COMPUTED_VALUE"""),15.0)</f>
        <v>15</v>
      </c>
      <c r="I1216">
        <f>IFERROR(__xludf.DUMMYFUNCTION("""COMPUTED_VALUE"""),19.0)</f>
        <v>19</v>
      </c>
    </row>
    <row r="1217">
      <c r="A1217" s="2">
        <v>385.0</v>
      </c>
      <c r="B1217" s="2">
        <v>6.0</v>
      </c>
      <c r="C1217" s="2">
        <v>391.0</v>
      </c>
      <c r="D1217" s="4">
        <v>43326.47938657407</v>
      </c>
      <c r="E1217" s="6">
        <f t="shared" si="1"/>
        <v>43326</v>
      </c>
      <c r="F1217" s="7">
        <f>IFERROR(__xludf.DUMMYFUNCTION("""COMPUTED_VALUE"""),0.4793865740740741)</f>
        <v>0.4793865741</v>
      </c>
      <c r="G1217">
        <f t="shared" si="2"/>
        <v>11</v>
      </c>
      <c r="H1217">
        <f>IFERROR(__xludf.DUMMYFUNCTION("""COMPUTED_VALUE"""),30.0)</f>
        <v>30</v>
      </c>
      <c r="I1217">
        <f>IFERROR(__xludf.DUMMYFUNCTION("""COMPUTED_VALUE"""),19.0)</f>
        <v>19</v>
      </c>
    </row>
    <row r="1218">
      <c r="A1218" s="2">
        <v>324.0</v>
      </c>
      <c r="B1218" s="2">
        <v>5.0</v>
      </c>
      <c r="C1218" s="2">
        <v>329.0</v>
      </c>
      <c r="D1218" s="4">
        <v>43326.48979166667</v>
      </c>
      <c r="E1218" s="6">
        <f t="shared" si="1"/>
        <v>43326</v>
      </c>
      <c r="F1218" s="7">
        <f>IFERROR(__xludf.DUMMYFUNCTION("""COMPUTED_VALUE"""),0.4897916666666667)</f>
        <v>0.4897916667</v>
      </c>
      <c r="G1218">
        <f t="shared" si="2"/>
        <v>11</v>
      </c>
      <c r="H1218">
        <f>IFERROR(__xludf.DUMMYFUNCTION("""COMPUTED_VALUE"""),45.0)</f>
        <v>45</v>
      </c>
      <c r="I1218">
        <f>IFERROR(__xludf.DUMMYFUNCTION("""COMPUTED_VALUE"""),18.0)</f>
        <v>18</v>
      </c>
    </row>
    <row r="1219">
      <c r="A1219" s="2">
        <v>249.0</v>
      </c>
      <c r="B1219" s="2">
        <v>4.0</v>
      </c>
      <c r="C1219" s="2">
        <v>253.0</v>
      </c>
      <c r="D1219" s="4">
        <v>43326.50025462963</v>
      </c>
      <c r="E1219" s="6">
        <f t="shared" si="1"/>
        <v>43326</v>
      </c>
      <c r="F1219" s="7">
        <f>IFERROR(__xludf.DUMMYFUNCTION("""COMPUTED_VALUE"""),0.5002546296296296)</f>
        <v>0.5002546296</v>
      </c>
      <c r="G1219">
        <f t="shared" si="2"/>
        <v>12</v>
      </c>
      <c r="H1219">
        <f>IFERROR(__xludf.DUMMYFUNCTION("""COMPUTED_VALUE"""),0.0)</f>
        <v>0</v>
      </c>
      <c r="I1219">
        <f>IFERROR(__xludf.DUMMYFUNCTION("""COMPUTED_VALUE"""),22.0)</f>
        <v>22</v>
      </c>
    </row>
    <row r="1220">
      <c r="A1220" s="2">
        <v>262.0</v>
      </c>
      <c r="B1220" s="2">
        <v>7.0</v>
      </c>
      <c r="C1220" s="2">
        <v>269.0</v>
      </c>
      <c r="D1220" s="4">
        <v>43326.51063657407</v>
      </c>
      <c r="E1220" s="6">
        <f t="shared" si="1"/>
        <v>43326</v>
      </c>
      <c r="F1220" s="7">
        <f>IFERROR(__xludf.DUMMYFUNCTION("""COMPUTED_VALUE"""),0.510636574074074)</f>
        <v>0.5106365741</v>
      </c>
      <c r="G1220">
        <f t="shared" si="2"/>
        <v>12</v>
      </c>
      <c r="H1220">
        <f>IFERROR(__xludf.DUMMYFUNCTION("""COMPUTED_VALUE"""),15.0)</f>
        <v>15</v>
      </c>
      <c r="I1220">
        <f>IFERROR(__xludf.DUMMYFUNCTION("""COMPUTED_VALUE"""),19.0)</f>
        <v>19</v>
      </c>
    </row>
    <row r="1221">
      <c r="A1221" s="2">
        <v>267.0</v>
      </c>
      <c r="B1221" s="2">
        <v>8.0</v>
      </c>
      <c r="C1221" s="2">
        <v>275.0</v>
      </c>
      <c r="D1221" s="4">
        <v>43326.521053240744</v>
      </c>
      <c r="E1221" s="6">
        <f t="shared" si="1"/>
        <v>43326</v>
      </c>
      <c r="F1221" s="7">
        <f>IFERROR(__xludf.DUMMYFUNCTION("""COMPUTED_VALUE"""),0.5210532407407408)</f>
        <v>0.5210532407</v>
      </c>
      <c r="G1221">
        <f t="shared" si="2"/>
        <v>12</v>
      </c>
      <c r="H1221">
        <f>IFERROR(__xludf.DUMMYFUNCTION("""COMPUTED_VALUE"""),30.0)</f>
        <v>30</v>
      </c>
      <c r="I1221">
        <f>IFERROR(__xludf.DUMMYFUNCTION("""COMPUTED_VALUE"""),19.0)</f>
        <v>19</v>
      </c>
    </row>
    <row r="1222">
      <c r="A1222" s="2">
        <v>295.0</v>
      </c>
      <c r="B1222" s="2">
        <v>4.0</v>
      </c>
      <c r="C1222" s="2">
        <v>299.0</v>
      </c>
      <c r="D1222" s="4">
        <v>43326.53146990741</v>
      </c>
      <c r="E1222" s="6">
        <f t="shared" si="1"/>
        <v>43326</v>
      </c>
      <c r="F1222" s="7">
        <f>IFERROR(__xludf.DUMMYFUNCTION("""COMPUTED_VALUE"""),0.5314699074074074)</f>
        <v>0.5314699074</v>
      </c>
      <c r="G1222">
        <f t="shared" si="2"/>
        <v>12</v>
      </c>
      <c r="H1222">
        <f>IFERROR(__xludf.DUMMYFUNCTION("""COMPUTED_VALUE"""),45.0)</f>
        <v>45</v>
      </c>
      <c r="I1222">
        <f>IFERROR(__xludf.DUMMYFUNCTION("""COMPUTED_VALUE"""),19.0)</f>
        <v>19</v>
      </c>
    </row>
    <row r="1223">
      <c r="A1223" s="2">
        <v>248.0</v>
      </c>
      <c r="B1223" s="2">
        <v>3.0</v>
      </c>
      <c r="C1223" s="2">
        <v>251.0</v>
      </c>
      <c r="D1223" s="4">
        <v>43326.541921296295</v>
      </c>
      <c r="E1223" s="6">
        <f t="shared" si="1"/>
        <v>43326</v>
      </c>
      <c r="F1223" s="7">
        <f>IFERROR(__xludf.DUMMYFUNCTION("""COMPUTED_VALUE"""),0.5419212962962963)</f>
        <v>0.5419212963</v>
      </c>
      <c r="G1223">
        <f t="shared" si="2"/>
        <v>13</v>
      </c>
      <c r="H1223">
        <f>IFERROR(__xludf.DUMMYFUNCTION("""COMPUTED_VALUE"""),0.0)</f>
        <v>0</v>
      </c>
      <c r="I1223">
        <f>IFERROR(__xludf.DUMMYFUNCTION("""COMPUTED_VALUE"""),22.0)</f>
        <v>22</v>
      </c>
    </row>
    <row r="1224">
      <c r="A1224" s="2">
        <v>267.0</v>
      </c>
      <c r="B1224" s="2">
        <v>3.0</v>
      </c>
      <c r="C1224" s="2">
        <v>270.0</v>
      </c>
      <c r="D1224" s="4">
        <v>43326.552303240744</v>
      </c>
      <c r="E1224" s="6">
        <f t="shared" si="1"/>
        <v>43326</v>
      </c>
      <c r="F1224" s="7">
        <f>IFERROR(__xludf.DUMMYFUNCTION("""COMPUTED_VALUE"""),0.5523032407407408)</f>
        <v>0.5523032407</v>
      </c>
      <c r="G1224">
        <f t="shared" si="2"/>
        <v>13</v>
      </c>
      <c r="H1224">
        <f>IFERROR(__xludf.DUMMYFUNCTION("""COMPUTED_VALUE"""),15.0)</f>
        <v>15</v>
      </c>
      <c r="I1224">
        <f>IFERROR(__xludf.DUMMYFUNCTION("""COMPUTED_VALUE"""),19.0)</f>
        <v>19</v>
      </c>
    </row>
    <row r="1225">
      <c r="A1225" s="2">
        <v>277.0</v>
      </c>
      <c r="B1225" s="2">
        <v>5.0</v>
      </c>
      <c r="C1225" s="2">
        <v>282.0</v>
      </c>
      <c r="D1225" s="4">
        <v>43326.56271990741</v>
      </c>
      <c r="E1225" s="6">
        <f t="shared" si="1"/>
        <v>43326</v>
      </c>
      <c r="F1225" s="7">
        <f>IFERROR(__xludf.DUMMYFUNCTION("""COMPUTED_VALUE"""),0.5627199074074074)</f>
        <v>0.5627199074</v>
      </c>
      <c r="G1225">
        <f t="shared" si="2"/>
        <v>13</v>
      </c>
      <c r="H1225">
        <f>IFERROR(__xludf.DUMMYFUNCTION("""COMPUTED_VALUE"""),30.0)</f>
        <v>30</v>
      </c>
      <c r="I1225">
        <f>IFERROR(__xludf.DUMMYFUNCTION("""COMPUTED_VALUE"""),19.0)</f>
        <v>19</v>
      </c>
    </row>
    <row r="1226">
      <c r="A1226" s="2">
        <v>300.0</v>
      </c>
      <c r="B1226" s="2">
        <v>0.0</v>
      </c>
      <c r="C1226" s="2">
        <v>300.0</v>
      </c>
      <c r="D1226" s="4">
        <v>43326.57313657407</v>
      </c>
      <c r="E1226" s="6">
        <f t="shared" si="1"/>
        <v>43326</v>
      </c>
      <c r="F1226" s="7">
        <f>IFERROR(__xludf.DUMMYFUNCTION("""COMPUTED_VALUE"""),0.573136574074074)</f>
        <v>0.5731365741</v>
      </c>
      <c r="G1226">
        <f t="shared" si="2"/>
        <v>13</v>
      </c>
      <c r="H1226">
        <f>IFERROR(__xludf.DUMMYFUNCTION("""COMPUTED_VALUE"""),45.0)</f>
        <v>45</v>
      </c>
      <c r="I1226">
        <f>IFERROR(__xludf.DUMMYFUNCTION("""COMPUTED_VALUE"""),19.0)</f>
        <v>19</v>
      </c>
    </row>
    <row r="1227">
      <c r="A1227" s="2">
        <v>300.0</v>
      </c>
      <c r="B1227" s="2">
        <v>1.0</v>
      </c>
      <c r="C1227" s="2">
        <v>301.0</v>
      </c>
      <c r="D1227" s="4">
        <v>43326.583553240744</v>
      </c>
      <c r="E1227" s="6">
        <f t="shared" si="1"/>
        <v>43326</v>
      </c>
      <c r="F1227" s="7">
        <f>IFERROR(__xludf.DUMMYFUNCTION("""COMPUTED_VALUE"""),0.5835532407407408)</f>
        <v>0.5835532407</v>
      </c>
      <c r="G1227">
        <f t="shared" si="2"/>
        <v>14</v>
      </c>
      <c r="H1227">
        <f>IFERROR(__xludf.DUMMYFUNCTION("""COMPUTED_VALUE"""),0.0)</f>
        <v>0</v>
      </c>
      <c r="I1227">
        <f>IFERROR(__xludf.DUMMYFUNCTION("""COMPUTED_VALUE"""),19.0)</f>
        <v>19</v>
      </c>
    </row>
    <row r="1228">
      <c r="A1228" s="2">
        <v>294.0</v>
      </c>
      <c r="B1228" s="2">
        <v>1.0</v>
      </c>
      <c r="C1228" s="2">
        <v>295.0</v>
      </c>
      <c r="D1228" s="4">
        <v>43326.59396990741</v>
      </c>
      <c r="E1228" s="6">
        <f t="shared" si="1"/>
        <v>43326</v>
      </c>
      <c r="F1228" s="7">
        <f>IFERROR(__xludf.DUMMYFUNCTION("""COMPUTED_VALUE"""),0.5939699074074074)</f>
        <v>0.5939699074</v>
      </c>
      <c r="G1228">
        <f t="shared" si="2"/>
        <v>14</v>
      </c>
      <c r="H1228">
        <f>IFERROR(__xludf.DUMMYFUNCTION("""COMPUTED_VALUE"""),15.0)</f>
        <v>15</v>
      </c>
      <c r="I1228">
        <f>IFERROR(__xludf.DUMMYFUNCTION("""COMPUTED_VALUE"""),19.0)</f>
        <v>19</v>
      </c>
    </row>
    <row r="1229">
      <c r="A1229" s="2">
        <v>275.0</v>
      </c>
      <c r="B1229" s="2">
        <v>1.0</v>
      </c>
      <c r="C1229" s="2">
        <v>276.0</v>
      </c>
      <c r="D1229" s="4">
        <v>43326.604375</v>
      </c>
      <c r="E1229" s="6">
        <f t="shared" si="1"/>
        <v>43326</v>
      </c>
      <c r="F1229" s="7">
        <f>IFERROR(__xludf.DUMMYFUNCTION("""COMPUTED_VALUE"""),0.604375)</f>
        <v>0.604375</v>
      </c>
      <c r="G1229">
        <f t="shared" si="2"/>
        <v>14</v>
      </c>
      <c r="H1229">
        <f>IFERROR(__xludf.DUMMYFUNCTION("""COMPUTED_VALUE"""),30.0)</f>
        <v>30</v>
      </c>
      <c r="I1229">
        <f>IFERROR(__xludf.DUMMYFUNCTION("""COMPUTED_VALUE"""),18.0)</f>
        <v>18</v>
      </c>
    </row>
    <row r="1230">
      <c r="A1230" s="2">
        <v>318.0</v>
      </c>
      <c r="B1230" s="2">
        <v>2.0</v>
      </c>
      <c r="C1230" s="2">
        <v>320.0</v>
      </c>
      <c r="D1230" s="4">
        <v>43326.614803240744</v>
      </c>
      <c r="E1230" s="6">
        <f t="shared" si="1"/>
        <v>43326</v>
      </c>
      <c r="F1230" s="7">
        <f>IFERROR(__xludf.DUMMYFUNCTION("""COMPUTED_VALUE"""),0.6148032407407408)</f>
        <v>0.6148032407</v>
      </c>
      <c r="G1230">
        <f t="shared" si="2"/>
        <v>14</v>
      </c>
      <c r="H1230">
        <f>IFERROR(__xludf.DUMMYFUNCTION("""COMPUTED_VALUE"""),45.0)</f>
        <v>45</v>
      </c>
      <c r="I1230">
        <f>IFERROR(__xludf.DUMMYFUNCTION("""COMPUTED_VALUE"""),19.0)</f>
        <v>19</v>
      </c>
    </row>
    <row r="1231">
      <c r="A1231" s="2">
        <v>297.0</v>
      </c>
      <c r="B1231" s="2">
        <v>0.0</v>
      </c>
      <c r="C1231" s="2">
        <v>297.0</v>
      </c>
      <c r="D1231" s="4">
        <v>43326.62520833333</v>
      </c>
      <c r="E1231" s="6">
        <f t="shared" si="1"/>
        <v>43326</v>
      </c>
      <c r="F1231" s="7">
        <f>IFERROR(__xludf.DUMMYFUNCTION("""COMPUTED_VALUE"""),0.6252083333333334)</f>
        <v>0.6252083333</v>
      </c>
      <c r="G1231">
        <f t="shared" si="2"/>
        <v>15</v>
      </c>
      <c r="H1231">
        <f>IFERROR(__xludf.DUMMYFUNCTION("""COMPUTED_VALUE"""),0.0)</f>
        <v>0</v>
      </c>
      <c r="I1231">
        <f>IFERROR(__xludf.DUMMYFUNCTION("""COMPUTED_VALUE"""),18.0)</f>
        <v>18</v>
      </c>
    </row>
    <row r="1232">
      <c r="A1232" s="2">
        <v>294.0</v>
      </c>
      <c r="B1232" s="2">
        <v>2.0</v>
      </c>
      <c r="C1232" s="2">
        <v>296.0</v>
      </c>
      <c r="D1232" s="4">
        <v>43326.63563657407</v>
      </c>
      <c r="E1232" s="6">
        <f t="shared" si="1"/>
        <v>43326</v>
      </c>
      <c r="F1232" s="7">
        <f>IFERROR(__xludf.DUMMYFUNCTION("""COMPUTED_VALUE"""),0.635636574074074)</f>
        <v>0.6356365741</v>
      </c>
      <c r="G1232">
        <f t="shared" si="2"/>
        <v>15</v>
      </c>
      <c r="H1232">
        <f>IFERROR(__xludf.DUMMYFUNCTION("""COMPUTED_VALUE"""),15.0)</f>
        <v>15</v>
      </c>
      <c r="I1232">
        <f>IFERROR(__xludf.DUMMYFUNCTION("""COMPUTED_VALUE"""),19.0)</f>
        <v>19</v>
      </c>
    </row>
    <row r="1233">
      <c r="A1233" s="2">
        <v>341.0</v>
      </c>
      <c r="B1233" s="2">
        <v>1.0</v>
      </c>
      <c r="C1233" s="2">
        <v>342.0</v>
      </c>
      <c r="D1233" s="4">
        <v>43326.64604166667</v>
      </c>
      <c r="E1233" s="6">
        <f t="shared" si="1"/>
        <v>43326</v>
      </c>
      <c r="F1233" s="7">
        <f>IFERROR(__xludf.DUMMYFUNCTION("""COMPUTED_VALUE"""),0.6460416666666666)</f>
        <v>0.6460416667</v>
      </c>
      <c r="G1233">
        <f t="shared" si="2"/>
        <v>15</v>
      </c>
      <c r="H1233">
        <f>IFERROR(__xludf.DUMMYFUNCTION("""COMPUTED_VALUE"""),30.0)</f>
        <v>30</v>
      </c>
      <c r="I1233">
        <f>IFERROR(__xludf.DUMMYFUNCTION("""COMPUTED_VALUE"""),18.0)</f>
        <v>18</v>
      </c>
    </row>
    <row r="1234">
      <c r="A1234" s="2">
        <v>360.0</v>
      </c>
      <c r="B1234" s="2">
        <v>1.0</v>
      </c>
      <c r="C1234" s="2">
        <v>361.0</v>
      </c>
      <c r="D1234" s="4">
        <v>43326.65646990741</v>
      </c>
      <c r="E1234" s="6">
        <f t="shared" si="1"/>
        <v>43326</v>
      </c>
      <c r="F1234" s="7">
        <f>IFERROR(__xludf.DUMMYFUNCTION("""COMPUTED_VALUE"""),0.6564699074074074)</f>
        <v>0.6564699074</v>
      </c>
      <c r="G1234">
        <f t="shared" si="2"/>
        <v>15</v>
      </c>
      <c r="H1234">
        <f>IFERROR(__xludf.DUMMYFUNCTION("""COMPUTED_VALUE"""),45.0)</f>
        <v>45</v>
      </c>
      <c r="I1234">
        <f>IFERROR(__xludf.DUMMYFUNCTION("""COMPUTED_VALUE"""),19.0)</f>
        <v>19</v>
      </c>
    </row>
    <row r="1235">
      <c r="A1235" s="2">
        <v>328.0</v>
      </c>
      <c r="B1235" s="2">
        <v>2.0</v>
      </c>
      <c r="C1235" s="2">
        <v>330.0</v>
      </c>
      <c r="D1235" s="4">
        <v>43326.666875</v>
      </c>
      <c r="E1235" s="6">
        <f t="shared" si="1"/>
        <v>43326</v>
      </c>
      <c r="F1235" s="7">
        <f>IFERROR(__xludf.DUMMYFUNCTION("""COMPUTED_VALUE"""),0.666875)</f>
        <v>0.666875</v>
      </c>
      <c r="G1235">
        <f t="shared" si="2"/>
        <v>16</v>
      </c>
      <c r="H1235">
        <f>IFERROR(__xludf.DUMMYFUNCTION("""COMPUTED_VALUE"""),0.0)</f>
        <v>0</v>
      </c>
      <c r="I1235">
        <f>IFERROR(__xludf.DUMMYFUNCTION("""COMPUTED_VALUE"""),18.0)</f>
        <v>18</v>
      </c>
    </row>
    <row r="1236">
      <c r="A1236" s="2">
        <v>387.0</v>
      </c>
      <c r="B1236" s="2">
        <v>0.0</v>
      </c>
      <c r="C1236" s="2">
        <v>387.0</v>
      </c>
      <c r="D1236" s="4">
        <v>43326.677303240744</v>
      </c>
      <c r="E1236" s="6">
        <f t="shared" si="1"/>
        <v>43326</v>
      </c>
      <c r="F1236" s="7">
        <f>IFERROR(__xludf.DUMMYFUNCTION("""COMPUTED_VALUE"""),0.6773032407407408)</f>
        <v>0.6773032407</v>
      </c>
      <c r="G1236">
        <f t="shared" si="2"/>
        <v>16</v>
      </c>
      <c r="H1236">
        <f>IFERROR(__xludf.DUMMYFUNCTION("""COMPUTED_VALUE"""),15.0)</f>
        <v>15</v>
      </c>
      <c r="I1236">
        <f>IFERROR(__xludf.DUMMYFUNCTION("""COMPUTED_VALUE"""),19.0)</f>
        <v>19</v>
      </c>
    </row>
    <row r="1237">
      <c r="A1237" s="2">
        <v>355.0</v>
      </c>
      <c r="B1237" s="2">
        <v>8.0</v>
      </c>
      <c r="C1237" s="2">
        <v>363.0</v>
      </c>
      <c r="D1237" s="4">
        <v>43326.68770833333</v>
      </c>
      <c r="E1237" s="6">
        <f t="shared" si="1"/>
        <v>43326</v>
      </c>
      <c r="F1237" s="7">
        <f>IFERROR(__xludf.DUMMYFUNCTION("""COMPUTED_VALUE"""),0.6877083333333334)</f>
        <v>0.6877083333</v>
      </c>
      <c r="G1237">
        <f t="shared" si="2"/>
        <v>16</v>
      </c>
      <c r="H1237">
        <f>IFERROR(__xludf.DUMMYFUNCTION("""COMPUTED_VALUE"""),30.0)</f>
        <v>30</v>
      </c>
      <c r="I1237">
        <f>IFERROR(__xludf.DUMMYFUNCTION("""COMPUTED_VALUE"""),18.0)</f>
        <v>18</v>
      </c>
    </row>
    <row r="1238">
      <c r="A1238" s="2">
        <v>369.0</v>
      </c>
      <c r="B1238" s="2">
        <v>6.0</v>
      </c>
      <c r="C1238" s="2">
        <v>375.0</v>
      </c>
      <c r="D1238" s="4">
        <v>43326.69813657407</v>
      </c>
      <c r="E1238" s="6">
        <f t="shared" si="1"/>
        <v>43326</v>
      </c>
      <c r="F1238" s="7">
        <f>IFERROR(__xludf.DUMMYFUNCTION("""COMPUTED_VALUE"""),0.698136574074074)</f>
        <v>0.6981365741</v>
      </c>
      <c r="G1238">
        <f t="shared" si="2"/>
        <v>16</v>
      </c>
      <c r="H1238">
        <f>IFERROR(__xludf.DUMMYFUNCTION("""COMPUTED_VALUE"""),45.0)</f>
        <v>45</v>
      </c>
      <c r="I1238">
        <f>IFERROR(__xludf.DUMMYFUNCTION("""COMPUTED_VALUE"""),19.0)</f>
        <v>19</v>
      </c>
    </row>
    <row r="1239">
      <c r="A1239" s="2">
        <v>355.0</v>
      </c>
      <c r="B1239" s="2">
        <v>3.0</v>
      </c>
      <c r="C1239" s="2">
        <v>358.0</v>
      </c>
      <c r="D1239" s="4">
        <v>43326.70854166667</v>
      </c>
      <c r="E1239" s="6">
        <f t="shared" si="1"/>
        <v>43326</v>
      </c>
      <c r="F1239" s="7">
        <f>IFERROR(__xludf.DUMMYFUNCTION("""COMPUTED_VALUE"""),0.7085416666666666)</f>
        <v>0.7085416667</v>
      </c>
      <c r="G1239">
        <f t="shared" si="2"/>
        <v>17</v>
      </c>
      <c r="H1239">
        <f>IFERROR(__xludf.DUMMYFUNCTION("""COMPUTED_VALUE"""),0.0)</f>
        <v>0</v>
      </c>
      <c r="I1239">
        <f>IFERROR(__xludf.DUMMYFUNCTION("""COMPUTED_VALUE"""),18.0)</f>
        <v>18</v>
      </c>
    </row>
    <row r="1240">
      <c r="A1240" s="2">
        <v>492.0</v>
      </c>
      <c r="B1240" s="2">
        <v>13.0</v>
      </c>
      <c r="C1240" s="2">
        <v>505.0</v>
      </c>
      <c r="D1240" s="4">
        <v>43326.71895833333</v>
      </c>
      <c r="E1240" s="6">
        <f t="shared" si="1"/>
        <v>43326</v>
      </c>
      <c r="F1240" s="7">
        <f>IFERROR(__xludf.DUMMYFUNCTION("""COMPUTED_VALUE"""),0.7189583333333334)</f>
        <v>0.7189583333</v>
      </c>
      <c r="G1240">
        <f t="shared" si="2"/>
        <v>17</v>
      </c>
      <c r="H1240">
        <f>IFERROR(__xludf.DUMMYFUNCTION("""COMPUTED_VALUE"""),15.0)</f>
        <v>15</v>
      </c>
      <c r="I1240">
        <f>IFERROR(__xludf.DUMMYFUNCTION("""COMPUTED_VALUE"""),18.0)</f>
        <v>18</v>
      </c>
    </row>
    <row r="1241">
      <c r="A1241" s="2">
        <v>441.0</v>
      </c>
      <c r="B1241" s="2">
        <v>8.0</v>
      </c>
      <c r="C1241" s="2">
        <v>449.0</v>
      </c>
      <c r="D1241" s="4">
        <v>43326.729375</v>
      </c>
      <c r="E1241" s="6">
        <f t="shared" si="1"/>
        <v>43326</v>
      </c>
      <c r="F1241" s="7">
        <f>IFERROR(__xludf.DUMMYFUNCTION("""COMPUTED_VALUE"""),0.729375)</f>
        <v>0.729375</v>
      </c>
      <c r="G1241">
        <f t="shared" si="2"/>
        <v>17</v>
      </c>
      <c r="H1241">
        <f>IFERROR(__xludf.DUMMYFUNCTION("""COMPUTED_VALUE"""),30.0)</f>
        <v>30</v>
      </c>
      <c r="I1241">
        <f>IFERROR(__xludf.DUMMYFUNCTION("""COMPUTED_VALUE"""),18.0)</f>
        <v>18</v>
      </c>
    </row>
    <row r="1242">
      <c r="A1242" s="2">
        <v>411.0</v>
      </c>
      <c r="B1242" s="2">
        <v>3.0</v>
      </c>
      <c r="C1242" s="2">
        <v>414.0</v>
      </c>
      <c r="D1242" s="4">
        <v>43326.73979166667</v>
      </c>
      <c r="E1242" s="6">
        <f t="shared" si="1"/>
        <v>43326</v>
      </c>
      <c r="F1242" s="7">
        <f>IFERROR(__xludf.DUMMYFUNCTION("""COMPUTED_VALUE"""),0.7397916666666666)</f>
        <v>0.7397916667</v>
      </c>
      <c r="G1242">
        <f t="shared" si="2"/>
        <v>17</v>
      </c>
      <c r="H1242">
        <f>IFERROR(__xludf.DUMMYFUNCTION("""COMPUTED_VALUE"""),45.0)</f>
        <v>45</v>
      </c>
      <c r="I1242">
        <f>IFERROR(__xludf.DUMMYFUNCTION("""COMPUTED_VALUE"""),18.0)</f>
        <v>18</v>
      </c>
    </row>
    <row r="1243">
      <c r="A1243" s="2">
        <v>358.0</v>
      </c>
      <c r="B1243" s="2">
        <v>3.0</v>
      </c>
      <c r="C1243" s="2">
        <v>361.0</v>
      </c>
      <c r="D1243" s="4">
        <v>43326.75020833333</v>
      </c>
      <c r="E1243" s="6">
        <f t="shared" si="1"/>
        <v>43326</v>
      </c>
      <c r="F1243" s="7">
        <f>IFERROR(__xludf.DUMMYFUNCTION("""COMPUTED_VALUE"""),0.7502083333333334)</f>
        <v>0.7502083333</v>
      </c>
      <c r="G1243">
        <f t="shared" si="2"/>
        <v>18</v>
      </c>
      <c r="H1243">
        <f>IFERROR(__xludf.DUMMYFUNCTION("""COMPUTED_VALUE"""),0.0)</f>
        <v>0</v>
      </c>
      <c r="I1243">
        <f>IFERROR(__xludf.DUMMYFUNCTION("""COMPUTED_VALUE"""),18.0)</f>
        <v>18</v>
      </c>
    </row>
    <row r="1244">
      <c r="A1244" s="2">
        <v>425.0</v>
      </c>
      <c r="B1244" s="2">
        <v>8.0</v>
      </c>
      <c r="C1244" s="2">
        <v>433.0</v>
      </c>
      <c r="D1244" s="4">
        <v>43326.760625</v>
      </c>
      <c r="E1244" s="6">
        <f t="shared" si="1"/>
        <v>43326</v>
      </c>
      <c r="F1244" s="7">
        <f>IFERROR(__xludf.DUMMYFUNCTION("""COMPUTED_VALUE"""),0.760625)</f>
        <v>0.760625</v>
      </c>
      <c r="G1244">
        <f t="shared" si="2"/>
        <v>18</v>
      </c>
      <c r="H1244">
        <f>IFERROR(__xludf.DUMMYFUNCTION("""COMPUTED_VALUE"""),15.0)</f>
        <v>15</v>
      </c>
      <c r="I1244">
        <f>IFERROR(__xludf.DUMMYFUNCTION("""COMPUTED_VALUE"""),18.0)</f>
        <v>18</v>
      </c>
    </row>
    <row r="1245">
      <c r="A1245" s="2">
        <v>455.0</v>
      </c>
      <c r="B1245" s="2">
        <v>2.0</v>
      </c>
      <c r="C1245" s="2">
        <v>457.0</v>
      </c>
      <c r="D1245" s="4">
        <v>43326.77104166667</v>
      </c>
      <c r="E1245" s="6">
        <f t="shared" si="1"/>
        <v>43326</v>
      </c>
      <c r="F1245" s="7">
        <f>IFERROR(__xludf.DUMMYFUNCTION("""COMPUTED_VALUE"""),0.7710416666666666)</f>
        <v>0.7710416667</v>
      </c>
      <c r="G1245">
        <f t="shared" si="2"/>
        <v>18</v>
      </c>
      <c r="H1245">
        <f>IFERROR(__xludf.DUMMYFUNCTION("""COMPUTED_VALUE"""),30.0)</f>
        <v>30</v>
      </c>
      <c r="I1245">
        <f>IFERROR(__xludf.DUMMYFUNCTION("""COMPUTED_VALUE"""),18.0)</f>
        <v>18</v>
      </c>
    </row>
    <row r="1246">
      <c r="A1246" s="2">
        <v>417.0</v>
      </c>
      <c r="B1246" s="2">
        <v>2.0</v>
      </c>
      <c r="C1246" s="2">
        <v>415.0</v>
      </c>
      <c r="D1246" s="4">
        <v>43326.78145833333</v>
      </c>
      <c r="E1246" s="6">
        <f t="shared" si="1"/>
        <v>43326</v>
      </c>
      <c r="F1246" s="7">
        <f>IFERROR(__xludf.DUMMYFUNCTION("""COMPUTED_VALUE"""),0.7814583333333334)</f>
        <v>0.7814583333</v>
      </c>
      <c r="G1246">
        <f t="shared" si="2"/>
        <v>18</v>
      </c>
      <c r="H1246">
        <f>IFERROR(__xludf.DUMMYFUNCTION("""COMPUTED_VALUE"""),45.0)</f>
        <v>45</v>
      </c>
      <c r="I1246">
        <f>IFERROR(__xludf.DUMMYFUNCTION("""COMPUTED_VALUE"""),18.0)</f>
        <v>18</v>
      </c>
    </row>
    <row r="1247">
      <c r="A1247" s="2">
        <v>398.0</v>
      </c>
      <c r="B1247" s="2">
        <v>4.0</v>
      </c>
      <c r="C1247" s="2">
        <v>402.0</v>
      </c>
      <c r="D1247" s="4">
        <v>43326.79188657407</v>
      </c>
      <c r="E1247" s="6">
        <f t="shared" si="1"/>
        <v>43326</v>
      </c>
      <c r="F1247" s="7">
        <f>IFERROR(__xludf.DUMMYFUNCTION("""COMPUTED_VALUE"""),0.791886574074074)</f>
        <v>0.7918865741</v>
      </c>
      <c r="G1247">
        <f t="shared" si="2"/>
        <v>19</v>
      </c>
      <c r="H1247">
        <f>IFERROR(__xludf.DUMMYFUNCTION("""COMPUTED_VALUE"""),0.0)</f>
        <v>0</v>
      </c>
      <c r="I1247">
        <f>IFERROR(__xludf.DUMMYFUNCTION("""COMPUTED_VALUE"""),19.0)</f>
        <v>19</v>
      </c>
    </row>
    <row r="1248">
      <c r="A1248" s="2">
        <v>501.0</v>
      </c>
      <c r="B1248" s="2">
        <v>7.0</v>
      </c>
      <c r="C1248" s="2">
        <v>505.0</v>
      </c>
      <c r="D1248" s="4">
        <v>43326.80229166667</v>
      </c>
      <c r="E1248" s="6">
        <f t="shared" si="1"/>
        <v>43326</v>
      </c>
      <c r="F1248" s="7">
        <f>IFERROR(__xludf.DUMMYFUNCTION("""COMPUTED_VALUE"""),0.8022916666666666)</f>
        <v>0.8022916667</v>
      </c>
      <c r="G1248">
        <f t="shared" si="2"/>
        <v>19</v>
      </c>
      <c r="H1248">
        <f>IFERROR(__xludf.DUMMYFUNCTION("""COMPUTED_VALUE"""),15.0)</f>
        <v>15</v>
      </c>
      <c r="I1248">
        <f>IFERROR(__xludf.DUMMYFUNCTION("""COMPUTED_VALUE"""),18.0)</f>
        <v>18</v>
      </c>
    </row>
    <row r="1249">
      <c r="A1249" s="2">
        <v>472.0</v>
      </c>
      <c r="B1249" s="2">
        <v>5.0</v>
      </c>
      <c r="C1249" s="2">
        <v>477.0</v>
      </c>
      <c r="D1249" s="4">
        <v>43326.81270833333</v>
      </c>
      <c r="E1249" s="6">
        <f t="shared" si="1"/>
        <v>43326</v>
      </c>
      <c r="F1249" s="7">
        <f>IFERROR(__xludf.DUMMYFUNCTION("""COMPUTED_VALUE"""),0.8127083333333334)</f>
        <v>0.8127083333</v>
      </c>
      <c r="G1249">
        <f t="shared" si="2"/>
        <v>19</v>
      </c>
      <c r="H1249">
        <f>IFERROR(__xludf.DUMMYFUNCTION("""COMPUTED_VALUE"""),30.0)</f>
        <v>30</v>
      </c>
      <c r="I1249">
        <f>IFERROR(__xludf.DUMMYFUNCTION("""COMPUTED_VALUE"""),18.0)</f>
        <v>18</v>
      </c>
    </row>
    <row r="1250">
      <c r="A1250" s="2">
        <v>559.0</v>
      </c>
      <c r="B1250" s="2">
        <v>4.0</v>
      </c>
      <c r="C1250" s="2">
        <v>563.0</v>
      </c>
      <c r="D1250" s="4">
        <v>43326.823125</v>
      </c>
      <c r="E1250" s="6">
        <f t="shared" si="1"/>
        <v>43326</v>
      </c>
      <c r="F1250" s="7">
        <f>IFERROR(__xludf.DUMMYFUNCTION("""COMPUTED_VALUE"""),0.823125)</f>
        <v>0.823125</v>
      </c>
      <c r="G1250">
        <f t="shared" si="2"/>
        <v>19</v>
      </c>
      <c r="H1250">
        <f>IFERROR(__xludf.DUMMYFUNCTION("""COMPUTED_VALUE"""),45.0)</f>
        <v>45</v>
      </c>
      <c r="I1250">
        <f>IFERROR(__xludf.DUMMYFUNCTION("""COMPUTED_VALUE"""),18.0)</f>
        <v>18</v>
      </c>
    </row>
    <row r="1251">
      <c r="A1251" s="2">
        <v>540.0</v>
      </c>
      <c r="B1251" s="2">
        <v>3.0</v>
      </c>
      <c r="C1251" s="2">
        <v>543.0</v>
      </c>
      <c r="D1251" s="4">
        <v>43326.83357638889</v>
      </c>
      <c r="E1251" s="6">
        <f t="shared" si="1"/>
        <v>43326</v>
      </c>
      <c r="F1251" s="7">
        <f>IFERROR(__xludf.DUMMYFUNCTION("""COMPUTED_VALUE"""),0.8335763888888889)</f>
        <v>0.8335763889</v>
      </c>
      <c r="G1251">
        <f t="shared" si="2"/>
        <v>20</v>
      </c>
      <c r="H1251">
        <f>IFERROR(__xludf.DUMMYFUNCTION("""COMPUTED_VALUE"""),0.0)</f>
        <v>0</v>
      </c>
      <c r="I1251">
        <f>IFERROR(__xludf.DUMMYFUNCTION("""COMPUTED_VALUE"""),21.0)</f>
        <v>21</v>
      </c>
    </row>
    <row r="1252">
      <c r="A1252" s="2">
        <v>682.0</v>
      </c>
      <c r="B1252" s="2">
        <v>7.0</v>
      </c>
      <c r="C1252" s="2">
        <v>689.0</v>
      </c>
      <c r="D1252" s="4">
        <v>43326.84395833333</v>
      </c>
      <c r="E1252" s="6">
        <f t="shared" si="1"/>
        <v>43326</v>
      </c>
      <c r="F1252" s="7">
        <f>IFERROR(__xludf.DUMMYFUNCTION("""COMPUTED_VALUE"""),0.8439583333333334)</f>
        <v>0.8439583333</v>
      </c>
      <c r="G1252">
        <f t="shared" si="2"/>
        <v>20</v>
      </c>
      <c r="H1252">
        <f>IFERROR(__xludf.DUMMYFUNCTION("""COMPUTED_VALUE"""),15.0)</f>
        <v>15</v>
      </c>
      <c r="I1252">
        <f>IFERROR(__xludf.DUMMYFUNCTION("""COMPUTED_VALUE"""),18.0)</f>
        <v>18</v>
      </c>
    </row>
    <row r="1253">
      <c r="A1253" s="2">
        <v>602.0</v>
      </c>
      <c r="B1253" s="2">
        <v>6.0</v>
      </c>
      <c r="C1253" s="2">
        <v>608.0</v>
      </c>
      <c r="D1253" s="4">
        <v>43326.854375</v>
      </c>
      <c r="E1253" s="6">
        <f t="shared" si="1"/>
        <v>43326</v>
      </c>
      <c r="F1253" s="7">
        <f>IFERROR(__xludf.DUMMYFUNCTION("""COMPUTED_VALUE"""),0.854375)</f>
        <v>0.854375</v>
      </c>
      <c r="G1253">
        <f t="shared" si="2"/>
        <v>20</v>
      </c>
      <c r="H1253">
        <f>IFERROR(__xludf.DUMMYFUNCTION("""COMPUTED_VALUE"""),30.0)</f>
        <v>30</v>
      </c>
      <c r="I1253">
        <f>IFERROR(__xludf.DUMMYFUNCTION("""COMPUTED_VALUE"""),18.0)</f>
        <v>18</v>
      </c>
    </row>
    <row r="1254">
      <c r="A1254" s="2">
        <v>664.0</v>
      </c>
      <c r="B1254" s="2">
        <v>7.0</v>
      </c>
      <c r="C1254" s="2">
        <v>671.0</v>
      </c>
      <c r="D1254" s="4">
        <v>43326.86479166667</v>
      </c>
      <c r="E1254" s="6">
        <f t="shared" si="1"/>
        <v>43326</v>
      </c>
      <c r="F1254" s="7">
        <f>IFERROR(__xludf.DUMMYFUNCTION("""COMPUTED_VALUE"""),0.8647916666666666)</f>
        <v>0.8647916667</v>
      </c>
      <c r="G1254">
        <f t="shared" si="2"/>
        <v>20</v>
      </c>
      <c r="H1254">
        <f>IFERROR(__xludf.DUMMYFUNCTION("""COMPUTED_VALUE"""),45.0)</f>
        <v>45</v>
      </c>
      <c r="I1254">
        <f>IFERROR(__xludf.DUMMYFUNCTION("""COMPUTED_VALUE"""),18.0)</f>
        <v>18</v>
      </c>
    </row>
    <row r="1255">
      <c r="A1255" s="2">
        <v>561.0</v>
      </c>
      <c r="B1255" s="2">
        <v>6.0</v>
      </c>
      <c r="C1255" s="2">
        <v>561.0</v>
      </c>
      <c r="D1255" s="4">
        <v>43326.87521990741</v>
      </c>
      <c r="E1255" s="6">
        <f t="shared" si="1"/>
        <v>43326</v>
      </c>
      <c r="F1255" s="7">
        <f>IFERROR(__xludf.DUMMYFUNCTION("""COMPUTED_VALUE"""),0.8752199074074074)</f>
        <v>0.8752199074</v>
      </c>
      <c r="G1255">
        <f t="shared" si="2"/>
        <v>21</v>
      </c>
      <c r="H1255">
        <f>IFERROR(__xludf.DUMMYFUNCTION("""COMPUTED_VALUE"""),0.0)</f>
        <v>0</v>
      </c>
      <c r="I1255">
        <f>IFERROR(__xludf.DUMMYFUNCTION("""COMPUTED_VALUE"""),19.0)</f>
        <v>19</v>
      </c>
    </row>
    <row r="1256">
      <c r="A1256" s="2">
        <v>622.0</v>
      </c>
      <c r="B1256" s="2">
        <v>4.0</v>
      </c>
      <c r="C1256" s="2">
        <v>626.0</v>
      </c>
      <c r="D1256" s="4">
        <v>43326.885625</v>
      </c>
      <c r="E1256" s="6">
        <f t="shared" si="1"/>
        <v>43326</v>
      </c>
      <c r="F1256" s="7">
        <f>IFERROR(__xludf.DUMMYFUNCTION("""COMPUTED_VALUE"""),0.885625)</f>
        <v>0.885625</v>
      </c>
      <c r="G1256">
        <f t="shared" si="2"/>
        <v>21</v>
      </c>
      <c r="H1256">
        <f>IFERROR(__xludf.DUMMYFUNCTION("""COMPUTED_VALUE"""),15.0)</f>
        <v>15</v>
      </c>
      <c r="I1256">
        <f>IFERROR(__xludf.DUMMYFUNCTION("""COMPUTED_VALUE"""),18.0)</f>
        <v>18</v>
      </c>
    </row>
    <row r="1257">
      <c r="A1257" s="2">
        <v>587.0</v>
      </c>
      <c r="B1257" s="2">
        <v>8.0</v>
      </c>
      <c r="C1257" s="2">
        <v>595.0</v>
      </c>
      <c r="D1257" s="4">
        <v>43326.89604166667</v>
      </c>
      <c r="E1257" s="6">
        <f t="shared" si="1"/>
        <v>43326</v>
      </c>
      <c r="F1257" s="7">
        <f>IFERROR(__xludf.DUMMYFUNCTION("""COMPUTED_VALUE"""),0.8960416666666666)</f>
        <v>0.8960416667</v>
      </c>
      <c r="G1257">
        <f t="shared" si="2"/>
        <v>21</v>
      </c>
      <c r="H1257">
        <f>IFERROR(__xludf.DUMMYFUNCTION("""COMPUTED_VALUE"""),30.0)</f>
        <v>30</v>
      </c>
      <c r="I1257">
        <f>IFERROR(__xludf.DUMMYFUNCTION("""COMPUTED_VALUE"""),18.0)</f>
        <v>18</v>
      </c>
    </row>
    <row r="1258">
      <c r="A1258" s="2">
        <v>528.0</v>
      </c>
      <c r="B1258" s="2">
        <v>3.0</v>
      </c>
      <c r="C1258" s="2">
        <v>531.0</v>
      </c>
      <c r="D1258" s="4">
        <v>43326.90645833333</v>
      </c>
      <c r="E1258" s="6">
        <f t="shared" si="1"/>
        <v>43326</v>
      </c>
      <c r="F1258" s="7">
        <f>IFERROR(__xludf.DUMMYFUNCTION("""COMPUTED_VALUE"""),0.9064583333333334)</f>
        <v>0.9064583333</v>
      </c>
      <c r="G1258">
        <f t="shared" si="2"/>
        <v>21</v>
      </c>
      <c r="H1258">
        <f>IFERROR(__xludf.DUMMYFUNCTION("""COMPUTED_VALUE"""),45.0)</f>
        <v>45</v>
      </c>
      <c r="I1258">
        <f>IFERROR(__xludf.DUMMYFUNCTION("""COMPUTED_VALUE"""),18.0)</f>
        <v>18</v>
      </c>
    </row>
    <row r="1259">
      <c r="A1259" s="2">
        <v>494.0</v>
      </c>
      <c r="B1259" s="2">
        <v>5.0</v>
      </c>
      <c r="C1259" s="2">
        <v>499.0</v>
      </c>
      <c r="D1259" s="4">
        <v>43326.916909722226</v>
      </c>
      <c r="E1259" s="6">
        <f t="shared" si="1"/>
        <v>43326</v>
      </c>
      <c r="F1259" s="7">
        <f>IFERROR(__xludf.DUMMYFUNCTION("""COMPUTED_VALUE"""),0.9169097222222222)</f>
        <v>0.9169097222</v>
      </c>
      <c r="G1259">
        <f t="shared" si="2"/>
        <v>22</v>
      </c>
      <c r="H1259">
        <f>IFERROR(__xludf.DUMMYFUNCTION("""COMPUTED_VALUE"""),0.0)</f>
        <v>0</v>
      </c>
      <c r="I1259">
        <f>IFERROR(__xludf.DUMMYFUNCTION("""COMPUTED_VALUE"""),21.0)</f>
        <v>21</v>
      </c>
    </row>
    <row r="1260">
      <c r="A1260" s="2">
        <v>538.0</v>
      </c>
      <c r="B1260" s="2">
        <v>5.0</v>
      </c>
      <c r="C1260" s="2">
        <v>543.0</v>
      </c>
      <c r="D1260" s="4">
        <v>43326.927303240744</v>
      </c>
      <c r="E1260" s="6">
        <f t="shared" si="1"/>
        <v>43326</v>
      </c>
      <c r="F1260" s="7">
        <f>IFERROR(__xludf.DUMMYFUNCTION("""COMPUTED_VALUE"""),0.9273032407407408)</f>
        <v>0.9273032407</v>
      </c>
      <c r="G1260">
        <f t="shared" si="2"/>
        <v>22</v>
      </c>
      <c r="H1260">
        <f>IFERROR(__xludf.DUMMYFUNCTION("""COMPUTED_VALUE"""),15.0)</f>
        <v>15</v>
      </c>
      <c r="I1260">
        <f>IFERROR(__xludf.DUMMYFUNCTION("""COMPUTED_VALUE"""),19.0)</f>
        <v>19</v>
      </c>
    </row>
    <row r="1261">
      <c r="A1261" s="2">
        <v>496.0</v>
      </c>
      <c r="B1261" s="2">
        <v>3.0</v>
      </c>
      <c r="C1261" s="2">
        <v>499.0</v>
      </c>
      <c r="D1261" s="4">
        <v>43326.93770833333</v>
      </c>
      <c r="E1261" s="6">
        <f t="shared" si="1"/>
        <v>43326</v>
      </c>
      <c r="F1261" s="7">
        <f>IFERROR(__xludf.DUMMYFUNCTION("""COMPUTED_VALUE"""),0.9377083333333334)</f>
        <v>0.9377083333</v>
      </c>
      <c r="G1261">
        <f t="shared" si="2"/>
        <v>22</v>
      </c>
      <c r="H1261">
        <f>IFERROR(__xludf.DUMMYFUNCTION("""COMPUTED_VALUE"""),30.0)</f>
        <v>30</v>
      </c>
      <c r="I1261">
        <f>IFERROR(__xludf.DUMMYFUNCTION("""COMPUTED_VALUE"""),18.0)</f>
        <v>18</v>
      </c>
    </row>
    <row r="1262">
      <c r="A1262" s="2">
        <v>459.0</v>
      </c>
      <c r="B1262" s="2">
        <v>4.0</v>
      </c>
      <c r="C1262" s="2">
        <v>463.0</v>
      </c>
      <c r="D1262" s="4">
        <v>43326.948125</v>
      </c>
      <c r="E1262" s="6">
        <f t="shared" si="1"/>
        <v>43326</v>
      </c>
      <c r="F1262" s="7">
        <f>IFERROR(__xludf.DUMMYFUNCTION("""COMPUTED_VALUE"""),0.948125)</f>
        <v>0.948125</v>
      </c>
      <c r="G1262">
        <f t="shared" si="2"/>
        <v>22</v>
      </c>
      <c r="H1262">
        <f>IFERROR(__xludf.DUMMYFUNCTION("""COMPUTED_VALUE"""),45.0)</f>
        <v>45</v>
      </c>
      <c r="I1262">
        <f>IFERROR(__xludf.DUMMYFUNCTION("""COMPUTED_VALUE"""),18.0)</f>
        <v>18</v>
      </c>
    </row>
    <row r="1263">
      <c r="A1263" s="2">
        <v>480.0</v>
      </c>
      <c r="B1263" s="2">
        <v>4.0</v>
      </c>
      <c r="C1263" s="2">
        <v>484.0</v>
      </c>
      <c r="D1263" s="4">
        <v>43326.95857638889</v>
      </c>
      <c r="E1263" s="6">
        <f t="shared" si="1"/>
        <v>43326</v>
      </c>
      <c r="F1263" s="7">
        <f>IFERROR(__xludf.DUMMYFUNCTION("""COMPUTED_VALUE"""),0.9585763888888889)</f>
        <v>0.9585763889</v>
      </c>
      <c r="G1263">
        <f t="shared" si="2"/>
        <v>23</v>
      </c>
      <c r="H1263">
        <f>IFERROR(__xludf.DUMMYFUNCTION("""COMPUTED_VALUE"""),0.0)</f>
        <v>0</v>
      </c>
      <c r="I1263">
        <f>IFERROR(__xludf.DUMMYFUNCTION("""COMPUTED_VALUE"""),21.0)</f>
        <v>21</v>
      </c>
    </row>
    <row r="1264">
      <c r="A1264" s="2">
        <v>492.0</v>
      </c>
      <c r="B1264" s="2">
        <v>5.0</v>
      </c>
      <c r="C1264" s="2">
        <v>497.0</v>
      </c>
      <c r="D1264" s="4">
        <v>43326.96895833333</v>
      </c>
      <c r="E1264" s="6">
        <f t="shared" si="1"/>
        <v>43326</v>
      </c>
      <c r="F1264" s="7">
        <f>IFERROR(__xludf.DUMMYFUNCTION("""COMPUTED_VALUE"""),0.9689583333333334)</f>
        <v>0.9689583333</v>
      </c>
      <c r="G1264">
        <f t="shared" si="2"/>
        <v>23</v>
      </c>
      <c r="H1264">
        <f>IFERROR(__xludf.DUMMYFUNCTION("""COMPUTED_VALUE"""),15.0)</f>
        <v>15</v>
      </c>
      <c r="I1264">
        <f>IFERROR(__xludf.DUMMYFUNCTION("""COMPUTED_VALUE"""),18.0)</f>
        <v>18</v>
      </c>
    </row>
    <row r="1265">
      <c r="A1265" s="2">
        <v>405.0</v>
      </c>
      <c r="B1265" s="2">
        <v>1.0</v>
      </c>
      <c r="C1265" s="2">
        <v>406.0</v>
      </c>
      <c r="D1265" s="4">
        <v>43326.979375</v>
      </c>
      <c r="E1265" s="6">
        <f t="shared" si="1"/>
        <v>43326</v>
      </c>
      <c r="F1265" s="7">
        <f>IFERROR(__xludf.DUMMYFUNCTION("""COMPUTED_VALUE"""),0.979375)</f>
        <v>0.979375</v>
      </c>
      <c r="G1265">
        <f t="shared" si="2"/>
        <v>23</v>
      </c>
      <c r="H1265">
        <f>IFERROR(__xludf.DUMMYFUNCTION("""COMPUTED_VALUE"""),30.0)</f>
        <v>30</v>
      </c>
      <c r="I1265">
        <f>IFERROR(__xludf.DUMMYFUNCTION("""COMPUTED_VALUE"""),18.0)</f>
        <v>18</v>
      </c>
    </row>
    <row r="1266">
      <c r="A1266" s="2">
        <v>353.0</v>
      </c>
      <c r="B1266" s="2">
        <v>0.0</v>
      </c>
      <c r="C1266" s="2">
        <v>353.0</v>
      </c>
      <c r="D1266" s="4">
        <v>43326.98979166667</v>
      </c>
      <c r="E1266" s="6">
        <f t="shared" si="1"/>
        <v>43326</v>
      </c>
      <c r="F1266" s="7">
        <f>IFERROR(__xludf.DUMMYFUNCTION("""COMPUTED_VALUE"""),0.9897916666666666)</f>
        <v>0.9897916667</v>
      </c>
      <c r="G1266">
        <f t="shared" si="2"/>
        <v>23</v>
      </c>
      <c r="H1266">
        <f>IFERROR(__xludf.DUMMYFUNCTION("""COMPUTED_VALUE"""),45.0)</f>
        <v>45</v>
      </c>
      <c r="I1266">
        <f>IFERROR(__xludf.DUMMYFUNCTION("""COMPUTED_VALUE"""),18.0)</f>
        <v>18</v>
      </c>
    </row>
    <row r="1267">
      <c r="A1267" s="2">
        <v>314.0</v>
      </c>
      <c r="B1267" s="2">
        <v>1.0</v>
      </c>
      <c r="C1267" s="2">
        <v>315.0</v>
      </c>
      <c r="D1267" s="4">
        <v>43327.00020833333</v>
      </c>
      <c r="E1267" s="6">
        <f t="shared" si="1"/>
        <v>43327</v>
      </c>
      <c r="F1267" s="7">
        <f>IFERROR(__xludf.DUMMYFUNCTION("""COMPUTED_VALUE"""),2.0833333333333335E-4)</f>
        <v>0.0002083333333</v>
      </c>
      <c r="G1267">
        <f t="shared" si="2"/>
        <v>0</v>
      </c>
      <c r="H1267">
        <f>IFERROR(__xludf.DUMMYFUNCTION("""COMPUTED_VALUE"""),0.0)</f>
        <v>0</v>
      </c>
      <c r="I1267">
        <f>IFERROR(__xludf.DUMMYFUNCTION("""COMPUTED_VALUE"""),18.0)</f>
        <v>18</v>
      </c>
    </row>
    <row r="1268">
      <c r="A1268" s="2">
        <v>325.0</v>
      </c>
      <c r="B1268" s="2">
        <v>3.0</v>
      </c>
      <c r="C1268" s="2">
        <v>328.0</v>
      </c>
      <c r="D1268" s="4">
        <v>43327.010625</v>
      </c>
      <c r="E1268" s="6">
        <f t="shared" si="1"/>
        <v>43327</v>
      </c>
      <c r="F1268" s="7">
        <f>IFERROR(__xludf.DUMMYFUNCTION("""COMPUTED_VALUE"""),0.010625)</f>
        <v>0.010625</v>
      </c>
      <c r="G1268">
        <f t="shared" si="2"/>
        <v>0</v>
      </c>
      <c r="H1268">
        <f>IFERROR(__xludf.DUMMYFUNCTION("""COMPUTED_VALUE"""),15.0)</f>
        <v>15</v>
      </c>
      <c r="I1268">
        <f>IFERROR(__xludf.DUMMYFUNCTION("""COMPUTED_VALUE"""),18.0)</f>
        <v>18</v>
      </c>
    </row>
    <row r="1269">
      <c r="A1269" s="2">
        <v>294.0</v>
      </c>
      <c r="B1269" s="2">
        <v>3.0</v>
      </c>
      <c r="C1269" s="2">
        <v>297.0</v>
      </c>
      <c r="D1269" s="4">
        <v>43327.02104166667</v>
      </c>
      <c r="E1269" s="6">
        <f t="shared" si="1"/>
        <v>43327</v>
      </c>
      <c r="F1269" s="7">
        <f>IFERROR(__xludf.DUMMYFUNCTION("""COMPUTED_VALUE"""),0.021041666666666667)</f>
        <v>0.02104166667</v>
      </c>
      <c r="G1269">
        <f t="shared" si="2"/>
        <v>0</v>
      </c>
      <c r="H1269">
        <f>IFERROR(__xludf.DUMMYFUNCTION("""COMPUTED_VALUE"""),30.0)</f>
        <v>30</v>
      </c>
      <c r="I1269">
        <f>IFERROR(__xludf.DUMMYFUNCTION("""COMPUTED_VALUE"""),18.0)</f>
        <v>18</v>
      </c>
    </row>
    <row r="1270">
      <c r="A1270" s="2">
        <v>241.0</v>
      </c>
      <c r="B1270" s="2">
        <v>2.0</v>
      </c>
      <c r="C1270" s="2">
        <v>243.0</v>
      </c>
      <c r="D1270" s="4">
        <v>43327.03145833333</v>
      </c>
      <c r="E1270" s="6">
        <f t="shared" si="1"/>
        <v>43327</v>
      </c>
      <c r="F1270" s="7">
        <f>IFERROR(__xludf.DUMMYFUNCTION("""COMPUTED_VALUE"""),0.03145833333333333)</f>
        <v>0.03145833333</v>
      </c>
      <c r="G1270">
        <f t="shared" si="2"/>
        <v>0</v>
      </c>
      <c r="H1270">
        <f>IFERROR(__xludf.DUMMYFUNCTION("""COMPUTED_VALUE"""),45.0)</f>
        <v>45</v>
      </c>
      <c r="I1270">
        <f>IFERROR(__xludf.DUMMYFUNCTION("""COMPUTED_VALUE"""),18.0)</f>
        <v>18</v>
      </c>
    </row>
    <row r="1271">
      <c r="A1271" s="2">
        <v>207.0</v>
      </c>
      <c r="B1271" s="2">
        <v>5.0</v>
      </c>
      <c r="C1271" s="2">
        <v>212.0</v>
      </c>
      <c r="D1271" s="4">
        <v>43327.041875</v>
      </c>
      <c r="E1271" s="6">
        <f t="shared" si="1"/>
        <v>43327</v>
      </c>
      <c r="F1271" s="7">
        <f>IFERROR(__xludf.DUMMYFUNCTION("""COMPUTED_VALUE"""),0.041875)</f>
        <v>0.041875</v>
      </c>
      <c r="G1271">
        <f t="shared" si="2"/>
        <v>1</v>
      </c>
      <c r="H1271">
        <f>IFERROR(__xludf.DUMMYFUNCTION("""COMPUTED_VALUE"""),0.0)</f>
        <v>0</v>
      </c>
      <c r="I1271">
        <f>IFERROR(__xludf.DUMMYFUNCTION("""COMPUTED_VALUE"""),18.0)</f>
        <v>18</v>
      </c>
    </row>
    <row r="1272">
      <c r="A1272" s="2">
        <v>266.0</v>
      </c>
      <c r="B1272" s="2">
        <v>6.0</v>
      </c>
      <c r="C1272" s="2">
        <v>272.0</v>
      </c>
      <c r="D1272" s="4">
        <v>43327.05229166667</v>
      </c>
      <c r="E1272" s="6">
        <f t="shared" si="1"/>
        <v>43327</v>
      </c>
      <c r="F1272" s="7">
        <f>IFERROR(__xludf.DUMMYFUNCTION("""COMPUTED_VALUE"""),0.05229166666666667)</f>
        <v>0.05229166667</v>
      </c>
      <c r="G1272">
        <f t="shared" si="2"/>
        <v>1</v>
      </c>
      <c r="H1272">
        <f>IFERROR(__xludf.DUMMYFUNCTION("""COMPUTED_VALUE"""),15.0)</f>
        <v>15</v>
      </c>
      <c r="I1272">
        <f>IFERROR(__xludf.DUMMYFUNCTION("""COMPUTED_VALUE"""),18.0)</f>
        <v>18</v>
      </c>
    </row>
    <row r="1273">
      <c r="A1273" s="2">
        <v>238.0</v>
      </c>
      <c r="B1273" s="2">
        <v>4.0</v>
      </c>
      <c r="C1273" s="2">
        <v>242.0</v>
      </c>
      <c r="D1273" s="4">
        <v>43327.06269675926</v>
      </c>
      <c r="E1273" s="6">
        <f t="shared" si="1"/>
        <v>43327</v>
      </c>
      <c r="F1273" s="7">
        <f>IFERROR(__xludf.DUMMYFUNCTION("""COMPUTED_VALUE"""),0.06269675925925926)</f>
        <v>0.06269675926</v>
      </c>
      <c r="G1273">
        <f t="shared" si="2"/>
        <v>1</v>
      </c>
      <c r="H1273">
        <f>IFERROR(__xludf.DUMMYFUNCTION("""COMPUTED_VALUE"""),30.0)</f>
        <v>30</v>
      </c>
      <c r="I1273">
        <f>IFERROR(__xludf.DUMMYFUNCTION("""COMPUTED_VALUE"""),17.0)</f>
        <v>17</v>
      </c>
    </row>
    <row r="1274">
      <c r="A1274" s="2">
        <v>225.0</v>
      </c>
      <c r="B1274" s="2">
        <v>2.0</v>
      </c>
      <c r="C1274" s="2">
        <v>227.0</v>
      </c>
      <c r="D1274" s="4">
        <v>43327.073125</v>
      </c>
      <c r="E1274" s="6">
        <f t="shared" si="1"/>
        <v>43327</v>
      </c>
      <c r="F1274" s="7">
        <f>IFERROR(__xludf.DUMMYFUNCTION("""COMPUTED_VALUE"""),0.073125)</f>
        <v>0.073125</v>
      </c>
      <c r="G1274">
        <f t="shared" si="2"/>
        <v>1</v>
      </c>
      <c r="H1274">
        <f>IFERROR(__xludf.DUMMYFUNCTION("""COMPUTED_VALUE"""),45.0)</f>
        <v>45</v>
      </c>
      <c r="I1274">
        <f>IFERROR(__xludf.DUMMYFUNCTION("""COMPUTED_VALUE"""),18.0)</f>
        <v>18</v>
      </c>
    </row>
    <row r="1275">
      <c r="A1275" s="2">
        <v>231.0</v>
      </c>
      <c r="B1275" s="2">
        <v>0.0</v>
      </c>
      <c r="C1275" s="2">
        <v>231.0</v>
      </c>
      <c r="D1275" s="4">
        <v>43327.08354166667</v>
      </c>
      <c r="E1275" s="6">
        <f t="shared" si="1"/>
        <v>43327</v>
      </c>
      <c r="F1275" s="7">
        <f>IFERROR(__xludf.DUMMYFUNCTION("""COMPUTED_VALUE"""),0.08354166666666667)</f>
        <v>0.08354166667</v>
      </c>
      <c r="G1275">
        <f t="shared" si="2"/>
        <v>2</v>
      </c>
      <c r="H1275">
        <f>IFERROR(__xludf.DUMMYFUNCTION("""COMPUTED_VALUE"""),0.0)</f>
        <v>0</v>
      </c>
      <c r="I1275">
        <f>IFERROR(__xludf.DUMMYFUNCTION("""COMPUTED_VALUE"""),18.0)</f>
        <v>18</v>
      </c>
    </row>
    <row r="1276">
      <c r="A1276" s="2">
        <v>264.0</v>
      </c>
      <c r="B1276" s="2">
        <v>2.0</v>
      </c>
      <c r="C1276" s="2">
        <v>266.0</v>
      </c>
      <c r="D1276" s="4">
        <v>43327.09395833333</v>
      </c>
      <c r="E1276" s="6">
        <f t="shared" si="1"/>
        <v>43327</v>
      </c>
      <c r="F1276" s="7">
        <f>IFERROR(__xludf.DUMMYFUNCTION("""COMPUTED_VALUE"""),0.09395833333333334)</f>
        <v>0.09395833333</v>
      </c>
      <c r="G1276">
        <f t="shared" si="2"/>
        <v>2</v>
      </c>
      <c r="H1276">
        <f>IFERROR(__xludf.DUMMYFUNCTION("""COMPUTED_VALUE"""),15.0)</f>
        <v>15</v>
      </c>
      <c r="I1276">
        <f>IFERROR(__xludf.DUMMYFUNCTION("""COMPUTED_VALUE"""),18.0)</f>
        <v>18</v>
      </c>
    </row>
    <row r="1277">
      <c r="A1277" s="2">
        <v>240.0</v>
      </c>
      <c r="B1277" s="2">
        <v>2.0</v>
      </c>
      <c r="C1277" s="2">
        <v>242.0</v>
      </c>
      <c r="D1277" s="4">
        <v>43327.104375</v>
      </c>
      <c r="E1277" s="6">
        <f t="shared" si="1"/>
        <v>43327</v>
      </c>
      <c r="F1277" s="7">
        <f>IFERROR(__xludf.DUMMYFUNCTION("""COMPUTED_VALUE"""),0.104375)</f>
        <v>0.104375</v>
      </c>
      <c r="G1277">
        <f t="shared" si="2"/>
        <v>2</v>
      </c>
      <c r="H1277">
        <f>IFERROR(__xludf.DUMMYFUNCTION("""COMPUTED_VALUE"""),30.0)</f>
        <v>30</v>
      </c>
      <c r="I1277">
        <f>IFERROR(__xludf.DUMMYFUNCTION("""COMPUTED_VALUE"""),18.0)</f>
        <v>18</v>
      </c>
    </row>
    <row r="1278">
      <c r="A1278" s="2">
        <v>211.0</v>
      </c>
      <c r="B1278" s="2">
        <v>2.0</v>
      </c>
      <c r="C1278" s="2">
        <v>213.0</v>
      </c>
      <c r="D1278" s="4">
        <v>43327.11478009259</v>
      </c>
      <c r="E1278" s="6">
        <f t="shared" si="1"/>
        <v>43327</v>
      </c>
      <c r="F1278" s="7">
        <f>IFERROR(__xludf.DUMMYFUNCTION("""COMPUTED_VALUE"""),0.11478009259259259)</f>
        <v>0.1147800926</v>
      </c>
      <c r="G1278">
        <f t="shared" si="2"/>
        <v>2</v>
      </c>
      <c r="H1278">
        <f>IFERROR(__xludf.DUMMYFUNCTION("""COMPUTED_VALUE"""),45.0)</f>
        <v>45</v>
      </c>
      <c r="I1278">
        <f>IFERROR(__xludf.DUMMYFUNCTION("""COMPUTED_VALUE"""),17.0)</f>
        <v>17</v>
      </c>
    </row>
    <row r="1279">
      <c r="A1279" s="2">
        <v>213.0</v>
      </c>
      <c r="B1279" s="2">
        <v>5.0</v>
      </c>
      <c r="C1279" s="2">
        <v>218.0</v>
      </c>
      <c r="D1279" s="4">
        <v>43327.12520833333</v>
      </c>
      <c r="E1279" s="6">
        <f t="shared" si="1"/>
        <v>43327</v>
      </c>
      <c r="F1279" s="7">
        <f>IFERROR(__xludf.DUMMYFUNCTION("""COMPUTED_VALUE"""),0.12520833333333334)</f>
        <v>0.1252083333</v>
      </c>
      <c r="G1279">
        <f t="shared" si="2"/>
        <v>3</v>
      </c>
      <c r="H1279">
        <f>IFERROR(__xludf.DUMMYFUNCTION("""COMPUTED_VALUE"""),0.0)</f>
        <v>0</v>
      </c>
      <c r="I1279">
        <f>IFERROR(__xludf.DUMMYFUNCTION("""COMPUTED_VALUE"""),18.0)</f>
        <v>18</v>
      </c>
    </row>
    <row r="1280">
      <c r="A1280" s="2">
        <v>189.0</v>
      </c>
      <c r="B1280" s="2">
        <v>3.0</v>
      </c>
      <c r="C1280" s="2">
        <v>192.0</v>
      </c>
      <c r="D1280" s="4">
        <v>43327.135613425926</v>
      </c>
      <c r="E1280" s="6">
        <f t="shared" si="1"/>
        <v>43327</v>
      </c>
      <c r="F1280" s="7">
        <f>IFERROR(__xludf.DUMMYFUNCTION("""COMPUTED_VALUE"""),0.13561342592592593)</f>
        <v>0.1356134259</v>
      </c>
      <c r="G1280">
        <f t="shared" si="2"/>
        <v>3</v>
      </c>
      <c r="H1280">
        <f>IFERROR(__xludf.DUMMYFUNCTION("""COMPUTED_VALUE"""),15.0)</f>
        <v>15</v>
      </c>
      <c r="I1280">
        <f>IFERROR(__xludf.DUMMYFUNCTION("""COMPUTED_VALUE"""),17.0)</f>
        <v>17</v>
      </c>
    </row>
    <row r="1281">
      <c r="A1281" s="2">
        <v>197.0</v>
      </c>
      <c r="B1281" s="2">
        <v>1.0</v>
      </c>
      <c r="C1281" s="2">
        <v>198.0</v>
      </c>
      <c r="D1281" s="4">
        <v>43327.14604166667</v>
      </c>
      <c r="E1281" s="6">
        <f t="shared" si="1"/>
        <v>43327</v>
      </c>
      <c r="F1281" s="7">
        <f>IFERROR(__xludf.DUMMYFUNCTION("""COMPUTED_VALUE"""),0.14604166666666665)</f>
        <v>0.1460416667</v>
      </c>
      <c r="G1281">
        <f t="shared" si="2"/>
        <v>3</v>
      </c>
      <c r="H1281">
        <f>IFERROR(__xludf.DUMMYFUNCTION("""COMPUTED_VALUE"""),30.0)</f>
        <v>30</v>
      </c>
      <c r="I1281">
        <f>IFERROR(__xludf.DUMMYFUNCTION("""COMPUTED_VALUE"""),18.0)</f>
        <v>18</v>
      </c>
    </row>
    <row r="1282">
      <c r="A1282" s="2">
        <v>141.0</v>
      </c>
      <c r="B1282" s="2">
        <v>2.0</v>
      </c>
      <c r="C1282" s="2">
        <v>143.0</v>
      </c>
      <c r="D1282" s="4">
        <v>43327.15645833333</v>
      </c>
      <c r="E1282" s="6">
        <f t="shared" si="1"/>
        <v>43327</v>
      </c>
      <c r="F1282" s="7">
        <f>IFERROR(__xludf.DUMMYFUNCTION("""COMPUTED_VALUE"""),0.15645833333333334)</f>
        <v>0.1564583333</v>
      </c>
      <c r="G1282">
        <f t="shared" si="2"/>
        <v>3</v>
      </c>
      <c r="H1282">
        <f>IFERROR(__xludf.DUMMYFUNCTION("""COMPUTED_VALUE"""),45.0)</f>
        <v>45</v>
      </c>
      <c r="I1282">
        <f>IFERROR(__xludf.DUMMYFUNCTION("""COMPUTED_VALUE"""),18.0)</f>
        <v>18</v>
      </c>
    </row>
    <row r="1283">
      <c r="A1283" s="2">
        <v>130.0</v>
      </c>
      <c r="B1283" s="2">
        <v>1.0</v>
      </c>
      <c r="C1283" s="2">
        <v>131.0</v>
      </c>
      <c r="D1283" s="4">
        <v>43327.166863425926</v>
      </c>
      <c r="E1283" s="6">
        <f t="shared" si="1"/>
        <v>43327</v>
      </c>
      <c r="F1283" s="7">
        <f>IFERROR(__xludf.DUMMYFUNCTION("""COMPUTED_VALUE"""),0.16686342592592593)</f>
        <v>0.1668634259</v>
      </c>
      <c r="G1283">
        <f t="shared" si="2"/>
        <v>4</v>
      </c>
      <c r="H1283">
        <f>IFERROR(__xludf.DUMMYFUNCTION("""COMPUTED_VALUE"""),0.0)</f>
        <v>0</v>
      </c>
      <c r="I1283">
        <f>IFERROR(__xludf.DUMMYFUNCTION("""COMPUTED_VALUE"""),17.0)</f>
        <v>17</v>
      </c>
    </row>
    <row r="1284">
      <c r="A1284" s="2">
        <v>114.0</v>
      </c>
      <c r="B1284" s="2">
        <v>4.0</v>
      </c>
      <c r="C1284" s="2">
        <v>118.0</v>
      </c>
      <c r="D1284" s="4">
        <v>43327.17729166667</v>
      </c>
      <c r="E1284" s="6">
        <f t="shared" si="1"/>
        <v>43327</v>
      </c>
      <c r="F1284" s="7">
        <f>IFERROR(__xludf.DUMMYFUNCTION("""COMPUTED_VALUE"""),0.17729166666666665)</f>
        <v>0.1772916667</v>
      </c>
      <c r="G1284">
        <f t="shared" si="2"/>
        <v>4</v>
      </c>
      <c r="H1284">
        <f>IFERROR(__xludf.DUMMYFUNCTION("""COMPUTED_VALUE"""),15.0)</f>
        <v>15</v>
      </c>
      <c r="I1284">
        <f>IFERROR(__xludf.DUMMYFUNCTION("""COMPUTED_VALUE"""),18.0)</f>
        <v>18</v>
      </c>
    </row>
    <row r="1285">
      <c r="A1285" s="2">
        <v>100.0</v>
      </c>
      <c r="B1285" s="2">
        <v>2.0</v>
      </c>
      <c r="C1285" s="2">
        <v>102.0</v>
      </c>
      <c r="D1285" s="4">
        <v>43327.18769675926</v>
      </c>
      <c r="E1285" s="6">
        <f t="shared" si="1"/>
        <v>43327</v>
      </c>
      <c r="F1285" s="7">
        <f>IFERROR(__xludf.DUMMYFUNCTION("""COMPUTED_VALUE"""),0.18769675925925927)</f>
        <v>0.1876967593</v>
      </c>
      <c r="G1285">
        <f t="shared" si="2"/>
        <v>4</v>
      </c>
      <c r="H1285">
        <f>IFERROR(__xludf.DUMMYFUNCTION("""COMPUTED_VALUE"""),30.0)</f>
        <v>30</v>
      </c>
      <c r="I1285">
        <f>IFERROR(__xludf.DUMMYFUNCTION("""COMPUTED_VALUE"""),17.0)</f>
        <v>17</v>
      </c>
    </row>
    <row r="1286">
      <c r="A1286" s="2">
        <v>90.0</v>
      </c>
      <c r="B1286" s="2">
        <v>1.0</v>
      </c>
      <c r="C1286" s="2">
        <v>91.0</v>
      </c>
      <c r="D1286" s="4">
        <v>43327.198125</v>
      </c>
      <c r="E1286" s="6">
        <f t="shared" si="1"/>
        <v>43327</v>
      </c>
      <c r="F1286" s="7">
        <f>IFERROR(__xludf.DUMMYFUNCTION("""COMPUTED_VALUE"""),0.198125)</f>
        <v>0.198125</v>
      </c>
      <c r="G1286">
        <f t="shared" si="2"/>
        <v>4</v>
      </c>
      <c r="H1286">
        <f>IFERROR(__xludf.DUMMYFUNCTION("""COMPUTED_VALUE"""),45.0)</f>
        <v>45</v>
      </c>
      <c r="I1286">
        <f>IFERROR(__xludf.DUMMYFUNCTION("""COMPUTED_VALUE"""),18.0)</f>
        <v>18</v>
      </c>
    </row>
    <row r="1287">
      <c r="A1287" s="2">
        <v>98.0</v>
      </c>
      <c r="B1287" s="2">
        <v>1.0</v>
      </c>
      <c r="C1287" s="2">
        <v>99.0</v>
      </c>
      <c r="D1287" s="4">
        <v>43327.20853009259</v>
      </c>
      <c r="E1287" s="6">
        <f t="shared" si="1"/>
        <v>43327</v>
      </c>
      <c r="F1287" s="7">
        <f>IFERROR(__xludf.DUMMYFUNCTION("""COMPUTED_VALUE"""),0.2085300925925926)</f>
        <v>0.2085300926</v>
      </c>
      <c r="G1287">
        <f t="shared" si="2"/>
        <v>5</v>
      </c>
      <c r="H1287">
        <f>IFERROR(__xludf.DUMMYFUNCTION("""COMPUTED_VALUE"""),0.0)</f>
        <v>0</v>
      </c>
      <c r="I1287">
        <f>IFERROR(__xludf.DUMMYFUNCTION("""COMPUTED_VALUE"""),17.0)</f>
        <v>17</v>
      </c>
    </row>
    <row r="1288">
      <c r="A1288" s="2">
        <v>90.0</v>
      </c>
      <c r="B1288" s="2">
        <v>1.0</v>
      </c>
      <c r="C1288" s="2">
        <v>91.0</v>
      </c>
      <c r="D1288" s="4">
        <v>43327.21894675926</v>
      </c>
      <c r="E1288" s="6">
        <f t="shared" si="1"/>
        <v>43327</v>
      </c>
      <c r="F1288" s="7">
        <f>IFERROR(__xludf.DUMMYFUNCTION("""COMPUTED_VALUE"""),0.21894675925925927)</f>
        <v>0.2189467593</v>
      </c>
      <c r="G1288">
        <f t="shared" si="2"/>
        <v>5</v>
      </c>
      <c r="H1288">
        <f>IFERROR(__xludf.DUMMYFUNCTION("""COMPUTED_VALUE"""),15.0)</f>
        <v>15</v>
      </c>
      <c r="I1288">
        <f>IFERROR(__xludf.DUMMYFUNCTION("""COMPUTED_VALUE"""),17.0)</f>
        <v>17</v>
      </c>
    </row>
    <row r="1289">
      <c r="A1289" s="2">
        <v>75.0</v>
      </c>
      <c r="B1289" s="2">
        <v>0.0</v>
      </c>
      <c r="C1289" s="2">
        <v>75.0</v>
      </c>
      <c r="D1289" s="4">
        <v>43327.229363425926</v>
      </c>
      <c r="E1289" s="6">
        <f t="shared" si="1"/>
        <v>43327</v>
      </c>
      <c r="F1289" s="7">
        <f>IFERROR(__xludf.DUMMYFUNCTION("""COMPUTED_VALUE"""),0.22936342592592593)</f>
        <v>0.2293634259</v>
      </c>
      <c r="G1289">
        <f t="shared" si="2"/>
        <v>5</v>
      </c>
      <c r="H1289">
        <f>IFERROR(__xludf.DUMMYFUNCTION("""COMPUTED_VALUE"""),30.0)</f>
        <v>30</v>
      </c>
      <c r="I1289">
        <f>IFERROR(__xludf.DUMMYFUNCTION("""COMPUTED_VALUE"""),17.0)</f>
        <v>17</v>
      </c>
    </row>
    <row r="1290">
      <c r="A1290" s="2">
        <v>70.0</v>
      </c>
      <c r="B1290" s="2">
        <v>0.0</v>
      </c>
      <c r="C1290" s="2">
        <v>70.0</v>
      </c>
      <c r="D1290" s="4">
        <v>43327.23978009259</v>
      </c>
      <c r="E1290" s="6">
        <f t="shared" si="1"/>
        <v>43327</v>
      </c>
      <c r="F1290" s="7">
        <f>IFERROR(__xludf.DUMMYFUNCTION("""COMPUTED_VALUE"""),0.2397800925925926)</f>
        <v>0.2397800926</v>
      </c>
      <c r="G1290">
        <f t="shared" si="2"/>
        <v>5</v>
      </c>
      <c r="H1290">
        <f>IFERROR(__xludf.DUMMYFUNCTION("""COMPUTED_VALUE"""),45.0)</f>
        <v>45</v>
      </c>
      <c r="I1290">
        <f>IFERROR(__xludf.DUMMYFUNCTION("""COMPUTED_VALUE"""),17.0)</f>
        <v>17</v>
      </c>
    </row>
    <row r="1291">
      <c r="A1291" s="2">
        <v>67.0</v>
      </c>
      <c r="B1291" s="2">
        <v>0.0</v>
      </c>
      <c r="C1291" s="2">
        <v>67.0</v>
      </c>
      <c r="D1291" s="4">
        <v>43327.25019675926</v>
      </c>
      <c r="E1291" s="6">
        <f t="shared" si="1"/>
        <v>43327</v>
      </c>
      <c r="F1291" s="7">
        <f>IFERROR(__xludf.DUMMYFUNCTION("""COMPUTED_VALUE"""),0.25019675925925927)</f>
        <v>0.2501967593</v>
      </c>
      <c r="G1291">
        <f t="shared" si="2"/>
        <v>6</v>
      </c>
      <c r="H1291">
        <f>IFERROR(__xludf.DUMMYFUNCTION("""COMPUTED_VALUE"""),0.0)</f>
        <v>0</v>
      </c>
      <c r="I1291">
        <f>IFERROR(__xludf.DUMMYFUNCTION("""COMPUTED_VALUE"""),17.0)</f>
        <v>17</v>
      </c>
    </row>
    <row r="1292">
      <c r="A1292" s="2">
        <v>67.0</v>
      </c>
      <c r="B1292" s="2">
        <v>0.0</v>
      </c>
      <c r="C1292" s="2">
        <v>67.0</v>
      </c>
      <c r="D1292" s="4">
        <v>43327.260613425926</v>
      </c>
      <c r="E1292" s="6">
        <f t="shared" si="1"/>
        <v>43327</v>
      </c>
      <c r="F1292" s="7">
        <f>IFERROR(__xludf.DUMMYFUNCTION("""COMPUTED_VALUE"""),0.2606134259259259)</f>
        <v>0.2606134259</v>
      </c>
      <c r="G1292">
        <f t="shared" si="2"/>
        <v>6</v>
      </c>
      <c r="H1292">
        <f>IFERROR(__xludf.DUMMYFUNCTION("""COMPUTED_VALUE"""),15.0)</f>
        <v>15</v>
      </c>
      <c r="I1292">
        <f>IFERROR(__xludf.DUMMYFUNCTION("""COMPUTED_VALUE"""),17.0)</f>
        <v>17</v>
      </c>
    </row>
    <row r="1293">
      <c r="A1293" s="2">
        <v>61.0</v>
      </c>
      <c r="B1293" s="2">
        <v>0.0</v>
      </c>
      <c r="C1293" s="2">
        <v>61.0</v>
      </c>
      <c r="D1293" s="4">
        <v>43327.27384259259</v>
      </c>
      <c r="E1293" s="6">
        <f t="shared" si="1"/>
        <v>43327</v>
      </c>
      <c r="F1293" s="7">
        <f>IFERROR(__xludf.DUMMYFUNCTION("""COMPUTED_VALUE"""),0.2738425925925926)</f>
        <v>0.2738425926</v>
      </c>
      <c r="G1293">
        <f t="shared" si="2"/>
        <v>6</v>
      </c>
      <c r="H1293">
        <f>IFERROR(__xludf.DUMMYFUNCTION("""COMPUTED_VALUE"""),34.0)</f>
        <v>34</v>
      </c>
      <c r="I1293">
        <f>IFERROR(__xludf.DUMMYFUNCTION("""COMPUTED_VALUE"""),20.0)</f>
        <v>20</v>
      </c>
    </row>
    <row r="1294">
      <c r="A1294" s="2">
        <v>46.0</v>
      </c>
      <c r="B1294" s="2">
        <v>0.0</v>
      </c>
      <c r="C1294" s="2">
        <v>46.0</v>
      </c>
      <c r="D1294" s="4">
        <v>43327.28144675926</v>
      </c>
      <c r="E1294" s="6">
        <f t="shared" si="1"/>
        <v>43327</v>
      </c>
      <c r="F1294" s="7">
        <f>IFERROR(__xludf.DUMMYFUNCTION("""COMPUTED_VALUE"""),0.28144675925925927)</f>
        <v>0.2814467593</v>
      </c>
      <c r="G1294">
        <f t="shared" si="2"/>
        <v>6</v>
      </c>
      <c r="H1294">
        <f>IFERROR(__xludf.DUMMYFUNCTION("""COMPUTED_VALUE"""),45.0)</f>
        <v>45</v>
      </c>
      <c r="I1294">
        <f>IFERROR(__xludf.DUMMYFUNCTION("""COMPUTED_VALUE"""),17.0)</f>
        <v>17</v>
      </c>
    </row>
    <row r="1295">
      <c r="A1295" s="2">
        <v>47.0</v>
      </c>
      <c r="B1295" s="2">
        <v>0.0</v>
      </c>
      <c r="C1295" s="2">
        <v>47.0</v>
      </c>
      <c r="D1295" s="4">
        <v>43327.29188657407</v>
      </c>
      <c r="E1295" s="6">
        <f t="shared" si="1"/>
        <v>43327</v>
      </c>
      <c r="F1295" s="7">
        <f>IFERROR(__xludf.DUMMYFUNCTION("""COMPUTED_VALUE"""),0.2918865740740741)</f>
        <v>0.2918865741</v>
      </c>
      <c r="G1295">
        <f t="shared" si="2"/>
        <v>7</v>
      </c>
      <c r="H1295">
        <f>IFERROR(__xludf.DUMMYFUNCTION("""COMPUTED_VALUE"""),0.0)</f>
        <v>0</v>
      </c>
      <c r="I1295">
        <f>IFERROR(__xludf.DUMMYFUNCTION("""COMPUTED_VALUE"""),19.0)</f>
        <v>19</v>
      </c>
    </row>
    <row r="1296">
      <c r="A1296" s="2">
        <v>59.0</v>
      </c>
      <c r="B1296" s="2">
        <v>0.0</v>
      </c>
      <c r="C1296" s="2">
        <v>59.0</v>
      </c>
      <c r="D1296" s="4">
        <v>43327.302303240744</v>
      </c>
      <c r="E1296" s="6">
        <f t="shared" si="1"/>
        <v>43327</v>
      </c>
      <c r="F1296" s="7">
        <f>IFERROR(__xludf.DUMMYFUNCTION("""COMPUTED_VALUE"""),0.3023032407407407)</f>
        <v>0.3023032407</v>
      </c>
      <c r="G1296">
        <f t="shared" si="2"/>
        <v>7</v>
      </c>
      <c r="H1296">
        <f>IFERROR(__xludf.DUMMYFUNCTION("""COMPUTED_VALUE"""),15.0)</f>
        <v>15</v>
      </c>
      <c r="I1296">
        <f>IFERROR(__xludf.DUMMYFUNCTION("""COMPUTED_VALUE"""),19.0)</f>
        <v>19</v>
      </c>
    </row>
    <row r="1297">
      <c r="A1297" s="2">
        <v>63.0</v>
      </c>
      <c r="B1297" s="2">
        <v>0.0</v>
      </c>
      <c r="C1297" s="2">
        <v>63.0</v>
      </c>
      <c r="D1297" s="4">
        <v>43327.31271990741</v>
      </c>
      <c r="E1297" s="6">
        <f t="shared" si="1"/>
        <v>43327</v>
      </c>
      <c r="F1297" s="7">
        <f>IFERROR(__xludf.DUMMYFUNCTION("""COMPUTED_VALUE"""),0.3127199074074074)</f>
        <v>0.3127199074</v>
      </c>
      <c r="G1297">
        <f t="shared" si="2"/>
        <v>7</v>
      </c>
      <c r="H1297">
        <f>IFERROR(__xludf.DUMMYFUNCTION("""COMPUTED_VALUE"""),30.0)</f>
        <v>30</v>
      </c>
      <c r="I1297">
        <f>IFERROR(__xludf.DUMMYFUNCTION("""COMPUTED_VALUE"""),19.0)</f>
        <v>19</v>
      </c>
    </row>
    <row r="1298">
      <c r="A1298" s="2">
        <v>58.0</v>
      </c>
      <c r="B1298" s="2">
        <v>0.0</v>
      </c>
      <c r="C1298" s="2">
        <v>58.0</v>
      </c>
      <c r="D1298" s="4">
        <v>43327.32313657407</v>
      </c>
      <c r="E1298" s="6">
        <f t="shared" si="1"/>
        <v>43327</v>
      </c>
      <c r="F1298" s="7">
        <f>IFERROR(__xludf.DUMMYFUNCTION("""COMPUTED_VALUE"""),0.3231365740740741)</f>
        <v>0.3231365741</v>
      </c>
      <c r="G1298">
        <f t="shared" si="2"/>
        <v>7</v>
      </c>
      <c r="H1298">
        <f>IFERROR(__xludf.DUMMYFUNCTION("""COMPUTED_VALUE"""),45.0)</f>
        <v>45</v>
      </c>
      <c r="I1298">
        <f>IFERROR(__xludf.DUMMYFUNCTION("""COMPUTED_VALUE"""),19.0)</f>
        <v>19</v>
      </c>
    </row>
    <row r="1299">
      <c r="A1299" s="2">
        <v>67.0</v>
      </c>
      <c r="B1299" s="2">
        <v>1.0</v>
      </c>
      <c r="C1299" s="2">
        <v>68.0</v>
      </c>
      <c r="D1299" s="4">
        <v>43327.333553240744</v>
      </c>
      <c r="E1299" s="6">
        <f t="shared" si="1"/>
        <v>43327</v>
      </c>
      <c r="F1299" s="7">
        <f>IFERROR(__xludf.DUMMYFUNCTION("""COMPUTED_VALUE"""),0.3335532407407407)</f>
        <v>0.3335532407</v>
      </c>
      <c r="G1299">
        <f t="shared" si="2"/>
        <v>8</v>
      </c>
      <c r="H1299">
        <f>IFERROR(__xludf.DUMMYFUNCTION("""COMPUTED_VALUE"""),0.0)</f>
        <v>0</v>
      </c>
      <c r="I1299">
        <f>IFERROR(__xludf.DUMMYFUNCTION("""COMPUTED_VALUE"""),19.0)</f>
        <v>19</v>
      </c>
    </row>
    <row r="1300">
      <c r="A1300" s="2">
        <v>76.0</v>
      </c>
      <c r="B1300" s="2">
        <v>1.0</v>
      </c>
      <c r="C1300" s="2">
        <v>77.0</v>
      </c>
      <c r="D1300" s="4">
        <v>43327.34396990741</v>
      </c>
      <c r="E1300" s="6">
        <f t="shared" si="1"/>
        <v>43327</v>
      </c>
      <c r="F1300" s="7">
        <f>IFERROR(__xludf.DUMMYFUNCTION("""COMPUTED_VALUE"""),0.3439699074074074)</f>
        <v>0.3439699074</v>
      </c>
      <c r="G1300">
        <f t="shared" si="2"/>
        <v>8</v>
      </c>
      <c r="H1300">
        <f>IFERROR(__xludf.DUMMYFUNCTION("""COMPUTED_VALUE"""),15.0)</f>
        <v>15</v>
      </c>
      <c r="I1300">
        <f>IFERROR(__xludf.DUMMYFUNCTION("""COMPUTED_VALUE"""),19.0)</f>
        <v>19</v>
      </c>
    </row>
    <row r="1301">
      <c r="A1301" s="2">
        <v>102.0</v>
      </c>
      <c r="B1301" s="2">
        <v>0.0</v>
      </c>
      <c r="C1301" s="2">
        <v>102.0</v>
      </c>
      <c r="D1301" s="4">
        <v>43327.35438657407</v>
      </c>
      <c r="E1301" s="6">
        <f t="shared" si="1"/>
        <v>43327</v>
      </c>
      <c r="F1301" s="7">
        <f>IFERROR(__xludf.DUMMYFUNCTION("""COMPUTED_VALUE"""),0.3543865740740741)</f>
        <v>0.3543865741</v>
      </c>
      <c r="G1301">
        <f t="shared" si="2"/>
        <v>8</v>
      </c>
      <c r="H1301">
        <f>IFERROR(__xludf.DUMMYFUNCTION("""COMPUTED_VALUE"""),30.0)</f>
        <v>30</v>
      </c>
      <c r="I1301">
        <f>IFERROR(__xludf.DUMMYFUNCTION("""COMPUTED_VALUE"""),19.0)</f>
        <v>19</v>
      </c>
    </row>
    <row r="1302">
      <c r="A1302" s="2">
        <v>122.0</v>
      </c>
      <c r="B1302" s="2">
        <v>1.0</v>
      </c>
      <c r="C1302" s="2">
        <v>123.0</v>
      </c>
      <c r="D1302" s="4">
        <v>43327.364803240744</v>
      </c>
      <c r="E1302" s="6">
        <f t="shared" si="1"/>
        <v>43327</v>
      </c>
      <c r="F1302" s="7">
        <f>IFERROR(__xludf.DUMMYFUNCTION("""COMPUTED_VALUE"""),0.3648032407407407)</f>
        <v>0.3648032407</v>
      </c>
      <c r="G1302">
        <f t="shared" si="2"/>
        <v>8</v>
      </c>
      <c r="H1302">
        <f>IFERROR(__xludf.DUMMYFUNCTION("""COMPUTED_VALUE"""),45.0)</f>
        <v>45</v>
      </c>
      <c r="I1302">
        <f>IFERROR(__xludf.DUMMYFUNCTION("""COMPUTED_VALUE"""),19.0)</f>
        <v>19</v>
      </c>
    </row>
    <row r="1303">
      <c r="A1303" s="2">
        <v>89.0</v>
      </c>
      <c r="B1303" s="2">
        <v>0.0</v>
      </c>
      <c r="C1303" s="2">
        <v>89.0</v>
      </c>
      <c r="D1303" s="4">
        <v>43327.37521990741</v>
      </c>
      <c r="E1303" s="6">
        <f t="shared" si="1"/>
        <v>43327</v>
      </c>
      <c r="F1303" s="7">
        <f>IFERROR(__xludf.DUMMYFUNCTION("""COMPUTED_VALUE"""),0.3752199074074074)</f>
        <v>0.3752199074</v>
      </c>
      <c r="G1303">
        <f t="shared" si="2"/>
        <v>9</v>
      </c>
      <c r="H1303">
        <f>IFERROR(__xludf.DUMMYFUNCTION("""COMPUTED_VALUE"""),0.0)</f>
        <v>0</v>
      </c>
      <c r="I1303">
        <f>IFERROR(__xludf.DUMMYFUNCTION("""COMPUTED_VALUE"""),19.0)</f>
        <v>19</v>
      </c>
    </row>
    <row r="1304">
      <c r="A1304" s="2">
        <v>108.0</v>
      </c>
      <c r="B1304" s="2">
        <v>0.0</v>
      </c>
      <c r="C1304" s="2">
        <v>108.0</v>
      </c>
      <c r="D1304" s="4">
        <v>43327.38563657407</v>
      </c>
      <c r="E1304" s="6">
        <f t="shared" si="1"/>
        <v>43327</v>
      </c>
      <c r="F1304" s="7">
        <f>IFERROR(__xludf.DUMMYFUNCTION("""COMPUTED_VALUE"""),0.3856365740740741)</f>
        <v>0.3856365741</v>
      </c>
      <c r="G1304">
        <f t="shared" si="2"/>
        <v>9</v>
      </c>
      <c r="H1304">
        <f>IFERROR(__xludf.DUMMYFUNCTION("""COMPUTED_VALUE"""),15.0)</f>
        <v>15</v>
      </c>
      <c r="I1304">
        <f>IFERROR(__xludf.DUMMYFUNCTION("""COMPUTED_VALUE"""),19.0)</f>
        <v>19</v>
      </c>
    </row>
    <row r="1305">
      <c r="A1305" s="2">
        <v>134.0</v>
      </c>
      <c r="B1305" s="2">
        <v>0.0</v>
      </c>
      <c r="C1305" s="2">
        <v>134.0</v>
      </c>
      <c r="D1305" s="4">
        <v>43327.396053240744</v>
      </c>
      <c r="E1305" s="6">
        <f t="shared" si="1"/>
        <v>43327</v>
      </c>
      <c r="F1305" s="7">
        <f>IFERROR(__xludf.DUMMYFUNCTION("""COMPUTED_VALUE"""),0.3960532407407407)</f>
        <v>0.3960532407</v>
      </c>
      <c r="G1305">
        <f t="shared" si="2"/>
        <v>9</v>
      </c>
      <c r="H1305">
        <f>IFERROR(__xludf.DUMMYFUNCTION("""COMPUTED_VALUE"""),30.0)</f>
        <v>30</v>
      </c>
      <c r="I1305">
        <f>IFERROR(__xludf.DUMMYFUNCTION("""COMPUTED_VALUE"""),19.0)</f>
        <v>19</v>
      </c>
    </row>
    <row r="1306">
      <c r="A1306" s="2">
        <v>164.0</v>
      </c>
      <c r="B1306" s="2">
        <v>1.0</v>
      </c>
      <c r="C1306" s="2">
        <v>165.0</v>
      </c>
      <c r="D1306" s="4">
        <v>43327.40645833333</v>
      </c>
      <c r="E1306" s="6">
        <f t="shared" si="1"/>
        <v>43327</v>
      </c>
      <c r="F1306" s="7">
        <f>IFERROR(__xludf.DUMMYFUNCTION("""COMPUTED_VALUE"""),0.4064583333333333)</f>
        <v>0.4064583333</v>
      </c>
      <c r="G1306">
        <f t="shared" si="2"/>
        <v>9</v>
      </c>
      <c r="H1306">
        <f>IFERROR(__xludf.DUMMYFUNCTION("""COMPUTED_VALUE"""),45.0)</f>
        <v>45</v>
      </c>
      <c r="I1306">
        <f>IFERROR(__xludf.DUMMYFUNCTION("""COMPUTED_VALUE"""),18.0)</f>
        <v>18</v>
      </c>
    </row>
    <row r="1307">
      <c r="A1307" s="2">
        <v>130.0</v>
      </c>
      <c r="B1307" s="2">
        <v>1.0</v>
      </c>
      <c r="C1307" s="2">
        <v>130.0</v>
      </c>
      <c r="D1307" s="4">
        <v>43327.41689814815</v>
      </c>
      <c r="E1307" s="6">
        <f t="shared" si="1"/>
        <v>43327</v>
      </c>
      <c r="F1307" s="7">
        <f>IFERROR(__xludf.DUMMYFUNCTION("""COMPUTED_VALUE"""),0.41689814814814813)</f>
        <v>0.4168981481</v>
      </c>
      <c r="G1307">
        <f t="shared" si="2"/>
        <v>10</v>
      </c>
      <c r="H1307">
        <f>IFERROR(__xludf.DUMMYFUNCTION("""COMPUTED_VALUE"""),0.0)</f>
        <v>0</v>
      </c>
      <c r="I1307">
        <f>IFERROR(__xludf.DUMMYFUNCTION("""COMPUTED_VALUE"""),20.0)</f>
        <v>20</v>
      </c>
    </row>
    <row r="1308">
      <c r="A1308" s="2">
        <v>141.0</v>
      </c>
      <c r="B1308" s="2">
        <v>1.0</v>
      </c>
      <c r="C1308" s="2">
        <v>142.0</v>
      </c>
      <c r="D1308" s="4">
        <v>43327.42729166667</v>
      </c>
      <c r="E1308" s="6">
        <f t="shared" si="1"/>
        <v>43327</v>
      </c>
      <c r="F1308" s="7">
        <f>IFERROR(__xludf.DUMMYFUNCTION("""COMPUTED_VALUE"""),0.4272916666666667)</f>
        <v>0.4272916667</v>
      </c>
      <c r="G1308">
        <f t="shared" si="2"/>
        <v>10</v>
      </c>
      <c r="H1308">
        <f>IFERROR(__xludf.DUMMYFUNCTION("""COMPUTED_VALUE"""),15.0)</f>
        <v>15</v>
      </c>
      <c r="I1308">
        <f>IFERROR(__xludf.DUMMYFUNCTION("""COMPUTED_VALUE"""),18.0)</f>
        <v>18</v>
      </c>
    </row>
    <row r="1309">
      <c r="A1309" s="2">
        <v>188.0</v>
      </c>
      <c r="B1309" s="2">
        <v>1.0</v>
      </c>
      <c r="C1309" s="2">
        <v>189.0</v>
      </c>
      <c r="D1309" s="4">
        <v>43327.43771990741</v>
      </c>
      <c r="E1309" s="6">
        <f t="shared" si="1"/>
        <v>43327</v>
      </c>
      <c r="F1309" s="7">
        <f>IFERROR(__xludf.DUMMYFUNCTION("""COMPUTED_VALUE"""),0.4377199074074074)</f>
        <v>0.4377199074</v>
      </c>
      <c r="G1309">
        <f t="shared" si="2"/>
        <v>10</v>
      </c>
      <c r="H1309">
        <f>IFERROR(__xludf.DUMMYFUNCTION("""COMPUTED_VALUE"""),30.0)</f>
        <v>30</v>
      </c>
      <c r="I1309">
        <f>IFERROR(__xludf.DUMMYFUNCTION("""COMPUTED_VALUE"""),19.0)</f>
        <v>19</v>
      </c>
    </row>
    <row r="1310">
      <c r="A1310" s="2">
        <v>247.0</v>
      </c>
      <c r="B1310" s="2">
        <v>1.0</v>
      </c>
      <c r="C1310" s="2">
        <v>248.0</v>
      </c>
      <c r="D1310" s="4">
        <v>43327.448125</v>
      </c>
      <c r="E1310" s="6">
        <f t="shared" si="1"/>
        <v>43327</v>
      </c>
      <c r="F1310" s="7">
        <f>IFERROR(__xludf.DUMMYFUNCTION("""COMPUTED_VALUE"""),0.448125)</f>
        <v>0.448125</v>
      </c>
      <c r="G1310">
        <f t="shared" si="2"/>
        <v>10</v>
      </c>
      <c r="H1310">
        <f>IFERROR(__xludf.DUMMYFUNCTION("""COMPUTED_VALUE"""),45.0)</f>
        <v>45</v>
      </c>
      <c r="I1310">
        <f>IFERROR(__xludf.DUMMYFUNCTION("""COMPUTED_VALUE"""),18.0)</f>
        <v>18</v>
      </c>
    </row>
    <row r="1311">
      <c r="A1311" s="2">
        <v>186.0</v>
      </c>
      <c r="B1311" s="2">
        <v>0.0</v>
      </c>
      <c r="C1311" s="2">
        <v>186.0</v>
      </c>
      <c r="D1311" s="4">
        <v>43327.45854166667</v>
      </c>
      <c r="E1311" s="6">
        <f t="shared" si="1"/>
        <v>43327</v>
      </c>
      <c r="F1311" s="7">
        <f>IFERROR(__xludf.DUMMYFUNCTION("""COMPUTED_VALUE"""),0.4585416666666667)</f>
        <v>0.4585416667</v>
      </c>
      <c r="G1311">
        <f t="shared" si="2"/>
        <v>11</v>
      </c>
      <c r="H1311">
        <f>IFERROR(__xludf.DUMMYFUNCTION("""COMPUTED_VALUE"""),0.0)</f>
        <v>0</v>
      </c>
      <c r="I1311">
        <f>IFERROR(__xludf.DUMMYFUNCTION("""COMPUTED_VALUE"""),18.0)</f>
        <v>18</v>
      </c>
    </row>
    <row r="1312">
      <c r="A1312" s="2">
        <v>170.0</v>
      </c>
      <c r="B1312" s="2">
        <v>0.0</v>
      </c>
      <c r="C1312" s="2">
        <v>170.0</v>
      </c>
      <c r="D1312" s="4">
        <v>43327.46896990741</v>
      </c>
      <c r="E1312" s="6">
        <f t="shared" si="1"/>
        <v>43327</v>
      </c>
      <c r="F1312" s="7">
        <f>IFERROR(__xludf.DUMMYFUNCTION("""COMPUTED_VALUE"""),0.4689699074074074)</f>
        <v>0.4689699074</v>
      </c>
      <c r="G1312">
        <f t="shared" si="2"/>
        <v>11</v>
      </c>
      <c r="H1312">
        <f>IFERROR(__xludf.DUMMYFUNCTION("""COMPUTED_VALUE"""),15.0)</f>
        <v>15</v>
      </c>
      <c r="I1312">
        <f>IFERROR(__xludf.DUMMYFUNCTION("""COMPUTED_VALUE"""),19.0)</f>
        <v>19</v>
      </c>
    </row>
    <row r="1313">
      <c r="A1313" s="2">
        <v>203.0</v>
      </c>
      <c r="B1313" s="2">
        <v>3.0</v>
      </c>
      <c r="C1313" s="2">
        <v>205.0</v>
      </c>
      <c r="D1313" s="4">
        <v>43327.479375</v>
      </c>
      <c r="E1313" s="6">
        <f t="shared" si="1"/>
        <v>43327</v>
      </c>
      <c r="F1313" s="7">
        <f>IFERROR(__xludf.DUMMYFUNCTION("""COMPUTED_VALUE"""),0.479375)</f>
        <v>0.479375</v>
      </c>
      <c r="G1313">
        <f t="shared" si="2"/>
        <v>11</v>
      </c>
      <c r="H1313">
        <f>IFERROR(__xludf.DUMMYFUNCTION("""COMPUTED_VALUE"""),30.0)</f>
        <v>30</v>
      </c>
      <c r="I1313">
        <f>IFERROR(__xludf.DUMMYFUNCTION("""COMPUTED_VALUE"""),18.0)</f>
        <v>18</v>
      </c>
    </row>
    <row r="1314">
      <c r="A1314" s="2">
        <v>239.0</v>
      </c>
      <c r="B1314" s="2">
        <v>1.0</v>
      </c>
      <c r="C1314" s="2">
        <v>235.0</v>
      </c>
      <c r="D1314" s="4">
        <v>43327.489803240744</v>
      </c>
      <c r="E1314" s="6">
        <f t="shared" si="1"/>
        <v>43327</v>
      </c>
      <c r="F1314" s="7">
        <f>IFERROR(__xludf.DUMMYFUNCTION("""COMPUTED_VALUE"""),0.4898032407407407)</f>
        <v>0.4898032407</v>
      </c>
      <c r="G1314">
        <f t="shared" si="2"/>
        <v>11</v>
      </c>
      <c r="H1314">
        <f>IFERROR(__xludf.DUMMYFUNCTION("""COMPUTED_VALUE"""),45.0)</f>
        <v>45</v>
      </c>
      <c r="I1314">
        <f>IFERROR(__xludf.DUMMYFUNCTION("""COMPUTED_VALUE"""),19.0)</f>
        <v>19</v>
      </c>
    </row>
    <row r="1315">
      <c r="A1315" s="2">
        <v>212.0</v>
      </c>
      <c r="B1315" s="2">
        <v>1.0</v>
      </c>
      <c r="C1315" s="2">
        <v>213.0</v>
      </c>
      <c r="D1315" s="4">
        <v>43327.50020833333</v>
      </c>
      <c r="E1315" s="6">
        <f t="shared" si="1"/>
        <v>43327</v>
      </c>
      <c r="F1315" s="7">
        <f>IFERROR(__xludf.DUMMYFUNCTION("""COMPUTED_VALUE"""),0.5002083333333334)</f>
        <v>0.5002083333</v>
      </c>
      <c r="G1315">
        <f t="shared" si="2"/>
        <v>12</v>
      </c>
      <c r="H1315">
        <f>IFERROR(__xludf.DUMMYFUNCTION("""COMPUTED_VALUE"""),0.0)</f>
        <v>0</v>
      </c>
      <c r="I1315">
        <f>IFERROR(__xludf.DUMMYFUNCTION("""COMPUTED_VALUE"""),18.0)</f>
        <v>18</v>
      </c>
    </row>
    <row r="1316">
      <c r="A1316" s="2">
        <v>214.0</v>
      </c>
      <c r="B1316" s="2">
        <v>1.0</v>
      </c>
      <c r="C1316" s="2">
        <v>215.0</v>
      </c>
      <c r="D1316" s="4">
        <v>43327.510625</v>
      </c>
      <c r="E1316" s="6">
        <f t="shared" si="1"/>
        <v>43327</v>
      </c>
      <c r="F1316" s="7">
        <f>IFERROR(__xludf.DUMMYFUNCTION("""COMPUTED_VALUE"""),0.510625)</f>
        <v>0.510625</v>
      </c>
      <c r="G1316">
        <f t="shared" si="2"/>
        <v>12</v>
      </c>
      <c r="H1316">
        <f>IFERROR(__xludf.DUMMYFUNCTION("""COMPUTED_VALUE"""),15.0)</f>
        <v>15</v>
      </c>
      <c r="I1316">
        <f>IFERROR(__xludf.DUMMYFUNCTION("""COMPUTED_VALUE"""),18.0)</f>
        <v>18</v>
      </c>
    </row>
    <row r="1317">
      <c r="A1317" s="2">
        <v>236.0</v>
      </c>
      <c r="B1317" s="2">
        <v>0.0</v>
      </c>
      <c r="C1317" s="2">
        <v>236.0</v>
      </c>
      <c r="D1317" s="4">
        <v>43327.52104166667</v>
      </c>
      <c r="E1317" s="6">
        <f t="shared" si="1"/>
        <v>43327</v>
      </c>
      <c r="F1317" s="7">
        <f>IFERROR(__xludf.DUMMYFUNCTION("""COMPUTED_VALUE"""),0.5210416666666666)</f>
        <v>0.5210416667</v>
      </c>
      <c r="G1317">
        <f t="shared" si="2"/>
        <v>12</v>
      </c>
      <c r="H1317">
        <f>IFERROR(__xludf.DUMMYFUNCTION("""COMPUTED_VALUE"""),30.0)</f>
        <v>30</v>
      </c>
      <c r="I1317">
        <f>IFERROR(__xludf.DUMMYFUNCTION("""COMPUTED_VALUE"""),18.0)</f>
        <v>18</v>
      </c>
    </row>
    <row r="1318">
      <c r="A1318" s="2">
        <v>220.0</v>
      </c>
      <c r="B1318" s="2">
        <v>1.0</v>
      </c>
      <c r="C1318" s="2">
        <v>221.0</v>
      </c>
      <c r="D1318" s="4">
        <v>43327.53145833333</v>
      </c>
      <c r="E1318" s="6">
        <f t="shared" si="1"/>
        <v>43327</v>
      </c>
      <c r="F1318" s="7">
        <f>IFERROR(__xludf.DUMMYFUNCTION("""COMPUTED_VALUE"""),0.5314583333333334)</f>
        <v>0.5314583333</v>
      </c>
      <c r="G1318">
        <f t="shared" si="2"/>
        <v>12</v>
      </c>
      <c r="H1318">
        <f>IFERROR(__xludf.DUMMYFUNCTION("""COMPUTED_VALUE"""),45.0)</f>
        <v>45</v>
      </c>
      <c r="I1318">
        <f>IFERROR(__xludf.DUMMYFUNCTION("""COMPUTED_VALUE"""),18.0)</f>
        <v>18</v>
      </c>
    </row>
    <row r="1319">
      <c r="A1319" s="2">
        <v>217.0</v>
      </c>
      <c r="B1319" s="2">
        <v>2.0</v>
      </c>
      <c r="C1319" s="2">
        <v>219.0</v>
      </c>
      <c r="D1319" s="4">
        <v>43327.54188657407</v>
      </c>
      <c r="E1319" s="6">
        <f t="shared" si="1"/>
        <v>43327</v>
      </c>
      <c r="F1319" s="7">
        <f>IFERROR(__xludf.DUMMYFUNCTION("""COMPUTED_VALUE"""),0.541886574074074)</f>
        <v>0.5418865741</v>
      </c>
      <c r="G1319">
        <f t="shared" si="2"/>
        <v>13</v>
      </c>
      <c r="H1319">
        <f>IFERROR(__xludf.DUMMYFUNCTION("""COMPUTED_VALUE"""),0.0)</f>
        <v>0</v>
      </c>
      <c r="I1319">
        <f>IFERROR(__xludf.DUMMYFUNCTION("""COMPUTED_VALUE"""),19.0)</f>
        <v>19</v>
      </c>
    </row>
    <row r="1320">
      <c r="A1320" s="2">
        <v>231.0</v>
      </c>
      <c r="B1320" s="2">
        <v>2.0</v>
      </c>
      <c r="C1320" s="2">
        <v>233.0</v>
      </c>
      <c r="D1320" s="4">
        <v>43327.55229166667</v>
      </c>
      <c r="E1320" s="6">
        <f t="shared" si="1"/>
        <v>43327</v>
      </c>
      <c r="F1320" s="7">
        <f>IFERROR(__xludf.DUMMYFUNCTION("""COMPUTED_VALUE"""),0.5522916666666666)</f>
        <v>0.5522916667</v>
      </c>
      <c r="G1320">
        <f t="shared" si="2"/>
        <v>13</v>
      </c>
      <c r="H1320">
        <f>IFERROR(__xludf.DUMMYFUNCTION("""COMPUTED_VALUE"""),15.0)</f>
        <v>15</v>
      </c>
      <c r="I1320">
        <f>IFERROR(__xludf.DUMMYFUNCTION("""COMPUTED_VALUE"""),18.0)</f>
        <v>18</v>
      </c>
    </row>
    <row r="1321">
      <c r="A1321" s="2">
        <v>282.0</v>
      </c>
      <c r="B1321" s="2">
        <v>3.0</v>
      </c>
      <c r="C1321" s="2">
        <v>285.0</v>
      </c>
      <c r="D1321" s="4">
        <v>43327.56271990741</v>
      </c>
      <c r="E1321" s="6">
        <f t="shared" si="1"/>
        <v>43327</v>
      </c>
      <c r="F1321" s="7">
        <f>IFERROR(__xludf.DUMMYFUNCTION("""COMPUTED_VALUE"""),0.5627199074074074)</f>
        <v>0.5627199074</v>
      </c>
      <c r="G1321">
        <f t="shared" si="2"/>
        <v>13</v>
      </c>
      <c r="H1321">
        <f>IFERROR(__xludf.DUMMYFUNCTION("""COMPUTED_VALUE"""),30.0)</f>
        <v>30</v>
      </c>
      <c r="I1321">
        <f>IFERROR(__xludf.DUMMYFUNCTION("""COMPUTED_VALUE"""),19.0)</f>
        <v>19</v>
      </c>
    </row>
    <row r="1322">
      <c r="A1322" s="2">
        <v>316.0</v>
      </c>
      <c r="B1322" s="2">
        <v>3.0</v>
      </c>
      <c r="C1322" s="2">
        <v>310.0</v>
      </c>
      <c r="D1322" s="4">
        <v>43327.573125</v>
      </c>
      <c r="E1322" s="6">
        <f t="shared" si="1"/>
        <v>43327</v>
      </c>
      <c r="F1322" s="7">
        <f>IFERROR(__xludf.DUMMYFUNCTION("""COMPUTED_VALUE"""),0.573125)</f>
        <v>0.573125</v>
      </c>
      <c r="G1322">
        <f t="shared" si="2"/>
        <v>13</v>
      </c>
      <c r="H1322">
        <f>IFERROR(__xludf.DUMMYFUNCTION("""COMPUTED_VALUE"""),45.0)</f>
        <v>45</v>
      </c>
      <c r="I1322">
        <f>IFERROR(__xludf.DUMMYFUNCTION("""COMPUTED_VALUE"""),18.0)</f>
        <v>18</v>
      </c>
    </row>
    <row r="1323">
      <c r="A1323" s="2">
        <v>258.0</v>
      </c>
      <c r="B1323" s="2">
        <v>3.0</v>
      </c>
      <c r="C1323" s="2">
        <v>261.0</v>
      </c>
      <c r="D1323" s="4">
        <v>43327.58354166667</v>
      </c>
      <c r="E1323" s="6">
        <f t="shared" si="1"/>
        <v>43327</v>
      </c>
      <c r="F1323" s="7">
        <f>IFERROR(__xludf.DUMMYFUNCTION("""COMPUTED_VALUE"""),0.5835416666666666)</f>
        <v>0.5835416667</v>
      </c>
      <c r="G1323">
        <f t="shared" si="2"/>
        <v>14</v>
      </c>
      <c r="H1323">
        <f>IFERROR(__xludf.DUMMYFUNCTION("""COMPUTED_VALUE"""),0.0)</f>
        <v>0</v>
      </c>
      <c r="I1323">
        <f>IFERROR(__xludf.DUMMYFUNCTION("""COMPUTED_VALUE"""),18.0)</f>
        <v>18</v>
      </c>
    </row>
    <row r="1324">
      <c r="A1324" s="2">
        <v>282.0</v>
      </c>
      <c r="B1324" s="2">
        <v>2.0</v>
      </c>
      <c r="C1324" s="2">
        <v>284.0</v>
      </c>
      <c r="D1324" s="4">
        <v>43327.59396990741</v>
      </c>
      <c r="E1324" s="6">
        <f t="shared" si="1"/>
        <v>43327</v>
      </c>
      <c r="F1324" s="7">
        <f>IFERROR(__xludf.DUMMYFUNCTION("""COMPUTED_VALUE"""),0.5939699074074074)</f>
        <v>0.5939699074</v>
      </c>
      <c r="G1324">
        <f t="shared" si="2"/>
        <v>14</v>
      </c>
      <c r="H1324">
        <f>IFERROR(__xludf.DUMMYFUNCTION("""COMPUTED_VALUE"""),15.0)</f>
        <v>15</v>
      </c>
      <c r="I1324">
        <f>IFERROR(__xludf.DUMMYFUNCTION("""COMPUTED_VALUE"""),19.0)</f>
        <v>19</v>
      </c>
    </row>
    <row r="1325">
      <c r="A1325" s="2">
        <v>298.0</v>
      </c>
      <c r="B1325" s="2">
        <v>2.0</v>
      </c>
      <c r="C1325" s="2">
        <v>300.0</v>
      </c>
      <c r="D1325" s="4">
        <v>43327.604375</v>
      </c>
      <c r="E1325" s="6">
        <f t="shared" si="1"/>
        <v>43327</v>
      </c>
      <c r="F1325" s="7">
        <f>IFERROR(__xludf.DUMMYFUNCTION("""COMPUTED_VALUE"""),0.604375)</f>
        <v>0.604375</v>
      </c>
      <c r="G1325">
        <f t="shared" si="2"/>
        <v>14</v>
      </c>
      <c r="H1325">
        <f>IFERROR(__xludf.DUMMYFUNCTION("""COMPUTED_VALUE"""),30.0)</f>
        <v>30</v>
      </c>
      <c r="I1325">
        <f>IFERROR(__xludf.DUMMYFUNCTION("""COMPUTED_VALUE"""),18.0)</f>
        <v>18</v>
      </c>
    </row>
    <row r="1326">
      <c r="A1326" s="2">
        <v>312.0</v>
      </c>
      <c r="B1326" s="2">
        <v>0.0</v>
      </c>
      <c r="C1326" s="2">
        <v>312.0</v>
      </c>
      <c r="D1326" s="4">
        <v>43327.61479166667</v>
      </c>
      <c r="E1326" s="6">
        <f t="shared" si="1"/>
        <v>43327</v>
      </c>
      <c r="F1326" s="7">
        <f>IFERROR(__xludf.DUMMYFUNCTION("""COMPUTED_VALUE"""),0.6147916666666666)</f>
        <v>0.6147916667</v>
      </c>
      <c r="G1326">
        <f t="shared" si="2"/>
        <v>14</v>
      </c>
      <c r="H1326">
        <f>IFERROR(__xludf.DUMMYFUNCTION("""COMPUTED_VALUE"""),45.0)</f>
        <v>45</v>
      </c>
      <c r="I1326">
        <f>IFERROR(__xludf.DUMMYFUNCTION("""COMPUTED_VALUE"""),18.0)</f>
        <v>18</v>
      </c>
    </row>
    <row r="1327">
      <c r="A1327" s="2">
        <v>273.0</v>
      </c>
      <c r="B1327" s="2">
        <v>0.0</v>
      </c>
      <c r="C1327" s="2">
        <v>269.0</v>
      </c>
      <c r="D1327" s="4">
        <v>43327.62521990741</v>
      </c>
      <c r="E1327" s="6">
        <f t="shared" si="1"/>
        <v>43327</v>
      </c>
      <c r="F1327" s="7">
        <f>IFERROR(__xludf.DUMMYFUNCTION("""COMPUTED_VALUE"""),0.6252199074074074)</f>
        <v>0.6252199074</v>
      </c>
      <c r="G1327">
        <f t="shared" si="2"/>
        <v>15</v>
      </c>
      <c r="H1327">
        <f>IFERROR(__xludf.DUMMYFUNCTION("""COMPUTED_VALUE"""),0.0)</f>
        <v>0</v>
      </c>
      <c r="I1327">
        <f>IFERROR(__xludf.DUMMYFUNCTION("""COMPUTED_VALUE"""),19.0)</f>
        <v>19</v>
      </c>
    </row>
    <row r="1328">
      <c r="A1328" s="2">
        <v>315.0</v>
      </c>
      <c r="B1328" s="2">
        <v>1.0</v>
      </c>
      <c r="C1328" s="2">
        <v>312.0</v>
      </c>
      <c r="D1328" s="4">
        <v>43327.635625</v>
      </c>
      <c r="E1328" s="6">
        <f t="shared" si="1"/>
        <v>43327</v>
      </c>
      <c r="F1328" s="7">
        <f>IFERROR(__xludf.DUMMYFUNCTION("""COMPUTED_VALUE"""),0.635625)</f>
        <v>0.635625</v>
      </c>
      <c r="G1328">
        <f t="shared" si="2"/>
        <v>15</v>
      </c>
      <c r="H1328">
        <f>IFERROR(__xludf.DUMMYFUNCTION("""COMPUTED_VALUE"""),15.0)</f>
        <v>15</v>
      </c>
      <c r="I1328">
        <f>IFERROR(__xludf.DUMMYFUNCTION("""COMPUTED_VALUE"""),18.0)</f>
        <v>18</v>
      </c>
    </row>
    <row r="1329">
      <c r="A1329" s="2">
        <v>339.0</v>
      </c>
      <c r="B1329" s="2">
        <v>1.0</v>
      </c>
      <c r="C1329" s="2">
        <v>340.0</v>
      </c>
      <c r="D1329" s="4">
        <v>43327.64604166667</v>
      </c>
      <c r="E1329" s="6">
        <f t="shared" si="1"/>
        <v>43327</v>
      </c>
      <c r="F1329" s="7">
        <f>IFERROR(__xludf.DUMMYFUNCTION("""COMPUTED_VALUE"""),0.6460416666666666)</f>
        <v>0.6460416667</v>
      </c>
      <c r="G1329">
        <f t="shared" si="2"/>
        <v>15</v>
      </c>
      <c r="H1329">
        <f>IFERROR(__xludf.DUMMYFUNCTION("""COMPUTED_VALUE"""),30.0)</f>
        <v>30</v>
      </c>
      <c r="I1329">
        <f>IFERROR(__xludf.DUMMYFUNCTION("""COMPUTED_VALUE"""),18.0)</f>
        <v>18</v>
      </c>
    </row>
    <row r="1330">
      <c r="A1330" s="2">
        <v>332.0</v>
      </c>
      <c r="B1330" s="2">
        <v>0.0</v>
      </c>
      <c r="C1330" s="2">
        <v>332.0</v>
      </c>
      <c r="D1330" s="4">
        <v>43327.65645833333</v>
      </c>
      <c r="E1330" s="6">
        <f t="shared" si="1"/>
        <v>43327</v>
      </c>
      <c r="F1330" s="7">
        <f>IFERROR(__xludf.DUMMYFUNCTION("""COMPUTED_VALUE"""),0.6564583333333334)</f>
        <v>0.6564583333</v>
      </c>
      <c r="G1330">
        <f t="shared" si="2"/>
        <v>15</v>
      </c>
      <c r="H1330">
        <f>IFERROR(__xludf.DUMMYFUNCTION("""COMPUTED_VALUE"""),45.0)</f>
        <v>45</v>
      </c>
      <c r="I1330">
        <f>IFERROR(__xludf.DUMMYFUNCTION("""COMPUTED_VALUE"""),18.0)</f>
        <v>18</v>
      </c>
    </row>
    <row r="1331">
      <c r="A1331" s="2">
        <v>308.0</v>
      </c>
      <c r="B1331" s="2">
        <v>1.0</v>
      </c>
      <c r="C1331" s="2">
        <v>309.0</v>
      </c>
      <c r="D1331" s="4">
        <v>43327.666909722226</v>
      </c>
      <c r="E1331" s="6">
        <f t="shared" si="1"/>
        <v>43327</v>
      </c>
      <c r="F1331" s="7">
        <f>IFERROR(__xludf.DUMMYFUNCTION("""COMPUTED_VALUE"""),0.6669097222222222)</f>
        <v>0.6669097222</v>
      </c>
      <c r="G1331">
        <f t="shared" si="2"/>
        <v>16</v>
      </c>
      <c r="H1331">
        <f>IFERROR(__xludf.DUMMYFUNCTION("""COMPUTED_VALUE"""),0.0)</f>
        <v>0</v>
      </c>
      <c r="I1331">
        <f>IFERROR(__xludf.DUMMYFUNCTION("""COMPUTED_VALUE"""),21.0)</f>
        <v>21</v>
      </c>
    </row>
    <row r="1332">
      <c r="A1332" s="2">
        <v>332.0</v>
      </c>
      <c r="B1332" s="2">
        <v>3.0</v>
      </c>
      <c r="C1332" s="2">
        <v>335.0</v>
      </c>
      <c r="D1332" s="4">
        <v>43327.67729166667</v>
      </c>
      <c r="E1332" s="6">
        <f t="shared" si="1"/>
        <v>43327</v>
      </c>
      <c r="F1332" s="7">
        <f>IFERROR(__xludf.DUMMYFUNCTION("""COMPUTED_VALUE"""),0.6772916666666666)</f>
        <v>0.6772916667</v>
      </c>
      <c r="G1332">
        <f t="shared" si="2"/>
        <v>16</v>
      </c>
      <c r="H1332">
        <f>IFERROR(__xludf.DUMMYFUNCTION("""COMPUTED_VALUE"""),15.0)</f>
        <v>15</v>
      </c>
      <c r="I1332">
        <f>IFERROR(__xludf.DUMMYFUNCTION("""COMPUTED_VALUE"""),18.0)</f>
        <v>18</v>
      </c>
    </row>
    <row r="1333">
      <c r="A1333" s="2">
        <v>313.0</v>
      </c>
      <c r="B1333" s="2">
        <v>4.0</v>
      </c>
      <c r="C1333" s="2">
        <v>317.0</v>
      </c>
      <c r="D1333" s="4">
        <v>43327.68771990741</v>
      </c>
      <c r="E1333" s="6">
        <f t="shared" si="1"/>
        <v>43327</v>
      </c>
      <c r="F1333" s="7">
        <f>IFERROR(__xludf.DUMMYFUNCTION("""COMPUTED_VALUE"""),0.6877199074074074)</f>
        <v>0.6877199074</v>
      </c>
      <c r="G1333">
        <f t="shared" si="2"/>
        <v>16</v>
      </c>
      <c r="H1333">
        <f>IFERROR(__xludf.DUMMYFUNCTION("""COMPUTED_VALUE"""),30.0)</f>
        <v>30</v>
      </c>
      <c r="I1333">
        <f>IFERROR(__xludf.DUMMYFUNCTION("""COMPUTED_VALUE"""),19.0)</f>
        <v>19</v>
      </c>
    </row>
    <row r="1334">
      <c r="A1334" s="2">
        <v>309.0</v>
      </c>
      <c r="B1334" s="2">
        <v>3.0</v>
      </c>
      <c r="C1334" s="2">
        <v>312.0</v>
      </c>
      <c r="D1334" s="4">
        <v>43327.698125</v>
      </c>
      <c r="E1334" s="6">
        <f t="shared" si="1"/>
        <v>43327</v>
      </c>
      <c r="F1334" s="7">
        <f>IFERROR(__xludf.DUMMYFUNCTION("""COMPUTED_VALUE"""),0.698125)</f>
        <v>0.698125</v>
      </c>
      <c r="G1334">
        <f t="shared" si="2"/>
        <v>16</v>
      </c>
      <c r="H1334">
        <f>IFERROR(__xludf.DUMMYFUNCTION("""COMPUTED_VALUE"""),45.0)</f>
        <v>45</v>
      </c>
      <c r="I1334">
        <f>IFERROR(__xludf.DUMMYFUNCTION("""COMPUTED_VALUE"""),18.0)</f>
        <v>18</v>
      </c>
    </row>
    <row r="1335">
      <c r="A1335" s="2">
        <v>279.0</v>
      </c>
      <c r="B1335" s="2">
        <v>4.0</v>
      </c>
      <c r="C1335" s="2">
        <v>283.0</v>
      </c>
      <c r="D1335" s="4">
        <v>43327.70856481481</v>
      </c>
      <c r="E1335" s="6">
        <f t="shared" si="1"/>
        <v>43327</v>
      </c>
      <c r="F1335" s="7">
        <f>IFERROR(__xludf.DUMMYFUNCTION("""COMPUTED_VALUE"""),0.7085648148148148)</f>
        <v>0.7085648148</v>
      </c>
      <c r="G1335">
        <f t="shared" si="2"/>
        <v>17</v>
      </c>
      <c r="H1335">
        <f>IFERROR(__xludf.DUMMYFUNCTION("""COMPUTED_VALUE"""),0.0)</f>
        <v>0</v>
      </c>
      <c r="I1335">
        <f>IFERROR(__xludf.DUMMYFUNCTION("""COMPUTED_VALUE"""),20.0)</f>
        <v>20</v>
      </c>
    </row>
    <row r="1336">
      <c r="A1336" s="2">
        <v>295.0</v>
      </c>
      <c r="B1336" s="2">
        <v>5.0</v>
      </c>
      <c r="C1336" s="2">
        <v>300.0</v>
      </c>
      <c r="D1336" s="4">
        <v>43327.71895833333</v>
      </c>
      <c r="E1336" s="6">
        <f t="shared" si="1"/>
        <v>43327</v>
      </c>
      <c r="F1336" s="7">
        <f>IFERROR(__xludf.DUMMYFUNCTION("""COMPUTED_VALUE"""),0.7189583333333334)</f>
        <v>0.7189583333</v>
      </c>
      <c r="G1336">
        <f t="shared" si="2"/>
        <v>17</v>
      </c>
      <c r="H1336">
        <f>IFERROR(__xludf.DUMMYFUNCTION("""COMPUTED_VALUE"""),15.0)</f>
        <v>15</v>
      </c>
      <c r="I1336">
        <f>IFERROR(__xludf.DUMMYFUNCTION("""COMPUTED_VALUE"""),18.0)</f>
        <v>18</v>
      </c>
    </row>
    <row r="1337">
      <c r="A1337" s="2">
        <v>319.0</v>
      </c>
      <c r="B1337" s="2">
        <v>4.0</v>
      </c>
      <c r="C1337" s="2">
        <v>320.0</v>
      </c>
      <c r="D1337" s="4">
        <v>43327.729375</v>
      </c>
      <c r="E1337" s="6">
        <f t="shared" si="1"/>
        <v>43327</v>
      </c>
      <c r="F1337" s="7">
        <f>IFERROR(__xludf.DUMMYFUNCTION("""COMPUTED_VALUE"""),0.729375)</f>
        <v>0.729375</v>
      </c>
      <c r="G1337">
        <f t="shared" si="2"/>
        <v>17</v>
      </c>
      <c r="H1337">
        <f>IFERROR(__xludf.DUMMYFUNCTION("""COMPUTED_VALUE"""),30.0)</f>
        <v>30</v>
      </c>
      <c r="I1337">
        <f>IFERROR(__xludf.DUMMYFUNCTION("""COMPUTED_VALUE"""),18.0)</f>
        <v>18</v>
      </c>
    </row>
    <row r="1338">
      <c r="A1338" s="2">
        <v>287.0</v>
      </c>
      <c r="B1338" s="2">
        <v>4.0</v>
      </c>
      <c r="C1338" s="2">
        <v>291.0</v>
      </c>
      <c r="D1338" s="4">
        <v>43327.73979166667</v>
      </c>
      <c r="E1338" s="6">
        <f t="shared" si="1"/>
        <v>43327</v>
      </c>
      <c r="F1338" s="7">
        <f>IFERROR(__xludf.DUMMYFUNCTION("""COMPUTED_VALUE"""),0.7397916666666666)</f>
        <v>0.7397916667</v>
      </c>
      <c r="G1338">
        <f t="shared" si="2"/>
        <v>17</v>
      </c>
      <c r="H1338">
        <f>IFERROR(__xludf.DUMMYFUNCTION("""COMPUTED_VALUE"""),45.0)</f>
        <v>45</v>
      </c>
      <c r="I1338">
        <f>IFERROR(__xludf.DUMMYFUNCTION("""COMPUTED_VALUE"""),18.0)</f>
        <v>18</v>
      </c>
    </row>
    <row r="1339">
      <c r="A1339" s="2">
        <v>297.0</v>
      </c>
      <c r="B1339" s="2">
        <v>3.0</v>
      </c>
      <c r="C1339" s="2">
        <v>300.0</v>
      </c>
      <c r="D1339" s="4">
        <v>43327.75020833333</v>
      </c>
      <c r="E1339" s="6">
        <f t="shared" si="1"/>
        <v>43327</v>
      </c>
      <c r="F1339" s="7">
        <f>IFERROR(__xludf.DUMMYFUNCTION("""COMPUTED_VALUE"""),0.7502083333333334)</f>
        <v>0.7502083333</v>
      </c>
      <c r="G1339">
        <f t="shared" si="2"/>
        <v>18</v>
      </c>
      <c r="H1339">
        <f>IFERROR(__xludf.DUMMYFUNCTION("""COMPUTED_VALUE"""),0.0)</f>
        <v>0</v>
      </c>
      <c r="I1339">
        <f>IFERROR(__xludf.DUMMYFUNCTION("""COMPUTED_VALUE"""),18.0)</f>
        <v>18</v>
      </c>
    </row>
    <row r="1340">
      <c r="A1340" s="2">
        <v>359.0</v>
      </c>
      <c r="B1340" s="2">
        <v>4.0</v>
      </c>
      <c r="C1340" s="2">
        <v>363.0</v>
      </c>
      <c r="D1340" s="4">
        <v>43327.760625</v>
      </c>
      <c r="E1340" s="6">
        <f t="shared" si="1"/>
        <v>43327</v>
      </c>
      <c r="F1340" s="7">
        <f>IFERROR(__xludf.DUMMYFUNCTION("""COMPUTED_VALUE"""),0.760625)</f>
        <v>0.760625</v>
      </c>
      <c r="G1340">
        <f t="shared" si="2"/>
        <v>18</v>
      </c>
      <c r="H1340">
        <f>IFERROR(__xludf.DUMMYFUNCTION("""COMPUTED_VALUE"""),15.0)</f>
        <v>15</v>
      </c>
      <c r="I1340">
        <f>IFERROR(__xludf.DUMMYFUNCTION("""COMPUTED_VALUE"""),18.0)</f>
        <v>18</v>
      </c>
    </row>
    <row r="1341">
      <c r="A1341" s="2">
        <v>354.0</v>
      </c>
      <c r="B1341" s="2">
        <v>4.0</v>
      </c>
      <c r="C1341" s="2">
        <v>358.0</v>
      </c>
      <c r="D1341" s="4">
        <v>43327.77104166667</v>
      </c>
      <c r="E1341" s="6">
        <f t="shared" si="1"/>
        <v>43327</v>
      </c>
      <c r="F1341" s="7">
        <f>IFERROR(__xludf.DUMMYFUNCTION("""COMPUTED_VALUE"""),0.7710416666666666)</f>
        <v>0.7710416667</v>
      </c>
      <c r="G1341">
        <f t="shared" si="2"/>
        <v>18</v>
      </c>
      <c r="H1341">
        <f>IFERROR(__xludf.DUMMYFUNCTION("""COMPUTED_VALUE"""),30.0)</f>
        <v>30</v>
      </c>
      <c r="I1341">
        <f>IFERROR(__xludf.DUMMYFUNCTION("""COMPUTED_VALUE"""),18.0)</f>
        <v>18</v>
      </c>
    </row>
    <row r="1342">
      <c r="A1342" s="2">
        <v>356.0</v>
      </c>
      <c r="B1342" s="2">
        <v>2.0</v>
      </c>
      <c r="C1342" s="2">
        <v>358.0</v>
      </c>
      <c r="D1342" s="4">
        <v>43327.78145833333</v>
      </c>
      <c r="E1342" s="6">
        <f t="shared" si="1"/>
        <v>43327</v>
      </c>
      <c r="F1342" s="7">
        <f>IFERROR(__xludf.DUMMYFUNCTION("""COMPUTED_VALUE"""),0.7814583333333334)</f>
        <v>0.7814583333</v>
      </c>
      <c r="G1342">
        <f t="shared" si="2"/>
        <v>18</v>
      </c>
      <c r="H1342">
        <f>IFERROR(__xludf.DUMMYFUNCTION("""COMPUTED_VALUE"""),45.0)</f>
        <v>45</v>
      </c>
      <c r="I1342">
        <f>IFERROR(__xludf.DUMMYFUNCTION("""COMPUTED_VALUE"""),18.0)</f>
        <v>18</v>
      </c>
    </row>
    <row r="1343">
      <c r="A1343" s="2">
        <v>297.0</v>
      </c>
      <c r="B1343" s="2">
        <v>3.0</v>
      </c>
      <c r="C1343" s="2">
        <v>300.0</v>
      </c>
      <c r="D1343" s="4">
        <v>43327.791863425926</v>
      </c>
      <c r="E1343" s="6">
        <f t="shared" si="1"/>
        <v>43327</v>
      </c>
      <c r="F1343" s="7">
        <f>IFERROR(__xludf.DUMMYFUNCTION("""COMPUTED_VALUE"""),0.791863425925926)</f>
        <v>0.7918634259</v>
      </c>
      <c r="G1343">
        <f t="shared" si="2"/>
        <v>19</v>
      </c>
      <c r="H1343">
        <f>IFERROR(__xludf.DUMMYFUNCTION("""COMPUTED_VALUE"""),0.0)</f>
        <v>0</v>
      </c>
      <c r="I1343">
        <f>IFERROR(__xludf.DUMMYFUNCTION("""COMPUTED_VALUE"""),17.0)</f>
        <v>17</v>
      </c>
    </row>
    <row r="1344">
      <c r="A1344" s="2">
        <v>349.0</v>
      </c>
      <c r="B1344" s="2">
        <v>6.0</v>
      </c>
      <c r="C1344" s="2">
        <v>355.0</v>
      </c>
      <c r="D1344" s="4">
        <v>43327.80229166667</v>
      </c>
      <c r="E1344" s="6">
        <f t="shared" si="1"/>
        <v>43327</v>
      </c>
      <c r="F1344" s="7">
        <f>IFERROR(__xludf.DUMMYFUNCTION("""COMPUTED_VALUE"""),0.8022916666666666)</f>
        <v>0.8022916667</v>
      </c>
      <c r="G1344">
        <f t="shared" si="2"/>
        <v>19</v>
      </c>
      <c r="H1344">
        <f>IFERROR(__xludf.DUMMYFUNCTION("""COMPUTED_VALUE"""),15.0)</f>
        <v>15</v>
      </c>
      <c r="I1344">
        <f>IFERROR(__xludf.DUMMYFUNCTION("""COMPUTED_VALUE"""),18.0)</f>
        <v>18</v>
      </c>
    </row>
    <row r="1345">
      <c r="A1345" s="2">
        <v>373.0</v>
      </c>
      <c r="B1345" s="2">
        <v>6.0</v>
      </c>
      <c r="C1345" s="2">
        <v>379.0</v>
      </c>
      <c r="D1345" s="4">
        <v>43327.81269675926</v>
      </c>
      <c r="E1345" s="6">
        <f t="shared" si="1"/>
        <v>43327</v>
      </c>
      <c r="F1345" s="7">
        <f>IFERROR(__xludf.DUMMYFUNCTION("""COMPUTED_VALUE"""),0.8126967592592592)</f>
        <v>0.8126967593</v>
      </c>
      <c r="G1345">
        <f t="shared" si="2"/>
        <v>19</v>
      </c>
      <c r="H1345">
        <f>IFERROR(__xludf.DUMMYFUNCTION("""COMPUTED_VALUE"""),30.0)</f>
        <v>30</v>
      </c>
      <c r="I1345">
        <f>IFERROR(__xludf.DUMMYFUNCTION("""COMPUTED_VALUE"""),17.0)</f>
        <v>17</v>
      </c>
    </row>
    <row r="1346">
      <c r="A1346" s="2">
        <v>390.0</v>
      </c>
      <c r="B1346" s="2">
        <v>5.0</v>
      </c>
      <c r="C1346" s="2">
        <v>395.0</v>
      </c>
      <c r="D1346" s="4">
        <v>43327.823125</v>
      </c>
      <c r="E1346" s="6">
        <f t="shared" si="1"/>
        <v>43327</v>
      </c>
      <c r="F1346" s="7">
        <f>IFERROR(__xludf.DUMMYFUNCTION("""COMPUTED_VALUE"""),0.823125)</f>
        <v>0.823125</v>
      </c>
      <c r="G1346">
        <f t="shared" si="2"/>
        <v>19</v>
      </c>
      <c r="H1346">
        <f>IFERROR(__xludf.DUMMYFUNCTION("""COMPUTED_VALUE"""),45.0)</f>
        <v>45</v>
      </c>
      <c r="I1346">
        <f>IFERROR(__xludf.DUMMYFUNCTION("""COMPUTED_VALUE"""),18.0)</f>
        <v>18</v>
      </c>
    </row>
    <row r="1347">
      <c r="A1347" s="2">
        <v>383.0</v>
      </c>
      <c r="B1347" s="2">
        <v>4.0</v>
      </c>
      <c r="C1347" s="2">
        <v>387.0</v>
      </c>
      <c r="D1347" s="4">
        <v>43327.83353009259</v>
      </c>
      <c r="E1347" s="6">
        <f t="shared" si="1"/>
        <v>43327</v>
      </c>
      <c r="F1347" s="7">
        <f>IFERROR(__xludf.DUMMYFUNCTION("""COMPUTED_VALUE"""),0.8335300925925926)</f>
        <v>0.8335300926</v>
      </c>
      <c r="G1347">
        <f t="shared" si="2"/>
        <v>20</v>
      </c>
      <c r="H1347">
        <f>IFERROR(__xludf.DUMMYFUNCTION("""COMPUTED_VALUE"""),0.0)</f>
        <v>0</v>
      </c>
      <c r="I1347">
        <f>IFERROR(__xludf.DUMMYFUNCTION("""COMPUTED_VALUE"""),17.0)</f>
        <v>17</v>
      </c>
    </row>
    <row r="1348">
      <c r="A1348" s="2">
        <v>418.0</v>
      </c>
      <c r="B1348" s="2">
        <v>4.0</v>
      </c>
      <c r="C1348" s="2">
        <v>422.0</v>
      </c>
      <c r="D1348" s="4">
        <v>43327.84395833333</v>
      </c>
      <c r="E1348" s="6">
        <f t="shared" si="1"/>
        <v>43327</v>
      </c>
      <c r="F1348" s="7">
        <f>IFERROR(__xludf.DUMMYFUNCTION("""COMPUTED_VALUE"""),0.8439583333333334)</f>
        <v>0.8439583333</v>
      </c>
      <c r="G1348">
        <f t="shared" si="2"/>
        <v>20</v>
      </c>
      <c r="H1348">
        <f>IFERROR(__xludf.DUMMYFUNCTION("""COMPUTED_VALUE"""),15.0)</f>
        <v>15</v>
      </c>
      <c r="I1348">
        <f>IFERROR(__xludf.DUMMYFUNCTION("""COMPUTED_VALUE"""),18.0)</f>
        <v>18</v>
      </c>
    </row>
    <row r="1349">
      <c r="A1349" s="2">
        <v>415.0</v>
      </c>
      <c r="B1349" s="2">
        <v>6.0</v>
      </c>
      <c r="C1349" s="2">
        <v>421.0</v>
      </c>
      <c r="D1349" s="4">
        <v>43327.854363425926</v>
      </c>
      <c r="E1349" s="6">
        <f t="shared" si="1"/>
        <v>43327</v>
      </c>
      <c r="F1349" s="7">
        <f>IFERROR(__xludf.DUMMYFUNCTION("""COMPUTED_VALUE"""),0.854363425925926)</f>
        <v>0.8543634259</v>
      </c>
      <c r="G1349">
        <f t="shared" si="2"/>
        <v>20</v>
      </c>
      <c r="H1349">
        <f>IFERROR(__xludf.DUMMYFUNCTION("""COMPUTED_VALUE"""),30.0)</f>
        <v>30</v>
      </c>
      <c r="I1349">
        <f>IFERROR(__xludf.DUMMYFUNCTION("""COMPUTED_VALUE"""),17.0)</f>
        <v>17</v>
      </c>
    </row>
    <row r="1350">
      <c r="A1350" s="2">
        <v>374.0</v>
      </c>
      <c r="B1350" s="2">
        <v>7.0</v>
      </c>
      <c r="C1350" s="2">
        <v>381.0</v>
      </c>
      <c r="D1350" s="4">
        <v>43327.86479166667</v>
      </c>
      <c r="E1350" s="6">
        <f t="shared" si="1"/>
        <v>43327</v>
      </c>
      <c r="F1350" s="7">
        <f>IFERROR(__xludf.DUMMYFUNCTION("""COMPUTED_VALUE"""),0.8647916666666666)</f>
        <v>0.8647916667</v>
      </c>
      <c r="G1350">
        <f t="shared" si="2"/>
        <v>20</v>
      </c>
      <c r="H1350">
        <f>IFERROR(__xludf.DUMMYFUNCTION("""COMPUTED_VALUE"""),45.0)</f>
        <v>45</v>
      </c>
      <c r="I1350">
        <f>IFERROR(__xludf.DUMMYFUNCTION("""COMPUTED_VALUE"""),18.0)</f>
        <v>18</v>
      </c>
    </row>
    <row r="1351">
      <c r="A1351" s="2">
        <v>385.0</v>
      </c>
      <c r="B1351" s="2">
        <v>7.0</v>
      </c>
      <c r="C1351" s="2">
        <v>392.0</v>
      </c>
      <c r="D1351" s="4">
        <v>43327.87519675926</v>
      </c>
      <c r="E1351" s="6">
        <f t="shared" si="1"/>
        <v>43327</v>
      </c>
      <c r="F1351" s="7">
        <f>IFERROR(__xludf.DUMMYFUNCTION("""COMPUTED_VALUE"""),0.8751967592592592)</f>
        <v>0.8751967593</v>
      </c>
      <c r="G1351">
        <f t="shared" si="2"/>
        <v>21</v>
      </c>
      <c r="H1351">
        <f>IFERROR(__xludf.DUMMYFUNCTION("""COMPUTED_VALUE"""),0.0)</f>
        <v>0</v>
      </c>
      <c r="I1351">
        <f>IFERROR(__xludf.DUMMYFUNCTION("""COMPUTED_VALUE"""),17.0)</f>
        <v>17</v>
      </c>
    </row>
    <row r="1352">
      <c r="A1352" s="2">
        <v>404.0</v>
      </c>
      <c r="B1352" s="2">
        <v>4.0</v>
      </c>
      <c r="C1352" s="2">
        <v>408.0</v>
      </c>
      <c r="D1352" s="4">
        <v>43327.885625</v>
      </c>
      <c r="E1352" s="6">
        <f t="shared" si="1"/>
        <v>43327</v>
      </c>
      <c r="F1352" s="7">
        <f>IFERROR(__xludf.DUMMYFUNCTION("""COMPUTED_VALUE"""),0.885625)</f>
        <v>0.885625</v>
      </c>
      <c r="G1352">
        <f t="shared" si="2"/>
        <v>21</v>
      </c>
      <c r="H1352">
        <f>IFERROR(__xludf.DUMMYFUNCTION("""COMPUTED_VALUE"""),15.0)</f>
        <v>15</v>
      </c>
      <c r="I1352">
        <f>IFERROR(__xludf.DUMMYFUNCTION("""COMPUTED_VALUE"""),18.0)</f>
        <v>18</v>
      </c>
    </row>
    <row r="1353">
      <c r="A1353" s="2">
        <v>398.0</v>
      </c>
      <c r="B1353" s="2">
        <v>1.0</v>
      </c>
      <c r="C1353" s="2">
        <v>399.0</v>
      </c>
      <c r="D1353" s="4">
        <v>43327.89603009259</v>
      </c>
      <c r="E1353" s="6">
        <f t="shared" si="1"/>
        <v>43327</v>
      </c>
      <c r="F1353" s="7">
        <f>IFERROR(__xludf.DUMMYFUNCTION("""COMPUTED_VALUE"""),0.8960300925925926)</f>
        <v>0.8960300926</v>
      </c>
      <c r="G1353">
        <f t="shared" si="2"/>
        <v>21</v>
      </c>
      <c r="H1353">
        <f>IFERROR(__xludf.DUMMYFUNCTION("""COMPUTED_VALUE"""),30.0)</f>
        <v>30</v>
      </c>
      <c r="I1353">
        <f>IFERROR(__xludf.DUMMYFUNCTION("""COMPUTED_VALUE"""),17.0)</f>
        <v>17</v>
      </c>
    </row>
    <row r="1354">
      <c r="A1354" s="2">
        <v>468.0</v>
      </c>
      <c r="B1354" s="2">
        <v>2.0</v>
      </c>
      <c r="C1354" s="2">
        <v>470.0</v>
      </c>
      <c r="D1354" s="4">
        <v>43327.90645833333</v>
      </c>
      <c r="E1354" s="6">
        <f t="shared" si="1"/>
        <v>43327</v>
      </c>
      <c r="F1354" s="7">
        <f>IFERROR(__xludf.DUMMYFUNCTION("""COMPUTED_VALUE"""),0.9064583333333334)</f>
        <v>0.9064583333</v>
      </c>
      <c r="G1354">
        <f t="shared" si="2"/>
        <v>21</v>
      </c>
      <c r="H1354">
        <f>IFERROR(__xludf.DUMMYFUNCTION("""COMPUTED_VALUE"""),45.0)</f>
        <v>45</v>
      </c>
      <c r="I1354">
        <f>IFERROR(__xludf.DUMMYFUNCTION("""COMPUTED_VALUE"""),18.0)</f>
        <v>18</v>
      </c>
    </row>
    <row r="1355">
      <c r="A1355" s="2">
        <v>394.0</v>
      </c>
      <c r="B1355" s="2">
        <v>3.0</v>
      </c>
      <c r="C1355" s="2">
        <v>397.0</v>
      </c>
      <c r="D1355" s="4">
        <v>43327.916875</v>
      </c>
      <c r="E1355" s="6">
        <f t="shared" si="1"/>
        <v>43327</v>
      </c>
      <c r="F1355" s="7">
        <f>IFERROR(__xludf.DUMMYFUNCTION("""COMPUTED_VALUE"""),0.916875)</f>
        <v>0.916875</v>
      </c>
      <c r="G1355">
        <f t="shared" si="2"/>
        <v>22</v>
      </c>
      <c r="H1355">
        <f>IFERROR(__xludf.DUMMYFUNCTION("""COMPUTED_VALUE"""),0.0)</f>
        <v>0</v>
      </c>
      <c r="I1355">
        <f>IFERROR(__xludf.DUMMYFUNCTION("""COMPUTED_VALUE"""),18.0)</f>
        <v>18</v>
      </c>
    </row>
    <row r="1356">
      <c r="A1356" s="2">
        <v>435.0</v>
      </c>
      <c r="B1356" s="2">
        <v>5.0</v>
      </c>
      <c r="C1356" s="2">
        <v>440.0</v>
      </c>
      <c r="D1356" s="4">
        <v>43327.92729166667</v>
      </c>
      <c r="E1356" s="6">
        <f t="shared" si="1"/>
        <v>43327</v>
      </c>
      <c r="F1356" s="7">
        <f>IFERROR(__xludf.DUMMYFUNCTION("""COMPUTED_VALUE"""),0.9272916666666666)</f>
        <v>0.9272916667</v>
      </c>
      <c r="G1356">
        <f t="shared" si="2"/>
        <v>22</v>
      </c>
      <c r="H1356">
        <f>IFERROR(__xludf.DUMMYFUNCTION("""COMPUTED_VALUE"""),15.0)</f>
        <v>15</v>
      </c>
      <c r="I1356">
        <f>IFERROR(__xludf.DUMMYFUNCTION("""COMPUTED_VALUE"""),18.0)</f>
        <v>18</v>
      </c>
    </row>
    <row r="1357">
      <c r="A1357" s="2">
        <v>441.0</v>
      </c>
      <c r="B1357" s="2">
        <v>4.0</v>
      </c>
      <c r="C1357" s="2">
        <v>445.0</v>
      </c>
      <c r="D1357" s="4">
        <v>43327.93769675926</v>
      </c>
      <c r="E1357" s="6">
        <f t="shared" si="1"/>
        <v>43327</v>
      </c>
      <c r="F1357" s="7">
        <f>IFERROR(__xludf.DUMMYFUNCTION("""COMPUTED_VALUE"""),0.9376967592592592)</f>
        <v>0.9376967593</v>
      </c>
      <c r="G1357">
        <f t="shared" si="2"/>
        <v>22</v>
      </c>
      <c r="H1357">
        <f>IFERROR(__xludf.DUMMYFUNCTION("""COMPUTED_VALUE"""),30.0)</f>
        <v>30</v>
      </c>
      <c r="I1357">
        <f>IFERROR(__xludf.DUMMYFUNCTION("""COMPUTED_VALUE"""),17.0)</f>
        <v>17</v>
      </c>
    </row>
    <row r="1358">
      <c r="A1358" s="2">
        <v>467.0</v>
      </c>
      <c r="B1358" s="2">
        <v>2.0</v>
      </c>
      <c r="C1358" s="2">
        <v>469.0</v>
      </c>
      <c r="D1358" s="4">
        <v>43327.948125</v>
      </c>
      <c r="E1358" s="6">
        <f t="shared" si="1"/>
        <v>43327</v>
      </c>
      <c r="F1358" s="7">
        <f>IFERROR(__xludf.DUMMYFUNCTION("""COMPUTED_VALUE"""),0.948125)</f>
        <v>0.948125</v>
      </c>
      <c r="G1358">
        <f t="shared" si="2"/>
        <v>22</v>
      </c>
      <c r="H1358">
        <f>IFERROR(__xludf.DUMMYFUNCTION("""COMPUTED_VALUE"""),45.0)</f>
        <v>45</v>
      </c>
      <c r="I1358">
        <f>IFERROR(__xludf.DUMMYFUNCTION("""COMPUTED_VALUE"""),18.0)</f>
        <v>18</v>
      </c>
    </row>
    <row r="1359">
      <c r="A1359" s="2">
        <v>420.0</v>
      </c>
      <c r="B1359" s="2">
        <v>1.0</v>
      </c>
      <c r="C1359" s="2">
        <v>421.0</v>
      </c>
      <c r="D1359" s="4">
        <v>43327.95853009259</v>
      </c>
      <c r="E1359" s="6">
        <f t="shared" si="1"/>
        <v>43327</v>
      </c>
      <c r="F1359" s="7">
        <f>IFERROR(__xludf.DUMMYFUNCTION("""COMPUTED_VALUE"""),0.9585300925925926)</f>
        <v>0.9585300926</v>
      </c>
      <c r="G1359">
        <f t="shared" si="2"/>
        <v>23</v>
      </c>
      <c r="H1359">
        <f>IFERROR(__xludf.DUMMYFUNCTION("""COMPUTED_VALUE"""),0.0)</f>
        <v>0</v>
      </c>
      <c r="I1359">
        <f>IFERROR(__xludf.DUMMYFUNCTION("""COMPUTED_VALUE"""),17.0)</f>
        <v>17</v>
      </c>
    </row>
    <row r="1360">
      <c r="A1360" s="2">
        <v>392.0</v>
      </c>
      <c r="B1360" s="2">
        <v>3.0</v>
      </c>
      <c r="C1360" s="2">
        <v>391.0</v>
      </c>
      <c r="D1360" s="4">
        <v>43327.96895833333</v>
      </c>
      <c r="E1360" s="6">
        <f t="shared" si="1"/>
        <v>43327</v>
      </c>
      <c r="F1360" s="7">
        <f>IFERROR(__xludf.DUMMYFUNCTION("""COMPUTED_VALUE"""),0.9689583333333334)</f>
        <v>0.9689583333</v>
      </c>
      <c r="G1360">
        <f t="shared" si="2"/>
        <v>23</v>
      </c>
      <c r="H1360">
        <f>IFERROR(__xludf.DUMMYFUNCTION("""COMPUTED_VALUE"""),15.0)</f>
        <v>15</v>
      </c>
      <c r="I1360">
        <f>IFERROR(__xludf.DUMMYFUNCTION("""COMPUTED_VALUE"""),18.0)</f>
        <v>18</v>
      </c>
    </row>
    <row r="1361">
      <c r="A1361" s="2">
        <v>364.0</v>
      </c>
      <c r="B1361" s="2">
        <v>4.0</v>
      </c>
      <c r="C1361" s="2">
        <v>368.0</v>
      </c>
      <c r="D1361" s="4">
        <v>43327.979363425926</v>
      </c>
      <c r="E1361" s="6">
        <f t="shared" si="1"/>
        <v>43327</v>
      </c>
      <c r="F1361" s="7">
        <f>IFERROR(__xludf.DUMMYFUNCTION("""COMPUTED_VALUE"""),0.979363425925926)</f>
        <v>0.9793634259</v>
      </c>
      <c r="G1361">
        <f t="shared" si="2"/>
        <v>23</v>
      </c>
      <c r="H1361">
        <f>IFERROR(__xludf.DUMMYFUNCTION("""COMPUTED_VALUE"""),30.0)</f>
        <v>30</v>
      </c>
      <c r="I1361">
        <f>IFERROR(__xludf.DUMMYFUNCTION("""COMPUTED_VALUE"""),17.0)</f>
        <v>17</v>
      </c>
    </row>
    <row r="1362">
      <c r="A1362" s="2">
        <v>353.0</v>
      </c>
      <c r="B1362" s="2">
        <v>1.0</v>
      </c>
      <c r="C1362" s="2">
        <v>354.0</v>
      </c>
      <c r="D1362" s="4">
        <v>43327.98979166667</v>
      </c>
      <c r="E1362" s="6">
        <f t="shared" si="1"/>
        <v>43327</v>
      </c>
      <c r="F1362" s="7">
        <f>IFERROR(__xludf.DUMMYFUNCTION("""COMPUTED_VALUE"""),0.9897916666666666)</f>
        <v>0.9897916667</v>
      </c>
      <c r="G1362">
        <f t="shared" si="2"/>
        <v>23</v>
      </c>
      <c r="H1362">
        <f>IFERROR(__xludf.DUMMYFUNCTION("""COMPUTED_VALUE"""),45.0)</f>
        <v>45</v>
      </c>
      <c r="I1362">
        <f>IFERROR(__xludf.DUMMYFUNCTION("""COMPUTED_VALUE"""),18.0)</f>
        <v>18</v>
      </c>
    </row>
    <row r="1363">
      <c r="A1363" s="2">
        <v>324.0</v>
      </c>
      <c r="B1363" s="2">
        <v>1.0</v>
      </c>
      <c r="C1363" s="2">
        <v>325.0</v>
      </c>
      <c r="D1363" s="4">
        <v>43328.00019675926</v>
      </c>
      <c r="E1363" s="6">
        <f t="shared" si="1"/>
        <v>43328</v>
      </c>
      <c r="F1363" s="7">
        <f>IFERROR(__xludf.DUMMYFUNCTION("""COMPUTED_VALUE"""),1.9675925925925926E-4)</f>
        <v>0.0001967592593</v>
      </c>
      <c r="G1363">
        <f t="shared" si="2"/>
        <v>0</v>
      </c>
      <c r="H1363">
        <f>IFERROR(__xludf.DUMMYFUNCTION("""COMPUTED_VALUE"""),0.0)</f>
        <v>0</v>
      </c>
      <c r="I1363">
        <f>IFERROR(__xludf.DUMMYFUNCTION("""COMPUTED_VALUE"""),17.0)</f>
        <v>17</v>
      </c>
    </row>
    <row r="1364">
      <c r="A1364" s="2">
        <v>294.0</v>
      </c>
      <c r="B1364" s="2">
        <v>4.0</v>
      </c>
      <c r="C1364" s="2">
        <v>298.0</v>
      </c>
      <c r="D1364" s="4">
        <v>43328.010625</v>
      </c>
      <c r="E1364" s="6">
        <f t="shared" si="1"/>
        <v>43328</v>
      </c>
      <c r="F1364" s="7">
        <f>IFERROR(__xludf.DUMMYFUNCTION("""COMPUTED_VALUE"""),0.010625)</f>
        <v>0.010625</v>
      </c>
      <c r="G1364">
        <f t="shared" si="2"/>
        <v>0</v>
      </c>
      <c r="H1364">
        <f>IFERROR(__xludf.DUMMYFUNCTION("""COMPUTED_VALUE"""),15.0)</f>
        <v>15</v>
      </c>
      <c r="I1364">
        <f>IFERROR(__xludf.DUMMYFUNCTION("""COMPUTED_VALUE"""),18.0)</f>
        <v>18</v>
      </c>
    </row>
    <row r="1365">
      <c r="A1365" s="2">
        <v>236.0</v>
      </c>
      <c r="B1365" s="2">
        <v>6.0</v>
      </c>
      <c r="C1365" s="2">
        <v>242.0</v>
      </c>
      <c r="D1365" s="4">
        <v>43328.02103009259</v>
      </c>
      <c r="E1365" s="6">
        <f t="shared" si="1"/>
        <v>43328</v>
      </c>
      <c r="F1365" s="7">
        <f>IFERROR(__xludf.DUMMYFUNCTION("""COMPUTED_VALUE"""),0.021030092592592593)</f>
        <v>0.02103009259</v>
      </c>
      <c r="G1365">
        <f t="shared" si="2"/>
        <v>0</v>
      </c>
      <c r="H1365">
        <f>IFERROR(__xludf.DUMMYFUNCTION("""COMPUTED_VALUE"""),30.0)</f>
        <v>30</v>
      </c>
      <c r="I1365">
        <f>IFERROR(__xludf.DUMMYFUNCTION("""COMPUTED_VALUE"""),17.0)</f>
        <v>17</v>
      </c>
    </row>
    <row r="1366">
      <c r="A1366" s="2">
        <v>239.0</v>
      </c>
      <c r="B1366" s="2">
        <v>6.0</v>
      </c>
      <c r="C1366" s="2">
        <v>245.0</v>
      </c>
      <c r="D1366" s="4">
        <v>43328.03144675926</v>
      </c>
      <c r="E1366" s="6">
        <f t="shared" si="1"/>
        <v>43328</v>
      </c>
      <c r="F1366" s="7">
        <f>IFERROR(__xludf.DUMMYFUNCTION("""COMPUTED_VALUE"""),0.03144675925925926)</f>
        <v>0.03144675926</v>
      </c>
      <c r="G1366">
        <f t="shared" si="2"/>
        <v>0</v>
      </c>
      <c r="H1366">
        <f>IFERROR(__xludf.DUMMYFUNCTION("""COMPUTED_VALUE"""),45.0)</f>
        <v>45</v>
      </c>
      <c r="I1366">
        <f>IFERROR(__xludf.DUMMYFUNCTION("""COMPUTED_VALUE"""),17.0)</f>
        <v>17</v>
      </c>
    </row>
    <row r="1367">
      <c r="A1367" s="2">
        <v>236.0</v>
      </c>
      <c r="B1367" s="2">
        <v>6.0</v>
      </c>
      <c r="C1367" s="2">
        <v>242.0</v>
      </c>
      <c r="D1367" s="4">
        <v>43328.041863425926</v>
      </c>
      <c r="E1367" s="6">
        <f t="shared" si="1"/>
        <v>43328</v>
      </c>
      <c r="F1367" s="7">
        <f>IFERROR(__xludf.DUMMYFUNCTION("""COMPUTED_VALUE"""),0.04186342592592593)</f>
        <v>0.04186342593</v>
      </c>
      <c r="G1367">
        <f t="shared" si="2"/>
        <v>1</v>
      </c>
      <c r="H1367">
        <f>IFERROR(__xludf.DUMMYFUNCTION("""COMPUTED_VALUE"""),0.0)</f>
        <v>0</v>
      </c>
      <c r="I1367">
        <f>IFERROR(__xludf.DUMMYFUNCTION("""COMPUTED_VALUE"""),17.0)</f>
        <v>17</v>
      </c>
    </row>
    <row r="1368">
      <c r="A1368" s="2">
        <v>269.0</v>
      </c>
      <c r="B1368" s="2">
        <v>6.0</v>
      </c>
      <c r="C1368" s="2">
        <v>275.0</v>
      </c>
      <c r="D1368" s="4">
        <v>43328.05228009259</v>
      </c>
      <c r="E1368" s="6">
        <f t="shared" si="1"/>
        <v>43328</v>
      </c>
      <c r="F1368" s="7">
        <f>IFERROR(__xludf.DUMMYFUNCTION("""COMPUTED_VALUE"""),0.05228009259259259)</f>
        <v>0.05228009259</v>
      </c>
      <c r="G1368">
        <f t="shared" si="2"/>
        <v>1</v>
      </c>
      <c r="H1368">
        <f>IFERROR(__xludf.DUMMYFUNCTION("""COMPUTED_VALUE"""),15.0)</f>
        <v>15</v>
      </c>
      <c r="I1368">
        <f>IFERROR(__xludf.DUMMYFUNCTION("""COMPUTED_VALUE"""),17.0)</f>
        <v>17</v>
      </c>
    </row>
    <row r="1369">
      <c r="A1369" s="2">
        <v>243.0</v>
      </c>
      <c r="B1369" s="2">
        <v>5.0</v>
      </c>
      <c r="C1369" s="2">
        <v>248.0</v>
      </c>
      <c r="D1369" s="4">
        <v>43328.06270833333</v>
      </c>
      <c r="E1369" s="6">
        <f t="shared" si="1"/>
        <v>43328</v>
      </c>
      <c r="F1369" s="7">
        <f>IFERROR(__xludf.DUMMYFUNCTION("""COMPUTED_VALUE"""),0.06270833333333334)</f>
        <v>0.06270833333</v>
      </c>
      <c r="G1369">
        <f t="shared" si="2"/>
        <v>1</v>
      </c>
      <c r="H1369">
        <f>IFERROR(__xludf.DUMMYFUNCTION("""COMPUTED_VALUE"""),30.0)</f>
        <v>30</v>
      </c>
      <c r="I1369">
        <f>IFERROR(__xludf.DUMMYFUNCTION("""COMPUTED_VALUE"""),18.0)</f>
        <v>18</v>
      </c>
    </row>
    <row r="1370">
      <c r="A1370" s="2">
        <v>247.0</v>
      </c>
      <c r="B1370" s="2">
        <v>4.0</v>
      </c>
      <c r="C1370" s="2">
        <v>251.0</v>
      </c>
      <c r="D1370" s="4">
        <v>43328.073113425926</v>
      </c>
      <c r="E1370" s="6">
        <f t="shared" si="1"/>
        <v>43328</v>
      </c>
      <c r="F1370" s="7">
        <f>IFERROR(__xludf.DUMMYFUNCTION("""COMPUTED_VALUE"""),0.07311342592592593)</f>
        <v>0.07311342593</v>
      </c>
      <c r="G1370">
        <f t="shared" si="2"/>
        <v>1</v>
      </c>
      <c r="H1370">
        <f>IFERROR(__xludf.DUMMYFUNCTION("""COMPUTED_VALUE"""),45.0)</f>
        <v>45</v>
      </c>
      <c r="I1370">
        <f>IFERROR(__xludf.DUMMYFUNCTION("""COMPUTED_VALUE"""),17.0)</f>
        <v>17</v>
      </c>
    </row>
    <row r="1371">
      <c r="A1371" s="2">
        <v>236.0</v>
      </c>
      <c r="B1371" s="2">
        <v>1.0</v>
      </c>
      <c r="C1371" s="2">
        <v>237.0</v>
      </c>
      <c r="D1371" s="4">
        <v>43328.08353009259</v>
      </c>
      <c r="E1371" s="6">
        <f t="shared" si="1"/>
        <v>43328</v>
      </c>
      <c r="F1371" s="7">
        <f>IFERROR(__xludf.DUMMYFUNCTION("""COMPUTED_VALUE"""),0.08353009259259259)</f>
        <v>0.08353009259</v>
      </c>
      <c r="G1371">
        <f t="shared" si="2"/>
        <v>2</v>
      </c>
      <c r="H1371">
        <f>IFERROR(__xludf.DUMMYFUNCTION("""COMPUTED_VALUE"""),0.0)</f>
        <v>0</v>
      </c>
      <c r="I1371">
        <f>IFERROR(__xludf.DUMMYFUNCTION("""COMPUTED_VALUE"""),17.0)</f>
        <v>17</v>
      </c>
    </row>
    <row r="1372">
      <c r="A1372" s="2">
        <v>243.0</v>
      </c>
      <c r="B1372" s="2">
        <v>3.0</v>
      </c>
      <c r="C1372" s="2">
        <v>246.0</v>
      </c>
      <c r="D1372" s="4">
        <v>43328.09395833333</v>
      </c>
      <c r="E1372" s="6">
        <f t="shared" si="1"/>
        <v>43328</v>
      </c>
      <c r="F1372" s="7">
        <f>IFERROR(__xludf.DUMMYFUNCTION("""COMPUTED_VALUE"""),0.09395833333333334)</f>
        <v>0.09395833333</v>
      </c>
      <c r="G1372">
        <f t="shared" si="2"/>
        <v>2</v>
      </c>
      <c r="H1372">
        <f>IFERROR(__xludf.DUMMYFUNCTION("""COMPUTED_VALUE"""),15.0)</f>
        <v>15</v>
      </c>
      <c r="I1372">
        <f>IFERROR(__xludf.DUMMYFUNCTION("""COMPUTED_VALUE"""),18.0)</f>
        <v>18</v>
      </c>
    </row>
    <row r="1373">
      <c r="A1373" s="2">
        <v>259.0</v>
      </c>
      <c r="B1373" s="2">
        <v>11.0</v>
      </c>
      <c r="C1373" s="2">
        <v>261.0</v>
      </c>
      <c r="D1373" s="4">
        <v>43328.104363425926</v>
      </c>
      <c r="E1373" s="6">
        <f t="shared" si="1"/>
        <v>43328</v>
      </c>
      <c r="F1373" s="7">
        <f>IFERROR(__xludf.DUMMYFUNCTION("""COMPUTED_VALUE"""),0.10436342592592593)</f>
        <v>0.1043634259</v>
      </c>
      <c r="G1373">
        <f t="shared" si="2"/>
        <v>2</v>
      </c>
      <c r="H1373">
        <f>IFERROR(__xludf.DUMMYFUNCTION("""COMPUTED_VALUE"""),30.0)</f>
        <v>30</v>
      </c>
      <c r="I1373">
        <f>IFERROR(__xludf.DUMMYFUNCTION("""COMPUTED_VALUE"""),17.0)</f>
        <v>17</v>
      </c>
    </row>
    <row r="1374">
      <c r="A1374" s="2">
        <v>246.0</v>
      </c>
      <c r="B1374" s="2">
        <v>8.0</v>
      </c>
      <c r="C1374" s="2">
        <v>254.0</v>
      </c>
      <c r="D1374" s="4">
        <v>43328.11478009259</v>
      </c>
      <c r="E1374" s="6">
        <f t="shared" si="1"/>
        <v>43328</v>
      </c>
      <c r="F1374" s="7">
        <f>IFERROR(__xludf.DUMMYFUNCTION("""COMPUTED_VALUE"""),0.11478009259259259)</f>
        <v>0.1147800926</v>
      </c>
      <c r="G1374">
        <f t="shared" si="2"/>
        <v>2</v>
      </c>
      <c r="H1374">
        <f>IFERROR(__xludf.DUMMYFUNCTION("""COMPUTED_VALUE"""),45.0)</f>
        <v>45</v>
      </c>
      <c r="I1374">
        <f>IFERROR(__xludf.DUMMYFUNCTION("""COMPUTED_VALUE"""),17.0)</f>
        <v>17</v>
      </c>
    </row>
    <row r="1375">
      <c r="A1375" s="2">
        <v>182.0</v>
      </c>
      <c r="B1375" s="2">
        <v>4.0</v>
      </c>
      <c r="C1375" s="2">
        <v>186.0</v>
      </c>
      <c r="D1375" s="4">
        <v>43328.12519675926</v>
      </c>
      <c r="E1375" s="6">
        <f t="shared" si="1"/>
        <v>43328</v>
      </c>
      <c r="F1375" s="7">
        <f>IFERROR(__xludf.DUMMYFUNCTION("""COMPUTED_VALUE"""),0.12519675925925927)</f>
        <v>0.1251967593</v>
      </c>
      <c r="G1375">
        <f t="shared" si="2"/>
        <v>3</v>
      </c>
      <c r="H1375">
        <f>IFERROR(__xludf.DUMMYFUNCTION("""COMPUTED_VALUE"""),0.0)</f>
        <v>0</v>
      </c>
      <c r="I1375">
        <f>IFERROR(__xludf.DUMMYFUNCTION("""COMPUTED_VALUE"""),17.0)</f>
        <v>17</v>
      </c>
    </row>
    <row r="1376">
      <c r="A1376" s="2">
        <v>164.0</v>
      </c>
      <c r="B1376" s="2">
        <v>4.0</v>
      </c>
      <c r="C1376" s="2">
        <v>168.0</v>
      </c>
      <c r="D1376" s="4">
        <v>43328.13560185185</v>
      </c>
      <c r="E1376" s="6">
        <f t="shared" si="1"/>
        <v>43328</v>
      </c>
      <c r="F1376" s="7">
        <f>IFERROR(__xludf.DUMMYFUNCTION("""COMPUTED_VALUE"""),0.13560185185185186)</f>
        <v>0.1356018519</v>
      </c>
      <c r="G1376">
        <f t="shared" si="2"/>
        <v>3</v>
      </c>
      <c r="H1376">
        <f>IFERROR(__xludf.DUMMYFUNCTION("""COMPUTED_VALUE"""),15.0)</f>
        <v>15</v>
      </c>
      <c r="I1376">
        <f>IFERROR(__xludf.DUMMYFUNCTION("""COMPUTED_VALUE"""),16.0)</f>
        <v>16</v>
      </c>
    </row>
    <row r="1377">
      <c r="A1377" s="2">
        <v>185.0</v>
      </c>
      <c r="B1377" s="2">
        <v>4.0</v>
      </c>
      <c r="C1377" s="2">
        <v>189.0</v>
      </c>
      <c r="D1377" s="4">
        <v>43328.14603009259</v>
      </c>
      <c r="E1377" s="6">
        <f t="shared" si="1"/>
        <v>43328</v>
      </c>
      <c r="F1377" s="7">
        <f>IFERROR(__xludf.DUMMYFUNCTION("""COMPUTED_VALUE"""),0.1460300925925926)</f>
        <v>0.1460300926</v>
      </c>
      <c r="G1377">
        <f t="shared" si="2"/>
        <v>3</v>
      </c>
      <c r="H1377">
        <f>IFERROR(__xludf.DUMMYFUNCTION("""COMPUTED_VALUE"""),30.0)</f>
        <v>30</v>
      </c>
      <c r="I1377">
        <f>IFERROR(__xludf.DUMMYFUNCTION("""COMPUTED_VALUE"""),17.0)</f>
        <v>17</v>
      </c>
    </row>
    <row r="1378">
      <c r="A1378" s="2">
        <v>142.0</v>
      </c>
      <c r="B1378" s="2">
        <v>5.0</v>
      </c>
      <c r="C1378" s="2">
        <v>147.0</v>
      </c>
      <c r="D1378" s="4">
        <v>43328.15644675926</v>
      </c>
      <c r="E1378" s="6">
        <f t="shared" si="1"/>
        <v>43328</v>
      </c>
      <c r="F1378" s="7">
        <f>IFERROR(__xludf.DUMMYFUNCTION("""COMPUTED_VALUE"""),0.15644675925925927)</f>
        <v>0.1564467593</v>
      </c>
      <c r="G1378">
        <f t="shared" si="2"/>
        <v>3</v>
      </c>
      <c r="H1378">
        <f>IFERROR(__xludf.DUMMYFUNCTION("""COMPUTED_VALUE"""),45.0)</f>
        <v>45</v>
      </c>
      <c r="I1378">
        <f>IFERROR(__xludf.DUMMYFUNCTION("""COMPUTED_VALUE"""),17.0)</f>
        <v>17</v>
      </c>
    </row>
    <row r="1379">
      <c r="A1379" s="2">
        <v>124.0</v>
      </c>
      <c r="B1379" s="2">
        <v>5.0</v>
      </c>
      <c r="C1379" s="2">
        <v>129.0</v>
      </c>
      <c r="D1379" s="4">
        <v>43328.166863425926</v>
      </c>
      <c r="E1379" s="6">
        <f t="shared" si="1"/>
        <v>43328</v>
      </c>
      <c r="F1379" s="7">
        <f>IFERROR(__xludf.DUMMYFUNCTION("""COMPUTED_VALUE"""),0.16686342592592593)</f>
        <v>0.1668634259</v>
      </c>
      <c r="G1379">
        <f t="shared" si="2"/>
        <v>4</v>
      </c>
      <c r="H1379">
        <f>IFERROR(__xludf.DUMMYFUNCTION("""COMPUTED_VALUE"""),0.0)</f>
        <v>0</v>
      </c>
      <c r="I1379">
        <f>IFERROR(__xludf.DUMMYFUNCTION("""COMPUTED_VALUE"""),17.0)</f>
        <v>17</v>
      </c>
    </row>
    <row r="1380">
      <c r="A1380" s="2">
        <v>46.0</v>
      </c>
      <c r="B1380" s="2">
        <v>1.0</v>
      </c>
      <c r="C1380" s="2">
        <v>47.0</v>
      </c>
      <c r="D1380" s="4">
        <v>43328.17726851852</v>
      </c>
      <c r="E1380" s="6">
        <f t="shared" si="1"/>
        <v>43328</v>
      </c>
      <c r="F1380" s="7">
        <f>IFERROR(__xludf.DUMMYFUNCTION("""COMPUTED_VALUE"""),0.17726851851851852)</f>
        <v>0.1772685185</v>
      </c>
      <c r="G1380">
        <f t="shared" si="2"/>
        <v>4</v>
      </c>
      <c r="H1380">
        <f>IFERROR(__xludf.DUMMYFUNCTION("""COMPUTED_VALUE"""),15.0)</f>
        <v>15</v>
      </c>
      <c r="I1380">
        <f>IFERROR(__xludf.DUMMYFUNCTION("""COMPUTED_VALUE"""),16.0)</f>
        <v>16</v>
      </c>
    </row>
    <row r="1381">
      <c r="A1381" s="2">
        <v>27.0</v>
      </c>
      <c r="B1381" s="2">
        <v>0.0</v>
      </c>
      <c r="C1381" s="2">
        <v>27.0</v>
      </c>
      <c r="D1381" s="4">
        <v>43328.18769675926</v>
      </c>
      <c r="E1381" s="6">
        <f t="shared" si="1"/>
        <v>43328</v>
      </c>
      <c r="F1381" s="7">
        <f>IFERROR(__xludf.DUMMYFUNCTION("""COMPUTED_VALUE"""),0.18769675925925927)</f>
        <v>0.1876967593</v>
      </c>
      <c r="G1381">
        <f t="shared" si="2"/>
        <v>4</v>
      </c>
      <c r="H1381">
        <f>IFERROR(__xludf.DUMMYFUNCTION("""COMPUTED_VALUE"""),30.0)</f>
        <v>30</v>
      </c>
      <c r="I1381">
        <f>IFERROR(__xludf.DUMMYFUNCTION("""COMPUTED_VALUE"""),17.0)</f>
        <v>17</v>
      </c>
    </row>
    <row r="1382">
      <c r="A1382" s="2">
        <v>25.0</v>
      </c>
      <c r="B1382" s="2">
        <v>0.0</v>
      </c>
      <c r="C1382" s="2">
        <v>25.0</v>
      </c>
      <c r="D1382" s="4">
        <v>43328.198113425926</v>
      </c>
      <c r="E1382" s="6">
        <f t="shared" si="1"/>
        <v>43328</v>
      </c>
      <c r="F1382" s="7">
        <f>IFERROR(__xludf.DUMMYFUNCTION("""COMPUTED_VALUE"""),0.19811342592592593)</f>
        <v>0.1981134259</v>
      </c>
      <c r="G1382">
        <f t="shared" si="2"/>
        <v>4</v>
      </c>
      <c r="H1382">
        <f>IFERROR(__xludf.DUMMYFUNCTION("""COMPUTED_VALUE"""),45.0)</f>
        <v>45</v>
      </c>
      <c r="I1382">
        <f>IFERROR(__xludf.DUMMYFUNCTION("""COMPUTED_VALUE"""),17.0)</f>
        <v>17</v>
      </c>
    </row>
    <row r="1383">
      <c r="A1383" s="2">
        <v>23.0</v>
      </c>
      <c r="B1383" s="2">
        <v>0.0</v>
      </c>
      <c r="C1383" s="2">
        <v>23.0</v>
      </c>
      <c r="D1383" s="4">
        <v>43328.20853009259</v>
      </c>
      <c r="E1383" s="6">
        <f t="shared" si="1"/>
        <v>43328</v>
      </c>
      <c r="F1383" s="7">
        <f>IFERROR(__xludf.DUMMYFUNCTION("""COMPUTED_VALUE"""),0.2085300925925926)</f>
        <v>0.2085300926</v>
      </c>
      <c r="G1383">
        <f t="shared" si="2"/>
        <v>5</v>
      </c>
      <c r="H1383">
        <f>IFERROR(__xludf.DUMMYFUNCTION("""COMPUTED_VALUE"""),0.0)</f>
        <v>0</v>
      </c>
      <c r="I1383">
        <f>IFERROR(__xludf.DUMMYFUNCTION("""COMPUTED_VALUE"""),17.0)</f>
        <v>17</v>
      </c>
    </row>
    <row r="1384">
      <c r="A1384" s="2">
        <v>23.0</v>
      </c>
      <c r="B1384" s="2">
        <v>0.0</v>
      </c>
      <c r="C1384" s="2">
        <v>23.0</v>
      </c>
      <c r="D1384" s="4">
        <v>43328.21894675926</v>
      </c>
      <c r="E1384" s="6">
        <f t="shared" si="1"/>
        <v>43328</v>
      </c>
      <c r="F1384" s="7">
        <f>IFERROR(__xludf.DUMMYFUNCTION("""COMPUTED_VALUE"""),0.21894675925925927)</f>
        <v>0.2189467593</v>
      </c>
      <c r="G1384">
        <f t="shared" si="2"/>
        <v>5</v>
      </c>
      <c r="H1384">
        <f>IFERROR(__xludf.DUMMYFUNCTION("""COMPUTED_VALUE"""),15.0)</f>
        <v>15</v>
      </c>
      <c r="I1384">
        <f>IFERROR(__xludf.DUMMYFUNCTION("""COMPUTED_VALUE"""),17.0)</f>
        <v>17</v>
      </c>
    </row>
    <row r="1385">
      <c r="A1385" s="2">
        <v>23.0</v>
      </c>
      <c r="B1385" s="2">
        <v>0.0</v>
      </c>
      <c r="C1385" s="2">
        <v>23.0</v>
      </c>
      <c r="D1385" s="4">
        <v>43328.229363425926</v>
      </c>
      <c r="E1385" s="6">
        <f t="shared" si="1"/>
        <v>43328</v>
      </c>
      <c r="F1385" s="7">
        <f>IFERROR(__xludf.DUMMYFUNCTION("""COMPUTED_VALUE"""),0.22936342592592593)</f>
        <v>0.2293634259</v>
      </c>
      <c r="G1385">
        <f t="shared" si="2"/>
        <v>5</v>
      </c>
      <c r="H1385">
        <f>IFERROR(__xludf.DUMMYFUNCTION("""COMPUTED_VALUE"""),30.0)</f>
        <v>30</v>
      </c>
      <c r="I1385">
        <f>IFERROR(__xludf.DUMMYFUNCTION("""COMPUTED_VALUE"""),17.0)</f>
        <v>17</v>
      </c>
    </row>
    <row r="1386">
      <c r="A1386" s="2">
        <v>23.0</v>
      </c>
      <c r="B1386" s="2">
        <v>0.0</v>
      </c>
      <c r="C1386" s="2">
        <v>23.0</v>
      </c>
      <c r="D1386" s="4">
        <v>43328.23976851852</v>
      </c>
      <c r="E1386" s="6">
        <f t="shared" si="1"/>
        <v>43328</v>
      </c>
      <c r="F1386" s="7">
        <f>IFERROR(__xludf.DUMMYFUNCTION("""COMPUTED_VALUE"""),0.23976851851851852)</f>
        <v>0.2397685185</v>
      </c>
      <c r="G1386">
        <f t="shared" si="2"/>
        <v>5</v>
      </c>
      <c r="H1386">
        <f>IFERROR(__xludf.DUMMYFUNCTION("""COMPUTED_VALUE"""),45.0)</f>
        <v>45</v>
      </c>
      <c r="I1386">
        <f>IFERROR(__xludf.DUMMYFUNCTION("""COMPUTED_VALUE"""),16.0)</f>
        <v>16</v>
      </c>
    </row>
    <row r="1387">
      <c r="A1387" s="2">
        <v>22.0</v>
      </c>
      <c r="B1387" s="2">
        <v>0.0</v>
      </c>
      <c r="C1387" s="2">
        <v>22.0</v>
      </c>
      <c r="D1387" s="4">
        <v>43328.25020833333</v>
      </c>
      <c r="E1387" s="6">
        <f t="shared" si="1"/>
        <v>43328</v>
      </c>
      <c r="F1387" s="7">
        <f>IFERROR(__xludf.DUMMYFUNCTION("""COMPUTED_VALUE"""),0.2502083333333333)</f>
        <v>0.2502083333</v>
      </c>
      <c r="G1387">
        <f t="shared" si="2"/>
        <v>6</v>
      </c>
      <c r="H1387">
        <f>IFERROR(__xludf.DUMMYFUNCTION("""COMPUTED_VALUE"""),0.0)</f>
        <v>0</v>
      </c>
      <c r="I1387">
        <f>IFERROR(__xludf.DUMMYFUNCTION("""COMPUTED_VALUE"""),18.0)</f>
        <v>18</v>
      </c>
    </row>
    <row r="1388">
      <c r="A1388" s="2">
        <v>22.0</v>
      </c>
      <c r="B1388" s="2">
        <v>0.0</v>
      </c>
      <c r="C1388" s="2">
        <v>22.0</v>
      </c>
      <c r="D1388" s="4">
        <v>43328.26060185185</v>
      </c>
      <c r="E1388" s="6">
        <f t="shared" si="1"/>
        <v>43328</v>
      </c>
      <c r="F1388" s="7">
        <f>IFERROR(__xludf.DUMMYFUNCTION("""COMPUTED_VALUE"""),0.26060185185185186)</f>
        <v>0.2606018519</v>
      </c>
      <c r="G1388">
        <f t="shared" si="2"/>
        <v>6</v>
      </c>
      <c r="H1388">
        <f>IFERROR(__xludf.DUMMYFUNCTION("""COMPUTED_VALUE"""),15.0)</f>
        <v>15</v>
      </c>
      <c r="I1388">
        <f>IFERROR(__xludf.DUMMYFUNCTION("""COMPUTED_VALUE"""),16.0)</f>
        <v>16</v>
      </c>
    </row>
    <row r="1389">
      <c r="A1389" s="2">
        <v>22.0</v>
      </c>
      <c r="B1389" s="2">
        <v>0.0</v>
      </c>
      <c r="C1389" s="2">
        <v>22.0</v>
      </c>
      <c r="D1389" s="4">
        <v>43328.27376157408</v>
      </c>
      <c r="E1389" s="6">
        <f t="shared" si="1"/>
        <v>43328</v>
      </c>
      <c r="F1389" s="7">
        <f>IFERROR(__xludf.DUMMYFUNCTION("""COMPUTED_VALUE"""),0.2737615740740741)</f>
        <v>0.2737615741</v>
      </c>
      <c r="G1389">
        <f t="shared" si="2"/>
        <v>6</v>
      </c>
      <c r="H1389">
        <f>IFERROR(__xludf.DUMMYFUNCTION("""COMPUTED_VALUE"""),34.0)</f>
        <v>34</v>
      </c>
      <c r="I1389">
        <f>IFERROR(__xludf.DUMMYFUNCTION("""COMPUTED_VALUE"""),13.0)</f>
        <v>13</v>
      </c>
    </row>
    <row r="1390">
      <c r="A1390" s="2">
        <v>31.0</v>
      </c>
      <c r="B1390" s="2">
        <v>0.0</v>
      </c>
      <c r="C1390" s="2">
        <v>22.0</v>
      </c>
      <c r="D1390" s="4">
        <v>43328.28144675926</v>
      </c>
      <c r="E1390" s="6">
        <f t="shared" si="1"/>
        <v>43328</v>
      </c>
      <c r="F1390" s="7">
        <f>IFERROR(__xludf.DUMMYFUNCTION("""COMPUTED_VALUE"""),0.28144675925925927)</f>
        <v>0.2814467593</v>
      </c>
      <c r="G1390">
        <f t="shared" si="2"/>
        <v>6</v>
      </c>
      <c r="H1390">
        <f>IFERROR(__xludf.DUMMYFUNCTION("""COMPUTED_VALUE"""),45.0)</f>
        <v>45</v>
      </c>
      <c r="I1390">
        <f>IFERROR(__xludf.DUMMYFUNCTION("""COMPUTED_VALUE"""),17.0)</f>
        <v>17</v>
      </c>
    </row>
    <row r="1391">
      <c r="A1391" s="2">
        <v>27.0</v>
      </c>
      <c r="B1391" s="2">
        <v>0.0</v>
      </c>
      <c r="C1391" s="2">
        <v>27.0</v>
      </c>
      <c r="D1391" s="4">
        <v>43328.29185185185</v>
      </c>
      <c r="E1391" s="6">
        <f t="shared" si="1"/>
        <v>43328</v>
      </c>
      <c r="F1391" s="7">
        <f>IFERROR(__xludf.DUMMYFUNCTION("""COMPUTED_VALUE"""),0.29185185185185186)</f>
        <v>0.2918518519</v>
      </c>
      <c r="G1391">
        <f t="shared" si="2"/>
        <v>7</v>
      </c>
      <c r="H1391">
        <f>IFERROR(__xludf.DUMMYFUNCTION("""COMPUTED_VALUE"""),0.0)</f>
        <v>0</v>
      </c>
      <c r="I1391">
        <f>IFERROR(__xludf.DUMMYFUNCTION("""COMPUTED_VALUE"""),16.0)</f>
        <v>16</v>
      </c>
    </row>
    <row r="1392">
      <c r="A1392" s="2">
        <v>57.0</v>
      </c>
      <c r="B1392" s="2">
        <v>0.0</v>
      </c>
      <c r="C1392" s="2">
        <v>57.0</v>
      </c>
      <c r="D1392" s="4">
        <v>43328.302303240744</v>
      </c>
      <c r="E1392" s="6">
        <f t="shared" si="1"/>
        <v>43328</v>
      </c>
      <c r="F1392" s="7">
        <f>IFERROR(__xludf.DUMMYFUNCTION("""COMPUTED_VALUE"""),0.3023032407407407)</f>
        <v>0.3023032407</v>
      </c>
      <c r="G1392">
        <f t="shared" si="2"/>
        <v>7</v>
      </c>
      <c r="H1392">
        <f>IFERROR(__xludf.DUMMYFUNCTION("""COMPUTED_VALUE"""),15.0)</f>
        <v>15</v>
      </c>
      <c r="I1392">
        <f>IFERROR(__xludf.DUMMYFUNCTION("""COMPUTED_VALUE"""),19.0)</f>
        <v>19</v>
      </c>
    </row>
    <row r="1393">
      <c r="A1393" s="2">
        <v>66.0</v>
      </c>
      <c r="B1393" s="2">
        <v>0.0</v>
      </c>
      <c r="C1393" s="2">
        <v>66.0</v>
      </c>
      <c r="D1393" s="4">
        <v>43328.31270833333</v>
      </c>
      <c r="E1393" s="6">
        <f t="shared" si="1"/>
        <v>43328</v>
      </c>
      <c r="F1393" s="7">
        <f>IFERROR(__xludf.DUMMYFUNCTION("""COMPUTED_VALUE"""),0.3127083333333333)</f>
        <v>0.3127083333</v>
      </c>
      <c r="G1393">
        <f t="shared" si="2"/>
        <v>7</v>
      </c>
      <c r="H1393">
        <f>IFERROR(__xludf.DUMMYFUNCTION("""COMPUTED_VALUE"""),30.0)</f>
        <v>30</v>
      </c>
      <c r="I1393">
        <f>IFERROR(__xludf.DUMMYFUNCTION("""COMPUTED_VALUE"""),18.0)</f>
        <v>18</v>
      </c>
    </row>
    <row r="1394">
      <c r="A1394" s="2">
        <v>66.0</v>
      </c>
      <c r="B1394" s="2">
        <v>0.0</v>
      </c>
      <c r="C1394" s="2">
        <v>66.0</v>
      </c>
      <c r="D1394" s="4">
        <v>43328.323125</v>
      </c>
      <c r="E1394" s="6">
        <f t="shared" si="1"/>
        <v>43328</v>
      </c>
      <c r="F1394" s="7">
        <f>IFERROR(__xludf.DUMMYFUNCTION("""COMPUTED_VALUE"""),0.323125)</f>
        <v>0.323125</v>
      </c>
      <c r="G1394">
        <f t="shared" si="2"/>
        <v>7</v>
      </c>
      <c r="H1394">
        <f>IFERROR(__xludf.DUMMYFUNCTION("""COMPUTED_VALUE"""),45.0)</f>
        <v>45</v>
      </c>
      <c r="I1394">
        <f>IFERROR(__xludf.DUMMYFUNCTION("""COMPUTED_VALUE"""),18.0)</f>
        <v>18</v>
      </c>
    </row>
    <row r="1395">
      <c r="A1395" s="2">
        <v>55.0</v>
      </c>
      <c r="B1395" s="2">
        <v>0.0</v>
      </c>
      <c r="C1395" s="2">
        <v>55.0</v>
      </c>
      <c r="D1395" s="4">
        <v>43328.333553240744</v>
      </c>
      <c r="E1395" s="6">
        <f t="shared" si="1"/>
        <v>43328</v>
      </c>
      <c r="F1395" s="7">
        <f>IFERROR(__xludf.DUMMYFUNCTION("""COMPUTED_VALUE"""),0.3335532407407407)</f>
        <v>0.3335532407</v>
      </c>
      <c r="G1395">
        <f t="shared" si="2"/>
        <v>8</v>
      </c>
      <c r="H1395">
        <f>IFERROR(__xludf.DUMMYFUNCTION("""COMPUTED_VALUE"""),0.0)</f>
        <v>0</v>
      </c>
      <c r="I1395">
        <f>IFERROR(__xludf.DUMMYFUNCTION("""COMPUTED_VALUE"""),19.0)</f>
        <v>19</v>
      </c>
    </row>
    <row r="1396">
      <c r="A1396" s="2">
        <v>78.0</v>
      </c>
      <c r="B1396" s="2">
        <v>0.0</v>
      </c>
      <c r="C1396" s="2">
        <v>78.0</v>
      </c>
      <c r="D1396" s="4">
        <v>43328.34395833333</v>
      </c>
      <c r="E1396" s="6">
        <f t="shared" si="1"/>
        <v>43328</v>
      </c>
      <c r="F1396" s="7">
        <f>IFERROR(__xludf.DUMMYFUNCTION("""COMPUTED_VALUE"""),0.3439583333333333)</f>
        <v>0.3439583333</v>
      </c>
      <c r="G1396">
        <f t="shared" si="2"/>
        <v>8</v>
      </c>
      <c r="H1396">
        <f>IFERROR(__xludf.DUMMYFUNCTION("""COMPUTED_VALUE"""),15.0)</f>
        <v>15</v>
      </c>
      <c r="I1396">
        <f>IFERROR(__xludf.DUMMYFUNCTION("""COMPUTED_VALUE"""),18.0)</f>
        <v>18</v>
      </c>
    </row>
    <row r="1397">
      <c r="A1397" s="2">
        <v>112.0</v>
      </c>
      <c r="B1397" s="2">
        <v>2.0</v>
      </c>
      <c r="C1397" s="2">
        <v>114.0</v>
      </c>
      <c r="D1397" s="4">
        <v>43328.354375</v>
      </c>
      <c r="E1397" s="6">
        <f t="shared" si="1"/>
        <v>43328</v>
      </c>
      <c r="F1397" s="7">
        <f>IFERROR(__xludf.DUMMYFUNCTION("""COMPUTED_VALUE"""),0.354375)</f>
        <v>0.354375</v>
      </c>
      <c r="G1397">
        <f t="shared" si="2"/>
        <v>8</v>
      </c>
      <c r="H1397">
        <f>IFERROR(__xludf.DUMMYFUNCTION("""COMPUTED_VALUE"""),30.0)</f>
        <v>30</v>
      </c>
      <c r="I1397">
        <f>IFERROR(__xludf.DUMMYFUNCTION("""COMPUTED_VALUE"""),18.0)</f>
        <v>18</v>
      </c>
    </row>
    <row r="1398">
      <c r="A1398" s="2">
        <v>190.0</v>
      </c>
      <c r="B1398" s="2">
        <v>2.0</v>
      </c>
      <c r="C1398" s="2">
        <v>192.0</v>
      </c>
      <c r="D1398" s="4">
        <v>43328.364803240744</v>
      </c>
      <c r="E1398" s="6">
        <f t="shared" si="1"/>
        <v>43328</v>
      </c>
      <c r="F1398" s="7">
        <f>IFERROR(__xludf.DUMMYFUNCTION("""COMPUTED_VALUE"""),0.3648032407407407)</f>
        <v>0.3648032407</v>
      </c>
      <c r="G1398">
        <f t="shared" si="2"/>
        <v>8</v>
      </c>
      <c r="H1398">
        <f>IFERROR(__xludf.DUMMYFUNCTION("""COMPUTED_VALUE"""),45.0)</f>
        <v>45</v>
      </c>
      <c r="I1398">
        <f>IFERROR(__xludf.DUMMYFUNCTION("""COMPUTED_VALUE"""),19.0)</f>
        <v>19</v>
      </c>
    </row>
    <row r="1399">
      <c r="A1399" s="2">
        <v>155.0</v>
      </c>
      <c r="B1399" s="2">
        <v>0.0</v>
      </c>
      <c r="C1399" s="2">
        <v>155.0</v>
      </c>
      <c r="D1399" s="4">
        <v>43328.37520833333</v>
      </c>
      <c r="E1399" s="6">
        <f t="shared" si="1"/>
        <v>43328</v>
      </c>
      <c r="F1399" s="7">
        <f>IFERROR(__xludf.DUMMYFUNCTION("""COMPUTED_VALUE"""),0.3752083333333333)</f>
        <v>0.3752083333</v>
      </c>
      <c r="G1399">
        <f t="shared" si="2"/>
        <v>9</v>
      </c>
      <c r="H1399">
        <f>IFERROR(__xludf.DUMMYFUNCTION("""COMPUTED_VALUE"""),0.0)</f>
        <v>0</v>
      </c>
      <c r="I1399">
        <f>IFERROR(__xludf.DUMMYFUNCTION("""COMPUTED_VALUE"""),18.0)</f>
        <v>18</v>
      </c>
    </row>
    <row r="1400">
      <c r="A1400" s="2">
        <v>199.0</v>
      </c>
      <c r="B1400" s="2">
        <v>1.0</v>
      </c>
      <c r="C1400" s="2">
        <v>200.0</v>
      </c>
      <c r="D1400" s="4">
        <v>43328.38563657407</v>
      </c>
      <c r="E1400" s="6">
        <f t="shared" si="1"/>
        <v>43328</v>
      </c>
      <c r="F1400" s="7">
        <f>IFERROR(__xludf.DUMMYFUNCTION("""COMPUTED_VALUE"""),0.3856365740740741)</f>
        <v>0.3856365741</v>
      </c>
      <c r="G1400">
        <f t="shared" si="2"/>
        <v>9</v>
      </c>
      <c r="H1400">
        <f>IFERROR(__xludf.DUMMYFUNCTION("""COMPUTED_VALUE"""),15.0)</f>
        <v>15</v>
      </c>
      <c r="I1400">
        <f>IFERROR(__xludf.DUMMYFUNCTION("""COMPUTED_VALUE"""),19.0)</f>
        <v>19</v>
      </c>
    </row>
    <row r="1401">
      <c r="A1401" s="2">
        <v>299.0</v>
      </c>
      <c r="B1401" s="2">
        <v>5.0</v>
      </c>
      <c r="C1401" s="2">
        <v>304.0</v>
      </c>
      <c r="D1401" s="4">
        <v>43328.39604166667</v>
      </c>
      <c r="E1401" s="6">
        <f t="shared" si="1"/>
        <v>43328</v>
      </c>
      <c r="F1401" s="7">
        <f>IFERROR(__xludf.DUMMYFUNCTION("""COMPUTED_VALUE"""),0.3960416666666667)</f>
        <v>0.3960416667</v>
      </c>
      <c r="G1401">
        <f t="shared" si="2"/>
        <v>9</v>
      </c>
      <c r="H1401">
        <f>IFERROR(__xludf.DUMMYFUNCTION("""COMPUTED_VALUE"""),30.0)</f>
        <v>30</v>
      </c>
      <c r="I1401">
        <f>IFERROR(__xludf.DUMMYFUNCTION("""COMPUTED_VALUE"""),18.0)</f>
        <v>18</v>
      </c>
    </row>
    <row r="1402">
      <c r="A1402" s="2">
        <v>458.0</v>
      </c>
      <c r="B1402" s="2">
        <v>4.0</v>
      </c>
      <c r="C1402" s="2">
        <v>461.0</v>
      </c>
      <c r="D1402" s="4">
        <v>43328.40645833333</v>
      </c>
      <c r="E1402" s="6">
        <f t="shared" si="1"/>
        <v>43328</v>
      </c>
      <c r="F1402" s="7">
        <f>IFERROR(__xludf.DUMMYFUNCTION("""COMPUTED_VALUE"""),0.4064583333333333)</f>
        <v>0.4064583333</v>
      </c>
      <c r="G1402">
        <f t="shared" si="2"/>
        <v>9</v>
      </c>
      <c r="H1402">
        <f>IFERROR(__xludf.DUMMYFUNCTION("""COMPUTED_VALUE"""),45.0)</f>
        <v>45</v>
      </c>
      <c r="I1402">
        <f>IFERROR(__xludf.DUMMYFUNCTION("""COMPUTED_VALUE"""),18.0)</f>
        <v>18</v>
      </c>
    </row>
    <row r="1403">
      <c r="A1403" s="2">
        <v>429.0</v>
      </c>
      <c r="B1403" s="2">
        <v>3.0</v>
      </c>
      <c r="C1403" s="2">
        <v>432.0</v>
      </c>
      <c r="D1403" s="4">
        <v>43328.416875</v>
      </c>
      <c r="E1403" s="6">
        <f t="shared" si="1"/>
        <v>43328</v>
      </c>
      <c r="F1403" s="7">
        <f>IFERROR(__xludf.DUMMYFUNCTION("""COMPUTED_VALUE"""),0.416875)</f>
        <v>0.416875</v>
      </c>
      <c r="G1403">
        <f t="shared" si="2"/>
        <v>10</v>
      </c>
      <c r="H1403">
        <f>IFERROR(__xludf.DUMMYFUNCTION("""COMPUTED_VALUE"""),0.0)</f>
        <v>0</v>
      </c>
      <c r="I1403">
        <f>IFERROR(__xludf.DUMMYFUNCTION("""COMPUTED_VALUE"""),18.0)</f>
        <v>18</v>
      </c>
    </row>
    <row r="1404">
      <c r="A1404" s="2">
        <v>401.0</v>
      </c>
      <c r="B1404" s="2">
        <v>3.0</v>
      </c>
      <c r="C1404" s="2">
        <v>404.0</v>
      </c>
      <c r="D1404" s="4">
        <v>43328.42729166667</v>
      </c>
      <c r="E1404" s="6">
        <f t="shared" si="1"/>
        <v>43328</v>
      </c>
      <c r="F1404" s="7">
        <f>IFERROR(__xludf.DUMMYFUNCTION("""COMPUTED_VALUE"""),0.4272916666666667)</f>
        <v>0.4272916667</v>
      </c>
      <c r="G1404">
        <f t="shared" si="2"/>
        <v>10</v>
      </c>
      <c r="H1404">
        <f>IFERROR(__xludf.DUMMYFUNCTION("""COMPUTED_VALUE"""),15.0)</f>
        <v>15</v>
      </c>
      <c r="I1404">
        <f>IFERROR(__xludf.DUMMYFUNCTION("""COMPUTED_VALUE"""),18.0)</f>
        <v>18</v>
      </c>
    </row>
    <row r="1405">
      <c r="A1405" s="2">
        <v>477.0</v>
      </c>
      <c r="B1405" s="2">
        <v>7.0</v>
      </c>
      <c r="C1405" s="2">
        <v>484.0</v>
      </c>
      <c r="D1405" s="4">
        <v>43328.43770833333</v>
      </c>
      <c r="E1405" s="6">
        <f t="shared" si="1"/>
        <v>43328</v>
      </c>
      <c r="F1405" s="7">
        <f>IFERROR(__xludf.DUMMYFUNCTION("""COMPUTED_VALUE"""),0.4377083333333333)</f>
        <v>0.4377083333</v>
      </c>
      <c r="G1405">
        <f t="shared" si="2"/>
        <v>10</v>
      </c>
      <c r="H1405">
        <f>IFERROR(__xludf.DUMMYFUNCTION("""COMPUTED_VALUE"""),30.0)</f>
        <v>30</v>
      </c>
      <c r="I1405">
        <f>IFERROR(__xludf.DUMMYFUNCTION("""COMPUTED_VALUE"""),18.0)</f>
        <v>18</v>
      </c>
    </row>
    <row r="1406">
      <c r="A1406" s="2">
        <v>575.0</v>
      </c>
      <c r="B1406" s="2">
        <v>13.0</v>
      </c>
      <c r="C1406" s="2">
        <v>583.0</v>
      </c>
      <c r="D1406" s="4">
        <v>43328.448125</v>
      </c>
      <c r="E1406" s="6">
        <f t="shared" si="1"/>
        <v>43328</v>
      </c>
      <c r="F1406" s="7">
        <f>IFERROR(__xludf.DUMMYFUNCTION("""COMPUTED_VALUE"""),0.448125)</f>
        <v>0.448125</v>
      </c>
      <c r="G1406">
        <f t="shared" si="2"/>
        <v>10</v>
      </c>
      <c r="H1406">
        <f>IFERROR(__xludf.DUMMYFUNCTION("""COMPUTED_VALUE"""),45.0)</f>
        <v>45</v>
      </c>
      <c r="I1406">
        <f>IFERROR(__xludf.DUMMYFUNCTION("""COMPUTED_VALUE"""),18.0)</f>
        <v>18</v>
      </c>
    </row>
    <row r="1407">
      <c r="A1407" s="2">
        <v>434.0</v>
      </c>
      <c r="B1407" s="2">
        <v>10.0</v>
      </c>
      <c r="C1407" s="2">
        <v>444.0</v>
      </c>
      <c r="D1407" s="4">
        <v>43328.45854166667</v>
      </c>
      <c r="E1407" s="6">
        <f t="shared" si="1"/>
        <v>43328</v>
      </c>
      <c r="F1407" s="7">
        <f>IFERROR(__xludf.DUMMYFUNCTION("""COMPUTED_VALUE"""),0.4585416666666667)</f>
        <v>0.4585416667</v>
      </c>
      <c r="G1407">
        <f t="shared" si="2"/>
        <v>11</v>
      </c>
      <c r="H1407">
        <f>IFERROR(__xludf.DUMMYFUNCTION("""COMPUTED_VALUE"""),0.0)</f>
        <v>0</v>
      </c>
      <c r="I1407">
        <f>IFERROR(__xludf.DUMMYFUNCTION("""COMPUTED_VALUE"""),18.0)</f>
        <v>18</v>
      </c>
    </row>
    <row r="1408">
      <c r="A1408" s="2">
        <v>387.0</v>
      </c>
      <c r="B1408" s="2">
        <v>7.0</v>
      </c>
      <c r="C1408" s="2">
        <v>394.0</v>
      </c>
      <c r="D1408" s="4">
        <v>43328.46895833333</v>
      </c>
      <c r="E1408" s="6">
        <f t="shared" si="1"/>
        <v>43328</v>
      </c>
      <c r="F1408" s="7">
        <f>IFERROR(__xludf.DUMMYFUNCTION("""COMPUTED_VALUE"""),0.4689583333333333)</f>
        <v>0.4689583333</v>
      </c>
      <c r="G1408">
        <f t="shared" si="2"/>
        <v>11</v>
      </c>
      <c r="H1408">
        <f>IFERROR(__xludf.DUMMYFUNCTION("""COMPUTED_VALUE"""),15.0)</f>
        <v>15</v>
      </c>
      <c r="I1408">
        <f>IFERROR(__xludf.DUMMYFUNCTION("""COMPUTED_VALUE"""),18.0)</f>
        <v>18</v>
      </c>
    </row>
    <row r="1409">
      <c r="A1409" s="2">
        <v>372.0</v>
      </c>
      <c r="B1409" s="2">
        <v>2.0</v>
      </c>
      <c r="C1409" s="2">
        <v>364.0</v>
      </c>
      <c r="D1409" s="4">
        <v>43328.479375</v>
      </c>
      <c r="E1409" s="6">
        <f t="shared" si="1"/>
        <v>43328</v>
      </c>
      <c r="F1409" s="7">
        <f>IFERROR(__xludf.DUMMYFUNCTION("""COMPUTED_VALUE"""),0.479375)</f>
        <v>0.479375</v>
      </c>
      <c r="G1409">
        <f t="shared" si="2"/>
        <v>11</v>
      </c>
      <c r="H1409">
        <f>IFERROR(__xludf.DUMMYFUNCTION("""COMPUTED_VALUE"""),30.0)</f>
        <v>30</v>
      </c>
      <c r="I1409">
        <f>IFERROR(__xludf.DUMMYFUNCTION("""COMPUTED_VALUE"""),18.0)</f>
        <v>18</v>
      </c>
    </row>
    <row r="1410">
      <c r="A1410" s="2">
        <v>335.0</v>
      </c>
      <c r="B1410" s="2">
        <v>3.0</v>
      </c>
      <c r="C1410" s="2">
        <v>338.0</v>
      </c>
      <c r="D1410" s="4">
        <v>43328.48979166667</v>
      </c>
      <c r="E1410" s="6">
        <f t="shared" si="1"/>
        <v>43328</v>
      </c>
      <c r="F1410" s="7">
        <f>IFERROR(__xludf.DUMMYFUNCTION("""COMPUTED_VALUE"""),0.4897916666666667)</f>
        <v>0.4897916667</v>
      </c>
      <c r="G1410">
        <f t="shared" si="2"/>
        <v>11</v>
      </c>
      <c r="H1410">
        <f>IFERROR(__xludf.DUMMYFUNCTION("""COMPUTED_VALUE"""),45.0)</f>
        <v>45</v>
      </c>
      <c r="I1410">
        <f>IFERROR(__xludf.DUMMYFUNCTION("""COMPUTED_VALUE"""),18.0)</f>
        <v>18</v>
      </c>
    </row>
    <row r="1411">
      <c r="A1411" s="2">
        <v>280.0</v>
      </c>
      <c r="B1411" s="2">
        <v>1.0</v>
      </c>
      <c r="C1411" s="2">
        <v>276.0</v>
      </c>
      <c r="D1411" s="4">
        <v>43328.50020833333</v>
      </c>
      <c r="E1411" s="6">
        <f t="shared" si="1"/>
        <v>43328</v>
      </c>
      <c r="F1411" s="7">
        <f>IFERROR(__xludf.DUMMYFUNCTION("""COMPUTED_VALUE"""),0.5002083333333334)</f>
        <v>0.5002083333</v>
      </c>
      <c r="G1411">
        <f t="shared" si="2"/>
        <v>12</v>
      </c>
      <c r="H1411">
        <f>IFERROR(__xludf.DUMMYFUNCTION("""COMPUTED_VALUE"""),0.0)</f>
        <v>0</v>
      </c>
      <c r="I1411">
        <f>IFERROR(__xludf.DUMMYFUNCTION("""COMPUTED_VALUE"""),18.0)</f>
        <v>18</v>
      </c>
    </row>
    <row r="1412">
      <c r="A1412" s="2">
        <v>249.0</v>
      </c>
      <c r="B1412" s="2">
        <v>3.0</v>
      </c>
      <c r="C1412" s="2">
        <v>252.0</v>
      </c>
      <c r="D1412" s="4">
        <v>43328.510625</v>
      </c>
      <c r="E1412" s="6">
        <f t="shared" si="1"/>
        <v>43328</v>
      </c>
      <c r="F1412" s="7">
        <f>IFERROR(__xludf.DUMMYFUNCTION("""COMPUTED_VALUE"""),0.510625)</f>
        <v>0.510625</v>
      </c>
      <c r="G1412">
        <f t="shared" si="2"/>
        <v>12</v>
      </c>
      <c r="H1412">
        <f>IFERROR(__xludf.DUMMYFUNCTION("""COMPUTED_VALUE"""),15.0)</f>
        <v>15</v>
      </c>
      <c r="I1412">
        <f>IFERROR(__xludf.DUMMYFUNCTION("""COMPUTED_VALUE"""),18.0)</f>
        <v>18</v>
      </c>
    </row>
    <row r="1413">
      <c r="A1413" s="2">
        <v>257.0</v>
      </c>
      <c r="B1413" s="2">
        <v>4.0</v>
      </c>
      <c r="C1413" s="2">
        <v>261.0</v>
      </c>
      <c r="D1413" s="4">
        <v>43328.521053240744</v>
      </c>
      <c r="E1413" s="6">
        <f t="shared" si="1"/>
        <v>43328</v>
      </c>
      <c r="F1413" s="7">
        <f>IFERROR(__xludf.DUMMYFUNCTION("""COMPUTED_VALUE"""),0.5210532407407408)</f>
        <v>0.5210532407</v>
      </c>
      <c r="G1413">
        <f t="shared" si="2"/>
        <v>12</v>
      </c>
      <c r="H1413">
        <f>IFERROR(__xludf.DUMMYFUNCTION("""COMPUTED_VALUE"""),30.0)</f>
        <v>30</v>
      </c>
      <c r="I1413">
        <f>IFERROR(__xludf.DUMMYFUNCTION("""COMPUTED_VALUE"""),19.0)</f>
        <v>19</v>
      </c>
    </row>
    <row r="1414">
      <c r="A1414" s="2">
        <v>266.0</v>
      </c>
      <c r="B1414" s="2">
        <v>5.0</v>
      </c>
      <c r="C1414" s="2">
        <v>271.0</v>
      </c>
      <c r="D1414" s="4">
        <v>43328.53145833333</v>
      </c>
      <c r="E1414" s="6">
        <f t="shared" si="1"/>
        <v>43328</v>
      </c>
      <c r="F1414" s="7">
        <f>IFERROR(__xludf.DUMMYFUNCTION("""COMPUTED_VALUE"""),0.5314583333333334)</f>
        <v>0.5314583333</v>
      </c>
      <c r="G1414">
        <f t="shared" si="2"/>
        <v>12</v>
      </c>
      <c r="H1414">
        <f>IFERROR(__xludf.DUMMYFUNCTION("""COMPUTED_VALUE"""),45.0)</f>
        <v>45</v>
      </c>
      <c r="I1414">
        <f>IFERROR(__xludf.DUMMYFUNCTION("""COMPUTED_VALUE"""),18.0)</f>
        <v>18</v>
      </c>
    </row>
    <row r="1415">
      <c r="A1415" s="2">
        <v>257.0</v>
      </c>
      <c r="B1415" s="2">
        <v>3.0</v>
      </c>
      <c r="C1415" s="2">
        <v>260.0</v>
      </c>
      <c r="D1415" s="4">
        <v>43328.541875</v>
      </c>
      <c r="E1415" s="6">
        <f t="shared" si="1"/>
        <v>43328</v>
      </c>
      <c r="F1415" s="7">
        <f>IFERROR(__xludf.DUMMYFUNCTION("""COMPUTED_VALUE"""),0.541875)</f>
        <v>0.541875</v>
      </c>
      <c r="G1415">
        <f t="shared" si="2"/>
        <v>13</v>
      </c>
      <c r="H1415">
        <f>IFERROR(__xludf.DUMMYFUNCTION("""COMPUTED_VALUE"""),0.0)</f>
        <v>0</v>
      </c>
      <c r="I1415">
        <f>IFERROR(__xludf.DUMMYFUNCTION("""COMPUTED_VALUE"""),18.0)</f>
        <v>18</v>
      </c>
    </row>
    <row r="1416">
      <c r="A1416" s="2">
        <v>264.0</v>
      </c>
      <c r="B1416" s="2">
        <v>3.0</v>
      </c>
      <c r="C1416" s="2">
        <v>267.0</v>
      </c>
      <c r="D1416" s="4">
        <v>43328.55229166667</v>
      </c>
      <c r="E1416" s="6">
        <f t="shared" si="1"/>
        <v>43328</v>
      </c>
      <c r="F1416" s="7">
        <f>IFERROR(__xludf.DUMMYFUNCTION("""COMPUTED_VALUE"""),0.5522916666666666)</f>
        <v>0.5522916667</v>
      </c>
      <c r="G1416">
        <f t="shared" si="2"/>
        <v>13</v>
      </c>
      <c r="H1416">
        <f>IFERROR(__xludf.DUMMYFUNCTION("""COMPUTED_VALUE"""),15.0)</f>
        <v>15</v>
      </c>
      <c r="I1416">
        <f>IFERROR(__xludf.DUMMYFUNCTION("""COMPUTED_VALUE"""),18.0)</f>
        <v>18</v>
      </c>
    </row>
    <row r="1417">
      <c r="A1417" s="2">
        <v>269.0</v>
      </c>
      <c r="B1417" s="2">
        <v>3.0</v>
      </c>
      <c r="C1417" s="2">
        <v>272.0</v>
      </c>
      <c r="D1417" s="4">
        <v>43328.56270833333</v>
      </c>
      <c r="E1417" s="6">
        <f t="shared" si="1"/>
        <v>43328</v>
      </c>
      <c r="F1417" s="7">
        <f>IFERROR(__xludf.DUMMYFUNCTION("""COMPUTED_VALUE"""),0.5627083333333334)</f>
        <v>0.5627083333</v>
      </c>
      <c r="G1417">
        <f t="shared" si="2"/>
        <v>13</v>
      </c>
      <c r="H1417">
        <f>IFERROR(__xludf.DUMMYFUNCTION("""COMPUTED_VALUE"""),30.0)</f>
        <v>30</v>
      </c>
      <c r="I1417">
        <f>IFERROR(__xludf.DUMMYFUNCTION("""COMPUTED_VALUE"""),18.0)</f>
        <v>18</v>
      </c>
    </row>
    <row r="1418">
      <c r="A1418" s="2">
        <v>293.0</v>
      </c>
      <c r="B1418" s="2">
        <v>3.0</v>
      </c>
      <c r="C1418" s="2">
        <v>296.0</v>
      </c>
      <c r="D1418" s="4">
        <v>43328.573125</v>
      </c>
      <c r="E1418" s="6">
        <f t="shared" si="1"/>
        <v>43328</v>
      </c>
      <c r="F1418" s="7">
        <f>IFERROR(__xludf.DUMMYFUNCTION("""COMPUTED_VALUE"""),0.573125)</f>
        <v>0.573125</v>
      </c>
      <c r="G1418">
        <f t="shared" si="2"/>
        <v>13</v>
      </c>
      <c r="H1418">
        <f>IFERROR(__xludf.DUMMYFUNCTION("""COMPUTED_VALUE"""),45.0)</f>
        <v>45</v>
      </c>
      <c r="I1418">
        <f>IFERROR(__xludf.DUMMYFUNCTION("""COMPUTED_VALUE"""),18.0)</f>
        <v>18</v>
      </c>
    </row>
    <row r="1419">
      <c r="A1419" s="2">
        <v>268.0</v>
      </c>
      <c r="B1419" s="2">
        <v>1.0</v>
      </c>
      <c r="C1419" s="2">
        <v>269.0</v>
      </c>
      <c r="D1419" s="4">
        <v>43328.58354166667</v>
      </c>
      <c r="E1419" s="6">
        <f t="shared" si="1"/>
        <v>43328</v>
      </c>
      <c r="F1419" s="7">
        <f>IFERROR(__xludf.DUMMYFUNCTION("""COMPUTED_VALUE"""),0.5835416666666666)</f>
        <v>0.5835416667</v>
      </c>
      <c r="G1419">
        <f t="shared" si="2"/>
        <v>14</v>
      </c>
      <c r="H1419">
        <f>IFERROR(__xludf.DUMMYFUNCTION("""COMPUTED_VALUE"""),0.0)</f>
        <v>0</v>
      </c>
      <c r="I1419">
        <f>IFERROR(__xludf.DUMMYFUNCTION("""COMPUTED_VALUE"""),18.0)</f>
        <v>18</v>
      </c>
    </row>
    <row r="1420">
      <c r="A1420" s="2">
        <v>274.0</v>
      </c>
      <c r="B1420" s="2">
        <v>1.0</v>
      </c>
      <c r="C1420" s="2">
        <v>275.0</v>
      </c>
      <c r="D1420" s="4">
        <v>43328.59395833333</v>
      </c>
      <c r="E1420" s="6">
        <f t="shared" si="1"/>
        <v>43328</v>
      </c>
      <c r="F1420" s="7">
        <f>IFERROR(__xludf.DUMMYFUNCTION("""COMPUTED_VALUE"""),0.5939583333333334)</f>
        <v>0.5939583333</v>
      </c>
      <c r="G1420">
        <f t="shared" si="2"/>
        <v>14</v>
      </c>
      <c r="H1420">
        <f>IFERROR(__xludf.DUMMYFUNCTION("""COMPUTED_VALUE"""),15.0)</f>
        <v>15</v>
      </c>
      <c r="I1420">
        <f>IFERROR(__xludf.DUMMYFUNCTION("""COMPUTED_VALUE"""),18.0)</f>
        <v>18</v>
      </c>
    </row>
    <row r="1421">
      <c r="A1421" s="2">
        <v>248.0</v>
      </c>
      <c r="B1421" s="2">
        <v>2.0</v>
      </c>
      <c r="C1421" s="2">
        <v>250.0</v>
      </c>
      <c r="D1421" s="4">
        <v>43328.604363425926</v>
      </c>
      <c r="E1421" s="6">
        <f t="shared" si="1"/>
        <v>43328</v>
      </c>
      <c r="F1421" s="7">
        <f>IFERROR(__xludf.DUMMYFUNCTION("""COMPUTED_VALUE"""),0.604363425925926)</f>
        <v>0.6043634259</v>
      </c>
      <c r="G1421">
        <f t="shared" si="2"/>
        <v>14</v>
      </c>
      <c r="H1421">
        <f>IFERROR(__xludf.DUMMYFUNCTION("""COMPUTED_VALUE"""),30.0)</f>
        <v>30</v>
      </c>
      <c r="I1421">
        <f>IFERROR(__xludf.DUMMYFUNCTION("""COMPUTED_VALUE"""),17.0)</f>
        <v>17</v>
      </c>
    </row>
    <row r="1422">
      <c r="A1422" s="2">
        <v>307.0</v>
      </c>
      <c r="B1422" s="2">
        <v>5.0</v>
      </c>
      <c r="C1422" s="2">
        <v>312.0</v>
      </c>
      <c r="D1422" s="4">
        <v>43328.61479166667</v>
      </c>
      <c r="E1422" s="6">
        <f t="shared" si="1"/>
        <v>43328</v>
      </c>
      <c r="F1422" s="7">
        <f>IFERROR(__xludf.DUMMYFUNCTION("""COMPUTED_VALUE"""),0.6147916666666666)</f>
        <v>0.6147916667</v>
      </c>
      <c r="G1422">
        <f t="shared" si="2"/>
        <v>14</v>
      </c>
      <c r="H1422">
        <f>IFERROR(__xludf.DUMMYFUNCTION("""COMPUTED_VALUE"""),45.0)</f>
        <v>45</v>
      </c>
      <c r="I1422">
        <f>IFERROR(__xludf.DUMMYFUNCTION("""COMPUTED_VALUE"""),18.0)</f>
        <v>18</v>
      </c>
    </row>
    <row r="1423">
      <c r="A1423" s="2">
        <v>326.0</v>
      </c>
      <c r="B1423" s="2">
        <v>0.0</v>
      </c>
      <c r="C1423" s="2">
        <v>326.0</v>
      </c>
      <c r="D1423" s="4">
        <v>43328.62519675926</v>
      </c>
      <c r="E1423" s="6">
        <f t="shared" si="1"/>
        <v>43328</v>
      </c>
      <c r="F1423" s="7">
        <f>IFERROR(__xludf.DUMMYFUNCTION("""COMPUTED_VALUE"""),0.6251967592592592)</f>
        <v>0.6251967593</v>
      </c>
      <c r="G1423">
        <f t="shared" si="2"/>
        <v>15</v>
      </c>
      <c r="H1423">
        <f>IFERROR(__xludf.DUMMYFUNCTION("""COMPUTED_VALUE"""),0.0)</f>
        <v>0</v>
      </c>
      <c r="I1423">
        <f>IFERROR(__xludf.DUMMYFUNCTION("""COMPUTED_VALUE"""),17.0)</f>
        <v>17</v>
      </c>
    </row>
    <row r="1424">
      <c r="A1424" s="2">
        <v>360.0</v>
      </c>
      <c r="B1424" s="2">
        <v>3.0</v>
      </c>
      <c r="C1424" s="2">
        <v>363.0</v>
      </c>
      <c r="D1424" s="4">
        <v>43328.635625</v>
      </c>
      <c r="E1424" s="6">
        <f t="shared" si="1"/>
        <v>43328</v>
      </c>
      <c r="F1424" s="7">
        <f>IFERROR(__xludf.DUMMYFUNCTION("""COMPUTED_VALUE"""),0.635625)</f>
        <v>0.635625</v>
      </c>
      <c r="G1424">
        <f t="shared" si="2"/>
        <v>15</v>
      </c>
      <c r="H1424">
        <f>IFERROR(__xludf.DUMMYFUNCTION("""COMPUTED_VALUE"""),15.0)</f>
        <v>15</v>
      </c>
      <c r="I1424">
        <f>IFERROR(__xludf.DUMMYFUNCTION("""COMPUTED_VALUE"""),18.0)</f>
        <v>18</v>
      </c>
    </row>
    <row r="1425">
      <c r="A1425" s="2">
        <v>303.0</v>
      </c>
      <c r="B1425" s="2">
        <v>5.0</v>
      </c>
      <c r="C1425" s="2">
        <v>308.0</v>
      </c>
      <c r="D1425" s="4">
        <v>43328.64603009259</v>
      </c>
      <c r="E1425" s="6">
        <f t="shared" si="1"/>
        <v>43328</v>
      </c>
      <c r="F1425" s="7">
        <f>IFERROR(__xludf.DUMMYFUNCTION("""COMPUTED_VALUE"""),0.6460300925925926)</f>
        <v>0.6460300926</v>
      </c>
      <c r="G1425">
        <f t="shared" si="2"/>
        <v>15</v>
      </c>
      <c r="H1425">
        <f>IFERROR(__xludf.DUMMYFUNCTION("""COMPUTED_VALUE"""),30.0)</f>
        <v>30</v>
      </c>
      <c r="I1425">
        <f>IFERROR(__xludf.DUMMYFUNCTION("""COMPUTED_VALUE"""),17.0)</f>
        <v>17</v>
      </c>
    </row>
    <row r="1426">
      <c r="A1426" s="2">
        <v>341.0</v>
      </c>
      <c r="B1426" s="2">
        <v>6.0</v>
      </c>
      <c r="C1426" s="2">
        <v>347.0</v>
      </c>
      <c r="D1426" s="4">
        <v>43328.65645833333</v>
      </c>
      <c r="E1426" s="6">
        <f t="shared" si="1"/>
        <v>43328</v>
      </c>
      <c r="F1426" s="7">
        <f>IFERROR(__xludf.DUMMYFUNCTION("""COMPUTED_VALUE"""),0.6564583333333334)</f>
        <v>0.6564583333</v>
      </c>
      <c r="G1426">
        <f t="shared" si="2"/>
        <v>15</v>
      </c>
      <c r="H1426">
        <f>IFERROR(__xludf.DUMMYFUNCTION("""COMPUTED_VALUE"""),45.0)</f>
        <v>45</v>
      </c>
      <c r="I1426">
        <f>IFERROR(__xludf.DUMMYFUNCTION("""COMPUTED_VALUE"""),18.0)</f>
        <v>18</v>
      </c>
    </row>
    <row r="1427">
      <c r="A1427" s="2">
        <v>310.0</v>
      </c>
      <c r="B1427" s="2">
        <v>4.0</v>
      </c>
      <c r="C1427" s="2">
        <v>314.0</v>
      </c>
      <c r="D1427" s="4">
        <v>43328.666863425926</v>
      </c>
      <c r="E1427" s="6">
        <f t="shared" si="1"/>
        <v>43328</v>
      </c>
      <c r="F1427" s="7">
        <f>IFERROR(__xludf.DUMMYFUNCTION("""COMPUTED_VALUE"""),0.666863425925926)</f>
        <v>0.6668634259</v>
      </c>
      <c r="G1427">
        <f t="shared" si="2"/>
        <v>16</v>
      </c>
      <c r="H1427">
        <f>IFERROR(__xludf.DUMMYFUNCTION("""COMPUTED_VALUE"""),0.0)</f>
        <v>0</v>
      </c>
      <c r="I1427">
        <f>IFERROR(__xludf.DUMMYFUNCTION("""COMPUTED_VALUE"""),17.0)</f>
        <v>17</v>
      </c>
    </row>
    <row r="1428">
      <c r="A1428" s="2">
        <v>324.0</v>
      </c>
      <c r="B1428" s="2">
        <v>4.0</v>
      </c>
      <c r="C1428" s="2">
        <v>328.0</v>
      </c>
      <c r="D1428" s="4">
        <v>43328.67729166667</v>
      </c>
      <c r="E1428" s="6">
        <f t="shared" si="1"/>
        <v>43328</v>
      </c>
      <c r="F1428" s="7">
        <f>IFERROR(__xludf.DUMMYFUNCTION("""COMPUTED_VALUE"""),0.6772916666666666)</f>
        <v>0.6772916667</v>
      </c>
      <c r="G1428">
        <f t="shared" si="2"/>
        <v>16</v>
      </c>
      <c r="H1428">
        <f>IFERROR(__xludf.DUMMYFUNCTION("""COMPUTED_VALUE"""),15.0)</f>
        <v>15</v>
      </c>
      <c r="I1428">
        <f>IFERROR(__xludf.DUMMYFUNCTION("""COMPUTED_VALUE"""),18.0)</f>
        <v>18</v>
      </c>
    </row>
    <row r="1429">
      <c r="A1429" s="2">
        <v>350.0</v>
      </c>
      <c r="B1429" s="2">
        <v>5.0</v>
      </c>
      <c r="C1429" s="2">
        <v>355.0</v>
      </c>
      <c r="D1429" s="4">
        <v>43328.68769675926</v>
      </c>
      <c r="E1429" s="6">
        <f t="shared" si="1"/>
        <v>43328</v>
      </c>
      <c r="F1429" s="7">
        <f>IFERROR(__xludf.DUMMYFUNCTION("""COMPUTED_VALUE"""),0.6876967592592592)</f>
        <v>0.6876967593</v>
      </c>
      <c r="G1429">
        <f t="shared" si="2"/>
        <v>16</v>
      </c>
      <c r="H1429">
        <f>IFERROR(__xludf.DUMMYFUNCTION("""COMPUTED_VALUE"""),30.0)</f>
        <v>30</v>
      </c>
      <c r="I1429">
        <f>IFERROR(__xludf.DUMMYFUNCTION("""COMPUTED_VALUE"""),17.0)</f>
        <v>17</v>
      </c>
    </row>
    <row r="1430">
      <c r="A1430" s="2">
        <v>354.0</v>
      </c>
      <c r="B1430" s="2">
        <v>7.0</v>
      </c>
      <c r="C1430" s="2">
        <v>361.0</v>
      </c>
      <c r="D1430" s="4">
        <v>43328.698125</v>
      </c>
      <c r="E1430" s="6">
        <f t="shared" si="1"/>
        <v>43328</v>
      </c>
      <c r="F1430" s="7">
        <f>IFERROR(__xludf.DUMMYFUNCTION("""COMPUTED_VALUE"""),0.698125)</f>
        <v>0.698125</v>
      </c>
      <c r="G1430">
        <f t="shared" si="2"/>
        <v>16</v>
      </c>
      <c r="H1430">
        <f>IFERROR(__xludf.DUMMYFUNCTION("""COMPUTED_VALUE"""),45.0)</f>
        <v>45</v>
      </c>
      <c r="I1430">
        <f>IFERROR(__xludf.DUMMYFUNCTION("""COMPUTED_VALUE"""),18.0)</f>
        <v>18</v>
      </c>
    </row>
    <row r="1431">
      <c r="A1431" s="2">
        <v>368.0</v>
      </c>
      <c r="B1431" s="2">
        <v>6.0</v>
      </c>
      <c r="C1431" s="2">
        <v>374.0</v>
      </c>
      <c r="D1431" s="4">
        <v>43328.70854166667</v>
      </c>
      <c r="E1431" s="6">
        <f t="shared" si="1"/>
        <v>43328</v>
      </c>
      <c r="F1431" s="7">
        <f>IFERROR(__xludf.DUMMYFUNCTION("""COMPUTED_VALUE"""),0.7085416666666666)</f>
        <v>0.7085416667</v>
      </c>
      <c r="G1431">
        <f t="shared" si="2"/>
        <v>17</v>
      </c>
      <c r="H1431">
        <f>IFERROR(__xludf.DUMMYFUNCTION("""COMPUTED_VALUE"""),0.0)</f>
        <v>0</v>
      </c>
      <c r="I1431">
        <f>IFERROR(__xludf.DUMMYFUNCTION("""COMPUTED_VALUE"""),18.0)</f>
        <v>18</v>
      </c>
    </row>
    <row r="1432">
      <c r="A1432" s="2">
        <v>470.0</v>
      </c>
      <c r="B1432" s="2">
        <v>6.0</v>
      </c>
      <c r="C1432" s="2">
        <v>476.0</v>
      </c>
      <c r="D1432" s="4">
        <v>43328.71894675926</v>
      </c>
      <c r="E1432" s="6">
        <f t="shared" si="1"/>
        <v>43328</v>
      </c>
      <c r="F1432" s="7">
        <f>IFERROR(__xludf.DUMMYFUNCTION("""COMPUTED_VALUE"""),0.7189467592592592)</f>
        <v>0.7189467593</v>
      </c>
      <c r="G1432">
        <f t="shared" si="2"/>
        <v>17</v>
      </c>
      <c r="H1432">
        <f>IFERROR(__xludf.DUMMYFUNCTION("""COMPUTED_VALUE"""),15.0)</f>
        <v>15</v>
      </c>
      <c r="I1432">
        <f>IFERROR(__xludf.DUMMYFUNCTION("""COMPUTED_VALUE"""),17.0)</f>
        <v>17</v>
      </c>
    </row>
    <row r="1433">
      <c r="A1433" s="2">
        <v>419.0</v>
      </c>
      <c r="B1433" s="2">
        <v>6.0</v>
      </c>
      <c r="C1433" s="2">
        <v>425.0</v>
      </c>
      <c r="D1433" s="4">
        <v>43328.729375</v>
      </c>
      <c r="E1433" s="6">
        <f t="shared" si="1"/>
        <v>43328</v>
      </c>
      <c r="F1433" s="7">
        <f>IFERROR(__xludf.DUMMYFUNCTION("""COMPUTED_VALUE"""),0.729375)</f>
        <v>0.729375</v>
      </c>
      <c r="G1433">
        <f t="shared" si="2"/>
        <v>17</v>
      </c>
      <c r="H1433">
        <f>IFERROR(__xludf.DUMMYFUNCTION("""COMPUTED_VALUE"""),30.0)</f>
        <v>30</v>
      </c>
      <c r="I1433">
        <f>IFERROR(__xludf.DUMMYFUNCTION("""COMPUTED_VALUE"""),18.0)</f>
        <v>18</v>
      </c>
    </row>
    <row r="1434">
      <c r="A1434" s="2">
        <v>390.0</v>
      </c>
      <c r="B1434" s="2">
        <v>5.0</v>
      </c>
      <c r="C1434" s="2">
        <v>395.0</v>
      </c>
      <c r="D1434" s="4">
        <v>43328.73979166667</v>
      </c>
      <c r="E1434" s="6">
        <f t="shared" si="1"/>
        <v>43328</v>
      </c>
      <c r="F1434" s="7">
        <f>IFERROR(__xludf.DUMMYFUNCTION("""COMPUTED_VALUE"""),0.7397916666666666)</f>
        <v>0.7397916667</v>
      </c>
      <c r="G1434">
        <f t="shared" si="2"/>
        <v>17</v>
      </c>
      <c r="H1434">
        <f>IFERROR(__xludf.DUMMYFUNCTION("""COMPUTED_VALUE"""),45.0)</f>
        <v>45</v>
      </c>
      <c r="I1434">
        <f>IFERROR(__xludf.DUMMYFUNCTION("""COMPUTED_VALUE"""),18.0)</f>
        <v>18</v>
      </c>
    </row>
    <row r="1435">
      <c r="A1435" s="2">
        <v>350.0</v>
      </c>
      <c r="B1435" s="2">
        <v>8.0</v>
      </c>
      <c r="C1435" s="2">
        <v>358.0</v>
      </c>
      <c r="D1435" s="4">
        <v>43328.75020833333</v>
      </c>
      <c r="E1435" s="6">
        <f t="shared" si="1"/>
        <v>43328</v>
      </c>
      <c r="F1435" s="7">
        <f>IFERROR(__xludf.DUMMYFUNCTION("""COMPUTED_VALUE"""),0.7502083333333334)</f>
        <v>0.7502083333</v>
      </c>
      <c r="G1435">
        <f t="shared" si="2"/>
        <v>18</v>
      </c>
      <c r="H1435">
        <f>IFERROR(__xludf.DUMMYFUNCTION("""COMPUTED_VALUE"""),0.0)</f>
        <v>0</v>
      </c>
      <c r="I1435">
        <f>IFERROR(__xludf.DUMMYFUNCTION("""COMPUTED_VALUE"""),18.0)</f>
        <v>18</v>
      </c>
    </row>
    <row r="1436">
      <c r="A1436" s="2">
        <v>440.0</v>
      </c>
      <c r="B1436" s="2">
        <v>8.0</v>
      </c>
      <c r="C1436" s="2">
        <v>448.0</v>
      </c>
      <c r="D1436" s="4">
        <v>43328.760613425926</v>
      </c>
      <c r="E1436" s="6">
        <f t="shared" si="1"/>
        <v>43328</v>
      </c>
      <c r="F1436" s="7">
        <f>IFERROR(__xludf.DUMMYFUNCTION("""COMPUTED_VALUE"""),0.760613425925926)</f>
        <v>0.7606134259</v>
      </c>
      <c r="G1436">
        <f t="shared" si="2"/>
        <v>18</v>
      </c>
      <c r="H1436">
        <f>IFERROR(__xludf.DUMMYFUNCTION("""COMPUTED_VALUE"""),15.0)</f>
        <v>15</v>
      </c>
      <c r="I1436">
        <f>IFERROR(__xludf.DUMMYFUNCTION("""COMPUTED_VALUE"""),17.0)</f>
        <v>17</v>
      </c>
    </row>
    <row r="1437">
      <c r="A1437" s="2">
        <v>418.0</v>
      </c>
      <c r="B1437" s="2">
        <v>6.0</v>
      </c>
      <c r="C1437" s="2">
        <v>424.0</v>
      </c>
      <c r="D1437" s="4">
        <v>43328.77104166667</v>
      </c>
      <c r="E1437" s="6">
        <f t="shared" si="1"/>
        <v>43328</v>
      </c>
      <c r="F1437" s="7">
        <f>IFERROR(__xludf.DUMMYFUNCTION("""COMPUTED_VALUE"""),0.7710416666666666)</f>
        <v>0.7710416667</v>
      </c>
      <c r="G1437">
        <f t="shared" si="2"/>
        <v>18</v>
      </c>
      <c r="H1437">
        <f>IFERROR(__xludf.DUMMYFUNCTION("""COMPUTED_VALUE"""),30.0)</f>
        <v>30</v>
      </c>
      <c r="I1437">
        <f>IFERROR(__xludf.DUMMYFUNCTION("""COMPUTED_VALUE"""),18.0)</f>
        <v>18</v>
      </c>
    </row>
    <row r="1438">
      <c r="A1438" s="2">
        <v>393.0</v>
      </c>
      <c r="B1438" s="2">
        <v>7.0</v>
      </c>
      <c r="C1438" s="2">
        <v>400.0</v>
      </c>
      <c r="D1438" s="4">
        <v>43328.78145833333</v>
      </c>
      <c r="E1438" s="6">
        <f t="shared" si="1"/>
        <v>43328</v>
      </c>
      <c r="F1438" s="7">
        <f>IFERROR(__xludf.DUMMYFUNCTION("""COMPUTED_VALUE"""),0.7814583333333334)</f>
        <v>0.7814583333</v>
      </c>
      <c r="G1438">
        <f t="shared" si="2"/>
        <v>18</v>
      </c>
      <c r="H1438">
        <f>IFERROR(__xludf.DUMMYFUNCTION("""COMPUTED_VALUE"""),45.0)</f>
        <v>45</v>
      </c>
      <c r="I1438">
        <f>IFERROR(__xludf.DUMMYFUNCTION("""COMPUTED_VALUE"""),18.0)</f>
        <v>18</v>
      </c>
    </row>
    <row r="1439">
      <c r="A1439" s="2">
        <v>403.0</v>
      </c>
      <c r="B1439" s="2">
        <v>8.0</v>
      </c>
      <c r="C1439" s="2">
        <v>411.0</v>
      </c>
      <c r="D1439" s="4">
        <v>43328.791875</v>
      </c>
      <c r="E1439" s="6">
        <f t="shared" si="1"/>
        <v>43328</v>
      </c>
      <c r="F1439" s="7">
        <f>IFERROR(__xludf.DUMMYFUNCTION("""COMPUTED_VALUE"""),0.791875)</f>
        <v>0.791875</v>
      </c>
      <c r="G1439">
        <f t="shared" si="2"/>
        <v>19</v>
      </c>
      <c r="H1439">
        <f>IFERROR(__xludf.DUMMYFUNCTION("""COMPUTED_VALUE"""),0.0)</f>
        <v>0</v>
      </c>
      <c r="I1439">
        <f>IFERROR(__xludf.DUMMYFUNCTION("""COMPUTED_VALUE"""),18.0)</f>
        <v>18</v>
      </c>
    </row>
    <row r="1440">
      <c r="A1440" s="2">
        <v>517.0</v>
      </c>
      <c r="B1440" s="2">
        <v>9.0</v>
      </c>
      <c r="C1440" s="2">
        <v>526.0</v>
      </c>
      <c r="D1440" s="4">
        <v>43328.80228009259</v>
      </c>
      <c r="E1440" s="6">
        <f t="shared" si="1"/>
        <v>43328</v>
      </c>
      <c r="F1440" s="7">
        <f>IFERROR(__xludf.DUMMYFUNCTION("""COMPUTED_VALUE"""),0.8022800925925926)</f>
        <v>0.8022800926</v>
      </c>
      <c r="G1440">
        <f t="shared" si="2"/>
        <v>19</v>
      </c>
      <c r="H1440">
        <f>IFERROR(__xludf.DUMMYFUNCTION("""COMPUTED_VALUE"""),15.0)</f>
        <v>15</v>
      </c>
      <c r="I1440">
        <f>IFERROR(__xludf.DUMMYFUNCTION("""COMPUTED_VALUE"""),17.0)</f>
        <v>17</v>
      </c>
    </row>
    <row r="1441">
      <c r="A1441" s="2">
        <v>486.0</v>
      </c>
      <c r="B1441" s="2">
        <v>8.0</v>
      </c>
      <c r="C1441" s="2">
        <v>494.0</v>
      </c>
      <c r="D1441" s="4">
        <v>43328.81270833333</v>
      </c>
      <c r="E1441" s="6">
        <f t="shared" si="1"/>
        <v>43328</v>
      </c>
      <c r="F1441" s="7">
        <f>IFERROR(__xludf.DUMMYFUNCTION("""COMPUTED_VALUE"""),0.8127083333333334)</f>
        <v>0.8127083333</v>
      </c>
      <c r="G1441">
        <f t="shared" si="2"/>
        <v>19</v>
      </c>
      <c r="H1441">
        <f>IFERROR(__xludf.DUMMYFUNCTION("""COMPUTED_VALUE"""),30.0)</f>
        <v>30</v>
      </c>
      <c r="I1441">
        <f>IFERROR(__xludf.DUMMYFUNCTION("""COMPUTED_VALUE"""),18.0)</f>
        <v>18</v>
      </c>
    </row>
    <row r="1442">
      <c r="A1442" s="2">
        <v>526.0</v>
      </c>
      <c r="B1442" s="2">
        <v>4.0</v>
      </c>
      <c r="C1442" s="2">
        <v>521.0</v>
      </c>
      <c r="D1442" s="4">
        <v>43328.823113425926</v>
      </c>
      <c r="E1442" s="6">
        <f t="shared" si="1"/>
        <v>43328</v>
      </c>
      <c r="F1442" s="7">
        <f>IFERROR(__xludf.DUMMYFUNCTION("""COMPUTED_VALUE"""),0.823113425925926)</f>
        <v>0.8231134259</v>
      </c>
      <c r="G1442">
        <f t="shared" si="2"/>
        <v>19</v>
      </c>
      <c r="H1442">
        <f>IFERROR(__xludf.DUMMYFUNCTION("""COMPUTED_VALUE"""),45.0)</f>
        <v>45</v>
      </c>
      <c r="I1442">
        <f>IFERROR(__xludf.DUMMYFUNCTION("""COMPUTED_VALUE"""),17.0)</f>
        <v>17</v>
      </c>
    </row>
    <row r="1443">
      <c r="A1443" s="2">
        <v>506.0</v>
      </c>
      <c r="B1443" s="2">
        <v>11.0</v>
      </c>
      <c r="C1443" s="2">
        <v>517.0</v>
      </c>
      <c r="D1443" s="4">
        <v>43328.83353009259</v>
      </c>
      <c r="E1443" s="6">
        <f t="shared" si="1"/>
        <v>43328</v>
      </c>
      <c r="F1443" s="7">
        <f>IFERROR(__xludf.DUMMYFUNCTION("""COMPUTED_VALUE"""),0.8335300925925926)</f>
        <v>0.8335300926</v>
      </c>
      <c r="G1443">
        <f t="shared" si="2"/>
        <v>20</v>
      </c>
      <c r="H1443">
        <f>IFERROR(__xludf.DUMMYFUNCTION("""COMPUTED_VALUE"""),0.0)</f>
        <v>0</v>
      </c>
      <c r="I1443">
        <f>IFERROR(__xludf.DUMMYFUNCTION("""COMPUTED_VALUE"""),17.0)</f>
        <v>17</v>
      </c>
    </row>
    <row r="1444">
      <c r="A1444" s="2">
        <v>684.0</v>
      </c>
      <c r="B1444" s="2">
        <v>11.0</v>
      </c>
      <c r="C1444" s="2">
        <v>695.0</v>
      </c>
      <c r="D1444" s="4">
        <v>43328.84395833333</v>
      </c>
      <c r="E1444" s="6">
        <f t="shared" si="1"/>
        <v>43328</v>
      </c>
      <c r="F1444" s="7">
        <f>IFERROR(__xludf.DUMMYFUNCTION("""COMPUTED_VALUE"""),0.8439583333333334)</f>
        <v>0.8439583333</v>
      </c>
      <c r="G1444">
        <f t="shared" si="2"/>
        <v>20</v>
      </c>
      <c r="H1444">
        <f>IFERROR(__xludf.DUMMYFUNCTION("""COMPUTED_VALUE"""),15.0)</f>
        <v>15</v>
      </c>
      <c r="I1444">
        <f>IFERROR(__xludf.DUMMYFUNCTION("""COMPUTED_VALUE"""),18.0)</f>
        <v>18</v>
      </c>
    </row>
    <row r="1445">
      <c r="A1445" s="2">
        <v>635.0</v>
      </c>
      <c r="B1445" s="2">
        <v>12.0</v>
      </c>
      <c r="C1445" s="2">
        <v>647.0</v>
      </c>
      <c r="D1445" s="4">
        <v>43328.854363425926</v>
      </c>
      <c r="E1445" s="6">
        <f t="shared" si="1"/>
        <v>43328</v>
      </c>
      <c r="F1445" s="7">
        <f>IFERROR(__xludf.DUMMYFUNCTION("""COMPUTED_VALUE"""),0.854363425925926)</f>
        <v>0.8543634259</v>
      </c>
      <c r="G1445">
        <f t="shared" si="2"/>
        <v>20</v>
      </c>
      <c r="H1445">
        <f>IFERROR(__xludf.DUMMYFUNCTION("""COMPUTED_VALUE"""),30.0)</f>
        <v>30</v>
      </c>
      <c r="I1445">
        <f>IFERROR(__xludf.DUMMYFUNCTION("""COMPUTED_VALUE"""),17.0)</f>
        <v>17</v>
      </c>
    </row>
    <row r="1446">
      <c r="A1446" s="2">
        <v>662.0</v>
      </c>
      <c r="B1446" s="2">
        <v>10.0</v>
      </c>
      <c r="C1446" s="2">
        <v>672.0</v>
      </c>
      <c r="D1446" s="4">
        <v>43328.86479166667</v>
      </c>
      <c r="E1446" s="6">
        <f t="shared" si="1"/>
        <v>43328</v>
      </c>
      <c r="F1446" s="7">
        <f>IFERROR(__xludf.DUMMYFUNCTION("""COMPUTED_VALUE"""),0.8647916666666666)</f>
        <v>0.8647916667</v>
      </c>
      <c r="G1446">
        <f t="shared" si="2"/>
        <v>20</v>
      </c>
      <c r="H1446">
        <f>IFERROR(__xludf.DUMMYFUNCTION("""COMPUTED_VALUE"""),45.0)</f>
        <v>45</v>
      </c>
      <c r="I1446">
        <f>IFERROR(__xludf.DUMMYFUNCTION("""COMPUTED_VALUE"""),18.0)</f>
        <v>18</v>
      </c>
    </row>
    <row r="1447">
      <c r="A1447" s="2">
        <v>555.0</v>
      </c>
      <c r="B1447" s="2">
        <v>8.0</v>
      </c>
      <c r="C1447" s="2">
        <v>563.0</v>
      </c>
      <c r="D1447" s="4">
        <v>43328.87519675926</v>
      </c>
      <c r="E1447" s="6">
        <f t="shared" si="1"/>
        <v>43328</v>
      </c>
      <c r="F1447" s="7">
        <f>IFERROR(__xludf.DUMMYFUNCTION("""COMPUTED_VALUE"""),0.8751967592592592)</f>
        <v>0.8751967593</v>
      </c>
      <c r="G1447">
        <f t="shared" si="2"/>
        <v>21</v>
      </c>
      <c r="H1447">
        <f>IFERROR(__xludf.DUMMYFUNCTION("""COMPUTED_VALUE"""),0.0)</f>
        <v>0</v>
      </c>
      <c r="I1447">
        <f>IFERROR(__xludf.DUMMYFUNCTION("""COMPUTED_VALUE"""),17.0)</f>
        <v>17</v>
      </c>
    </row>
    <row r="1448">
      <c r="A1448" s="2">
        <v>638.0</v>
      </c>
      <c r="B1448" s="2">
        <v>7.0</v>
      </c>
      <c r="C1448" s="2">
        <v>642.0</v>
      </c>
      <c r="D1448" s="4">
        <v>43328.885613425926</v>
      </c>
      <c r="E1448" s="6">
        <f t="shared" si="1"/>
        <v>43328</v>
      </c>
      <c r="F1448" s="7">
        <f>IFERROR(__xludf.DUMMYFUNCTION("""COMPUTED_VALUE"""),0.885613425925926)</f>
        <v>0.8856134259</v>
      </c>
      <c r="G1448">
        <f t="shared" si="2"/>
        <v>21</v>
      </c>
      <c r="H1448">
        <f>IFERROR(__xludf.DUMMYFUNCTION("""COMPUTED_VALUE"""),15.0)</f>
        <v>15</v>
      </c>
      <c r="I1448">
        <f>IFERROR(__xludf.DUMMYFUNCTION("""COMPUTED_VALUE"""),17.0)</f>
        <v>17</v>
      </c>
    </row>
    <row r="1449">
      <c r="A1449" s="2">
        <v>622.0</v>
      </c>
      <c r="B1449" s="2">
        <v>7.0</v>
      </c>
      <c r="C1449" s="2">
        <v>629.0</v>
      </c>
      <c r="D1449" s="4">
        <v>43328.89603009259</v>
      </c>
      <c r="E1449" s="6">
        <f t="shared" si="1"/>
        <v>43328</v>
      </c>
      <c r="F1449" s="7">
        <f>IFERROR(__xludf.DUMMYFUNCTION("""COMPUTED_VALUE"""),0.8960300925925926)</f>
        <v>0.8960300926</v>
      </c>
      <c r="G1449">
        <f t="shared" si="2"/>
        <v>21</v>
      </c>
      <c r="H1449">
        <f>IFERROR(__xludf.DUMMYFUNCTION("""COMPUTED_VALUE"""),30.0)</f>
        <v>30</v>
      </c>
      <c r="I1449">
        <f>IFERROR(__xludf.DUMMYFUNCTION("""COMPUTED_VALUE"""),17.0)</f>
        <v>17</v>
      </c>
    </row>
    <row r="1450">
      <c r="A1450" s="2">
        <v>634.0</v>
      </c>
      <c r="B1450" s="2">
        <v>6.0</v>
      </c>
      <c r="C1450" s="2">
        <v>640.0</v>
      </c>
      <c r="D1450" s="4">
        <v>43328.90644675926</v>
      </c>
      <c r="E1450" s="6">
        <f t="shared" si="1"/>
        <v>43328</v>
      </c>
      <c r="F1450" s="7">
        <f>IFERROR(__xludf.DUMMYFUNCTION("""COMPUTED_VALUE"""),0.9064467592592592)</f>
        <v>0.9064467593</v>
      </c>
      <c r="G1450">
        <f t="shared" si="2"/>
        <v>21</v>
      </c>
      <c r="H1450">
        <f>IFERROR(__xludf.DUMMYFUNCTION("""COMPUTED_VALUE"""),45.0)</f>
        <v>45</v>
      </c>
      <c r="I1450">
        <f>IFERROR(__xludf.DUMMYFUNCTION("""COMPUTED_VALUE"""),17.0)</f>
        <v>17</v>
      </c>
    </row>
    <row r="1451">
      <c r="A1451" s="2">
        <v>545.0</v>
      </c>
      <c r="B1451" s="2">
        <v>5.0</v>
      </c>
      <c r="C1451" s="2">
        <v>544.0</v>
      </c>
      <c r="D1451" s="4">
        <v>43328.916863425926</v>
      </c>
      <c r="E1451" s="6">
        <f t="shared" si="1"/>
        <v>43328</v>
      </c>
      <c r="F1451" s="7">
        <f>IFERROR(__xludf.DUMMYFUNCTION("""COMPUTED_VALUE"""),0.916863425925926)</f>
        <v>0.9168634259</v>
      </c>
      <c r="G1451">
        <f t="shared" si="2"/>
        <v>22</v>
      </c>
      <c r="H1451">
        <f>IFERROR(__xludf.DUMMYFUNCTION("""COMPUTED_VALUE"""),0.0)</f>
        <v>0</v>
      </c>
      <c r="I1451">
        <f>IFERROR(__xludf.DUMMYFUNCTION("""COMPUTED_VALUE"""),17.0)</f>
        <v>17</v>
      </c>
    </row>
    <row r="1452">
      <c r="A1452" s="2">
        <v>586.0</v>
      </c>
      <c r="B1452" s="2">
        <v>6.0</v>
      </c>
      <c r="C1452" s="2">
        <v>592.0</v>
      </c>
      <c r="D1452" s="4">
        <v>43328.92728009259</v>
      </c>
      <c r="E1452" s="6">
        <f t="shared" si="1"/>
        <v>43328</v>
      </c>
      <c r="F1452" s="7">
        <f>IFERROR(__xludf.DUMMYFUNCTION("""COMPUTED_VALUE"""),0.9272800925925926)</f>
        <v>0.9272800926</v>
      </c>
      <c r="G1452">
        <f t="shared" si="2"/>
        <v>22</v>
      </c>
      <c r="H1452">
        <f>IFERROR(__xludf.DUMMYFUNCTION("""COMPUTED_VALUE"""),15.0)</f>
        <v>15</v>
      </c>
      <c r="I1452">
        <f>IFERROR(__xludf.DUMMYFUNCTION("""COMPUTED_VALUE"""),17.0)</f>
        <v>17</v>
      </c>
    </row>
    <row r="1453">
      <c r="A1453" s="2">
        <v>536.0</v>
      </c>
      <c r="B1453" s="2">
        <v>8.0</v>
      </c>
      <c r="C1453" s="2">
        <v>544.0</v>
      </c>
      <c r="D1453" s="4">
        <v>43328.93769675926</v>
      </c>
      <c r="E1453" s="6">
        <f t="shared" si="1"/>
        <v>43328</v>
      </c>
      <c r="F1453" s="7">
        <f>IFERROR(__xludf.DUMMYFUNCTION("""COMPUTED_VALUE"""),0.9376967592592592)</f>
        <v>0.9376967593</v>
      </c>
      <c r="G1453">
        <f t="shared" si="2"/>
        <v>22</v>
      </c>
      <c r="H1453">
        <f>IFERROR(__xludf.DUMMYFUNCTION("""COMPUTED_VALUE"""),30.0)</f>
        <v>30</v>
      </c>
      <c r="I1453">
        <f>IFERROR(__xludf.DUMMYFUNCTION("""COMPUTED_VALUE"""),17.0)</f>
        <v>17</v>
      </c>
    </row>
    <row r="1454">
      <c r="A1454" s="2">
        <v>492.0</v>
      </c>
      <c r="B1454" s="2">
        <v>6.0</v>
      </c>
      <c r="C1454" s="2">
        <v>498.0</v>
      </c>
      <c r="D1454" s="4">
        <v>43328.948113425926</v>
      </c>
      <c r="E1454" s="6">
        <f t="shared" si="1"/>
        <v>43328</v>
      </c>
      <c r="F1454" s="7">
        <f>IFERROR(__xludf.DUMMYFUNCTION("""COMPUTED_VALUE"""),0.948113425925926)</f>
        <v>0.9481134259</v>
      </c>
      <c r="G1454">
        <f t="shared" si="2"/>
        <v>22</v>
      </c>
      <c r="H1454">
        <f>IFERROR(__xludf.DUMMYFUNCTION("""COMPUTED_VALUE"""),45.0)</f>
        <v>45</v>
      </c>
      <c r="I1454">
        <f>IFERROR(__xludf.DUMMYFUNCTION("""COMPUTED_VALUE"""),17.0)</f>
        <v>17</v>
      </c>
    </row>
    <row r="1455">
      <c r="A1455" s="2">
        <v>467.0</v>
      </c>
      <c r="B1455" s="2">
        <v>7.0</v>
      </c>
      <c r="C1455" s="2">
        <v>466.0</v>
      </c>
      <c r="D1455" s="4">
        <v>43328.95853009259</v>
      </c>
      <c r="E1455" s="6">
        <f t="shared" si="1"/>
        <v>43328</v>
      </c>
      <c r="F1455" s="7">
        <f>IFERROR(__xludf.DUMMYFUNCTION("""COMPUTED_VALUE"""),0.9585300925925926)</f>
        <v>0.9585300926</v>
      </c>
      <c r="G1455">
        <f t="shared" si="2"/>
        <v>23</v>
      </c>
      <c r="H1455">
        <f>IFERROR(__xludf.DUMMYFUNCTION("""COMPUTED_VALUE"""),0.0)</f>
        <v>0</v>
      </c>
      <c r="I1455">
        <f>IFERROR(__xludf.DUMMYFUNCTION("""COMPUTED_VALUE"""),17.0)</f>
        <v>17</v>
      </c>
    </row>
    <row r="1456">
      <c r="A1456" s="2">
        <v>501.0</v>
      </c>
      <c r="B1456" s="2">
        <v>6.0</v>
      </c>
      <c r="C1456" s="2">
        <v>507.0</v>
      </c>
      <c r="D1456" s="4">
        <v>43328.96894675926</v>
      </c>
      <c r="E1456" s="6">
        <f t="shared" si="1"/>
        <v>43328</v>
      </c>
      <c r="F1456" s="7">
        <f>IFERROR(__xludf.DUMMYFUNCTION("""COMPUTED_VALUE"""),0.9689467592592592)</f>
        <v>0.9689467593</v>
      </c>
      <c r="G1456">
        <f t="shared" si="2"/>
        <v>23</v>
      </c>
      <c r="H1456">
        <f>IFERROR(__xludf.DUMMYFUNCTION("""COMPUTED_VALUE"""),15.0)</f>
        <v>15</v>
      </c>
      <c r="I1456">
        <f>IFERROR(__xludf.DUMMYFUNCTION("""COMPUTED_VALUE"""),17.0)</f>
        <v>17</v>
      </c>
    </row>
    <row r="1457">
      <c r="A1457" s="2">
        <v>403.0</v>
      </c>
      <c r="B1457" s="2">
        <v>6.0</v>
      </c>
      <c r="C1457" s="2">
        <v>409.0</v>
      </c>
      <c r="D1457" s="4">
        <v>43328.979363425926</v>
      </c>
      <c r="E1457" s="6">
        <f t="shared" si="1"/>
        <v>43328</v>
      </c>
      <c r="F1457" s="7">
        <f>IFERROR(__xludf.DUMMYFUNCTION("""COMPUTED_VALUE"""),0.979363425925926)</f>
        <v>0.9793634259</v>
      </c>
      <c r="G1457">
        <f t="shared" si="2"/>
        <v>23</v>
      </c>
      <c r="H1457">
        <f>IFERROR(__xludf.DUMMYFUNCTION("""COMPUTED_VALUE"""),30.0)</f>
        <v>30</v>
      </c>
      <c r="I1457">
        <f>IFERROR(__xludf.DUMMYFUNCTION("""COMPUTED_VALUE"""),17.0)</f>
        <v>17</v>
      </c>
    </row>
    <row r="1458">
      <c r="A1458" s="2">
        <v>400.0</v>
      </c>
      <c r="B1458" s="2">
        <v>6.0</v>
      </c>
      <c r="C1458" s="2">
        <v>406.0</v>
      </c>
      <c r="D1458" s="4">
        <v>43328.98978009259</v>
      </c>
      <c r="E1458" s="6">
        <f t="shared" si="1"/>
        <v>43328</v>
      </c>
      <c r="F1458" s="7">
        <f>IFERROR(__xludf.DUMMYFUNCTION("""COMPUTED_VALUE"""),0.9897800925925926)</f>
        <v>0.9897800926</v>
      </c>
      <c r="G1458">
        <f t="shared" si="2"/>
        <v>23</v>
      </c>
      <c r="H1458">
        <f>IFERROR(__xludf.DUMMYFUNCTION("""COMPUTED_VALUE"""),45.0)</f>
        <v>45</v>
      </c>
      <c r="I1458">
        <f>IFERROR(__xludf.DUMMYFUNCTION("""COMPUTED_VALUE"""),17.0)</f>
        <v>17</v>
      </c>
    </row>
    <row r="1459">
      <c r="A1459" s="2">
        <v>332.0</v>
      </c>
      <c r="B1459" s="2">
        <v>6.0</v>
      </c>
      <c r="C1459" s="2">
        <v>338.0</v>
      </c>
      <c r="D1459" s="4">
        <v>43329.00019675926</v>
      </c>
      <c r="E1459" s="6">
        <f t="shared" si="1"/>
        <v>43329</v>
      </c>
      <c r="F1459" s="7">
        <f>IFERROR(__xludf.DUMMYFUNCTION("""COMPUTED_VALUE"""),1.9675925925925926E-4)</f>
        <v>0.0001967592593</v>
      </c>
      <c r="G1459">
        <f t="shared" si="2"/>
        <v>0</v>
      </c>
      <c r="H1459">
        <f>IFERROR(__xludf.DUMMYFUNCTION("""COMPUTED_VALUE"""),0.0)</f>
        <v>0</v>
      </c>
      <c r="I1459">
        <f>IFERROR(__xludf.DUMMYFUNCTION("""COMPUTED_VALUE"""),17.0)</f>
        <v>17</v>
      </c>
    </row>
    <row r="1460">
      <c r="A1460" s="2">
        <v>372.0</v>
      </c>
      <c r="B1460" s="2">
        <v>9.0</v>
      </c>
      <c r="C1460" s="2">
        <v>381.0</v>
      </c>
      <c r="D1460" s="4">
        <v>43329.010613425926</v>
      </c>
      <c r="E1460" s="6">
        <f t="shared" si="1"/>
        <v>43329</v>
      </c>
      <c r="F1460" s="7">
        <f>IFERROR(__xludf.DUMMYFUNCTION("""COMPUTED_VALUE"""),0.010613425925925925)</f>
        <v>0.01061342593</v>
      </c>
      <c r="G1460">
        <f t="shared" si="2"/>
        <v>0</v>
      </c>
      <c r="H1460">
        <f>IFERROR(__xludf.DUMMYFUNCTION("""COMPUTED_VALUE"""),15.0)</f>
        <v>15</v>
      </c>
      <c r="I1460">
        <f>IFERROR(__xludf.DUMMYFUNCTION("""COMPUTED_VALUE"""),17.0)</f>
        <v>17</v>
      </c>
    </row>
    <row r="1461">
      <c r="A1461" s="2">
        <v>335.0</v>
      </c>
      <c r="B1461" s="2">
        <v>6.0</v>
      </c>
      <c r="C1461" s="2">
        <v>334.0</v>
      </c>
      <c r="D1461" s="4">
        <v>43329.02103009259</v>
      </c>
      <c r="E1461" s="6">
        <f t="shared" si="1"/>
        <v>43329</v>
      </c>
      <c r="F1461" s="7">
        <f>IFERROR(__xludf.DUMMYFUNCTION("""COMPUTED_VALUE"""),0.021030092592592593)</f>
        <v>0.02103009259</v>
      </c>
      <c r="G1461">
        <f t="shared" si="2"/>
        <v>0</v>
      </c>
      <c r="H1461">
        <f>IFERROR(__xludf.DUMMYFUNCTION("""COMPUTED_VALUE"""),30.0)</f>
        <v>30</v>
      </c>
      <c r="I1461">
        <f>IFERROR(__xludf.DUMMYFUNCTION("""COMPUTED_VALUE"""),17.0)</f>
        <v>17</v>
      </c>
    </row>
    <row r="1462">
      <c r="A1462" s="2">
        <v>310.0</v>
      </c>
      <c r="B1462" s="2">
        <v>5.0</v>
      </c>
      <c r="C1462" s="2">
        <v>315.0</v>
      </c>
      <c r="D1462" s="4">
        <v>43329.03144675926</v>
      </c>
      <c r="E1462" s="6">
        <f t="shared" si="1"/>
        <v>43329</v>
      </c>
      <c r="F1462" s="7">
        <f>IFERROR(__xludf.DUMMYFUNCTION("""COMPUTED_VALUE"""),0.03144675925925926)</f>
        <v>0.03144675926</v>
      </c>
      <c r="G1462">
        <f t="shared" si="2"/>
        <v>0</v>
      </c>
      <c r="H1462">
        <f>IFERROR(__xludf.DUMMYFUNCTION("""COMPUTED_VALUE"""),45.0)</f>
        <v>45</v>
      </c>
      <c r="I1462">
        <f>IFERROR(__xludf.DUMMYFUNCTION("""COMPUTED_VALUE"""),17.0)</f>
        <v>17</v>
      </c>
    </row>
    <row r="1463">
      <c r="A1463" s="2">
        <v>284.0</v>
      </c>
      <c r="B1463" s="2">
        <v>5.0</v>
      </c>
      <c r="C1463" s="2">
        <v>289.0</v>
      </c>
      <c r="D1463" s="4">
        <v>43329.041863425926</v>
      </c>
      <c r="E1463" s="6">
        <f t="shared" si="1"/>
        <v>43329</v>
      </c>
      <c r="F1463" s="7">
        <f>IFERROR(__xludf.DUMMYFUNCTION("""COMPUTED_VALUE"""),0.04186342592592593)</f>
        <v>0.04186342593</v>
      </c>
      <c r="G1463">
        <f t="shared" si="2"/>
        <v>1</v>
      </c>
      <c r="H1463">
        <f>IFERROR(__xludf.DUMMYFUNCTION("""COMPUTED_VALUE"""),0.0)</f>
        <v>0</v>
      </c>
      <c r="I1463">
        <f>IFERROR(__xludf.DUMMYFUNCTION("""COMPUTED_VALUE"""),17.0)</f>
        <v>17</v>
      </c>
    </row>
    <row r="1464">
      <c r="A1464" s="2">
        <v>323.0</v>
      </c>
      <c r="B1464" s="2">
        <v>7.0</v>
      </c>
      <c r="C1464" s="2">
        <v>330.0</v>
      </c>
      <c r="D1464" s="4">
        <v>43329.05228009259</v>
      </c>
      <c r="E1464" s="6">
        <f t="shared" si="1"/>
        <v>43329</v>
      </c>
      <c r="F1464" s="7">
        <f>IFERROR(__xludf.DUMMYFUNCTION("""COMPUTED_VALUE"""),0.05228009259259259)</f>
        <v>0.05228009259</v>
      </c>
      <c r="G1464">
        <f t="shared" si="2"/>
        <v>1</v>
      </c>
      <c r="H1464">
        <f>IFERROR(__xludf.DUMMYFUNCTION("""COMPUTED_VALUE"""),15.0)</f>
        <v>15</v>
      </c>
      <c r="I1464">
        <f>IFERROR(__xludf.DUMMYFUNCTION("""COMPUTED_VALUE"""),17.0)</f>
        <v>17</v>
      </c>
    </row>
    <row r="1465">
      <c r="A1465" s="2">
        <v>312.0</v>
      </c>
      <c r="B1465" s="2">
        <v>6.0</v>
      </c>
      <c r="C1465" s="2">
        <v>316.0</v>
      </c>
      <c r="D1465" s="4">
        <v>43329.06269675926</v>
      </c>
      <c r="E1465" s="6">
        <f t="shared" si="1"/>
        <v>43329</v>
      </c>
      <c r="F1465" s="7">
        <f>IFERROR(__xludf.DUMMYFUNCTION("""COMPUTED_VALUE"""),0.06269675925925926)</f>
        <v>0.06269675926</v>
      </c>
      <c r="G1465">
        <f t="shared" si="2"/>
        <v>1</v>
      </c>
      <c r="H1465">
        <f>IFERROR(__xludf.DUMMYFUNCTION("""COMPUTED_VALUE"""),30.0)</f>
        <v>30</v>
      </c>
      <c r="I1465">
        <f>IFERROR(__xludf.DUMMYFUNCTION("""COMPUTED_VALUE"""),17.0)</f>
        <v>17</v>
      </c>
    </row>
    <row r="1466">
      <c r="A1466" s="2">
        <v>300.0</v>
      </c>
      <c r="B1466" s="2">
        <v>6.0</v>
      </c>
      <c r="C1466" s="2">
        <v>306.0</v>
      </c>
      <c r="D1466" s="4">
        <v>43329.07310185185</v>
      </c>
      <c r="E1466" s="6">
        <f t="shared" si="1"/>
        <v>43329</v>
      </c>
      <c r="F1466" s="7">
        <f>IFERROR(__xludf.DUMMYFUNCTION("""COMPUTED_VALUE"""),0.07310185185185185)</f>
        <v>0.07310185185</v>
      </c>
      <c r="G1466">
        <f t="shared" si="2"/>
        <v>1</v>
      </c>
      <c r="H1466">
        <f>IFERROR(__xludf.DUMMYFUNCTION("""COMPUTED_VALUE"""),45.0)</f>
        <v>45</v>
      </c>
      <c r="I1466">
        <f>IFERROR(__xludf.DUMMYFUNCTION("""COMPUTED_VALUE"""),16.0)</f>
        <v>16</v>
      </c>
    </row>
    <row r="1467">
      <c r="A1467" s="2">
        <v>292.0</v>
      </c>
      <c r="B1467" s="2">
        <v>8.0</v>
      </c>
      <c r="C1467" s="2">
        <v>300.0</v>
      </c>
      <c r="D1467" s="4">
        <v>43329.08354166667</v>
      </c>
      <c r="E1467" s="6">
        <f t="shared" si="1"/>
        <v>43329</v>
      </c>
      <c r="F1467" s="7">
        <f>IFERROR(__xludf.DUMMYFUNCTION("""COMPUTED_VALUE"""),0.08354166666666667)</f>
        <v>0.08354166667</v>
      </c>
      <c r="G1467">
        <f t="shared" si="2"/>
        <v>2</v>
      </c>
      <c r="H1467">
        <f>IFERROR(__xludf.DUMMYFUNCTION("""COMPUTED_VALUE"""),0.0)</f>
        <v>0</v>
      </c>
      <c r="I1467">
        <f>IFERROR(__xludf.DUMMYFUNCTION("""COMPUTED_VALUE"""),18.0)</f>
        <v>18</v>
      </c>
    </row>
    <row r="1468">
      <c r="A1468" s="2">
        <v>279.0</v>
      </c>
      <c r="B1468" s="2">
        <v>11.0</v>
      </c>
      <c r="C1468" s="2">
        <v>290.0</v>
      </c>
      <c r="D1468" s="4">
        <v>43329.09394675926</v>
      </c>
      <c r="E1468" s="6">
        <f t="shared" si="1"/>
        <v>43329</v>
      </c>
      <c r="F1468" s="7">
        <f>IFERROR(__xludf.DUMMYFUNCTION("""COMPUTED_VALUE"""),0.09394675925925926)</f>
        <v>0.09394675926</v>
      </c>
      <c r="G1468">
        <f t="shared" si="2"/>
        <v>2</v>
      </c>
      <c r="H1468">
        <f>IFERROR(__xludf.DUMMYFUNCTION("""COMPUTED_VALUE"""),15.0)</f>
        <v>15</v>
      </c>
      <c r="I1468">
        <f>IFERROR(__xludf.DUMMYFUNCTION("""COMPUTED_VALUE"""),17.0)</f>
        <v>17</v>
      </c>
    </row>
    <row r="1469">
      <c r="A1469" s="2">
        <v>282.0</v>
      </c>
      <c r="B1469" s="2">
        <v>13.0</v>
      </c>
      <c r="C1469" s="2">
        <v>295.0</v>
      </c>
      <c r="D1469" s="4">
        <v>43329.104363425926</v>
      </c>
      <c r="E1469" s="6">
        <f t="shared" si="1"/>
        <v>43329</v>
      </c>
      <c r="F1469" s="7">
        <f>IFERROR(__xludf.DUMMYFUNCTION("""COMPUTED_VALUE"""),0.10436342592592593)</f>
        <v>0.1043634259</v>
      </c>
      <c r="G1469">
        <f t="shared" si="2"/>
        <v>2</v>
      </c>
      <c r="H1469">
        <f>IFERROR(__xludf.DUMMYFUNCTION("""COMPUTED_VALUE"""),30.0)</f>
        <v>30</v>
      </c>
      <c r="I1469">
        <f>IFERROR(__xludf.DUMMYFUNCTION("""COMPUTED_VALUE"""),17.0)</f>
        <v>17</v>
      </c>
    </row>
    <row r="1470">
      <c r="A1470" s="2">
        <v>251.0</v>
      </c>
      <c r="B1470" s="2">
        <v>6.0</v>
      </c>
      <c r="C1470" s="2">
        <v>257.0</v>
      </c>
      <c r="D1470" s="4">
        <v>43329.11478009259</v>
      </c>
      <c r="E1470" s="6">
        <f t="shared" si="1"/>
        <v>43329</v>
      </c>
      <c r="F1470" s="7">
        <f>IFERROR(__xludf.DUMMYFUNCTION("""COMPUTED_VALUE"""),0.11478009259259259)</f>
        <v>0.1147800926</v>
      </c>
      <c r="G1470">
        <f t="shared" si="2"/>
        <v>2</v>
      </c>
      <c r="H1470">
        <f>IFERROR(__xludf.DUMMYFUNCTION("""COMPUTED_VALUE"""),45.0)</f>
        <v>45</v>
      </c>
      <c r="I1470">
        <f>IFERROR(__xludf.DUMMYFUNCTION("""COMPUTED_VALUE"""),17.0)</f>
        <v>17</v>
      </c>
    </row>
    <row r="1471">
      <c r="A1471" s="2">
        <v>186.0</v>
      </c>
      <c r="B1471" s="2">
        <v>6.0</v>
      </c>
      <c r="C1471" s="2">
        <v>192.0</v>
      </c>
      <c r="D1471" s="4">
        <v>43329.125185185185</v>
      </c>
      <c r="E1471" s="6">
        <f t="shared" si="1"/>
        <v>43329</v>
      </c>
      <c r="F1471" s="7">
        <f>IFERROR(__xludf.DUMMYFUNCTION("""COMPUTED_VALUE"""),0.12518518518518518)</f>
        <v>0.1251851852</v>
      </c>
      <c r="G1471">
        <f t="shared" si="2"/>
        <v>3</v>
      </c>
      <c r="H1471">
        <f>IFERROR(__xludf.DUMMYFUNCTION("""COMPUTED_VALUE"""),0.0)</f>
        <v>0</v>
      </c>
      <c r="I1471">
        <f>IFERROR(__xludf.DUMMYFUNCTION("""COMPUTED_VALUE"""),16.0)</f>
        <v>16</v>
      </c>
    </row>
    <row r="1472">
      <c r="A1472" s="2">
        <v>193.0</v>
      </c>
      <c r="B1472" s="2">
        <v>11.0</v>
      </c>
      <c r="C1472" s="2">
        <v>204.0</v>
      </c>
      <c r="D1472" s="4">
        <v>43329.13564814815</v>
      </c>
      <c r="E1472" s="6">
        <f t="shared" si="1"/>
        <v>43329</v>
      </c>
      <c r="F1472" s="7">
        <f>IFERROR(__xludf.DUMMYFUNCTION("""COMPUTED_VALUE"""),0.13564814814814816)</f>
        <v>0.1356481481</v>
      </c>
      <c r="G1472">
        <f t="shared" si="2"/>
        <v>3</v>
      </c>
      <c r="H1472">
        <f>IFERROR(__xludf.DUMMYFUNCTION("""COMPUTED_VALUE"""),15.0)</f>
        <v>15</v>
      </c>
      <c r="I1472">
        <f>IFERROR(__xludf.DUMMYFUNCTION("""COMPUTED_VALUE"""),20.0)</f>
        <v>20</v>
      </c>
    </row>
    <row r="1473">
      <c r="A1473" s="2">
        <v>175.0</v>
      </c>
      <c r="B1473" s="2">
        <v>11.0</v>
      </c>
      <c r="C1473" s="2">
        <v>186.0</v>
      </c>
      <c r="D1473" s="4">
        <v>43329.14603009259</v>
      </c>
      <c r="E1473" s="6">
        <f t="shared" si="1"/>
        <v>43329</v>
      </c>
      <c r="F1473" s="7">
        <f>IFERROR(__xludf.DUMMYFUNCTION("""COMPUTED_VALUE"""),0.1460300925925926)</f>
        <v>0.1460300926</v>
      </c>
      <c r="G1473">
        <f t="shared" si="2"/>
        <v>3</v>
      </c>
      <c r="H1473">
        <f>IFERROR(__xludf.DUMMYFUNCTION("""COMPUTED_VALUE"""),30.0)</f>
        <v>30</v>
      </c>
      <c r="I1473">
        <f>IFERROR(__xludf.DUMMYFUNCTION("""COMPUTED_VALUE"""),17.0)</f>
        <v>17</v>
      </c>
    </row>
    <row r="1474">
      <c r="A1474" s="2">
        <v>151.0</v>
      </c>
      <c r="B1474" s="2">
        <v>6.0</v>
      </c>
      <c r="C1474" s="2">
        <v>157.0</v>
      </c>
      <c r="D1474" s="4">
        <v>43329.156435185185</v>
      </c>
      <c r="E1474" s="6">
        <f t="shared" si="1"/>
        <v>43329</v>
      </c>
      <c r="F1474" s="7">
        <f>IFERROR(__xludf.DUMMYFUNCTION("""COMPUTED_VALUE"""),0.15643518518518518)</f>
        <v>0.1564351852</v>
      </c>
      <c r="G1474">
        <f t="shared" si="2"/>
        <v>3</v>
      </c>
      <c r="H1474">
        <f>IFERROR(__xludf.DUMMYFUNCTION("""COMPUTED_VALUE"""),45.0)</f>
        <v>45</v>
      </c>
      <c r="I1474">
        <f>IFERROR(__xludf.DUMMYFUNCTION("""COMPUTED_VALUE"""),16.0)</f>
        <v>16</v>
      </c>
    </row>
    <row r="1475">
      <c r="A1475" s="2">
        <v>172.0</v>
      </c>
      <c r="B1475" s="2">
        <v>9.0</v>
      </c>
      <c r="C1475" s="2">
        <v>172.0</v>
      </c>
      <c r="D1475" s="4">
        <v>43329.166863425926</v>
      </c>
      <c r="E1475" s="6">
        <f t="shared" si="1"/>
        <v>43329</v>
      </c>
      <c r="F1475" s="7">
        <f>IFERROR(__xludf.DUMMYFUNCTION("""COMPUTED_VALUE"""),0.16686342592592593)</f>
        <v>0.1668634259</v>
      </c>
      <c r="G1475">
        <f t="shared" si="2"/>
        <v>4</v>
      </c>
      <c r="H1475">
        <f>IFERROR(__xludf.DUMMYFUNCTION("""COMPUTED_VALUE"""),0.0)</f>
        <v>0</v>
      </c>
      <c r="I1475">
        <f>IFERROR(__xludf.DUMMYFUNCTION("""COMPUTED_VALUE"""),17.0)</f>
        <v>17</v>
      </c>
    </row>
    <row r="1476">
      <c r="A1476" s="2">
        <v>120.0</v>
      </c>
      <c r="B1476" s="2">
        <v>8.0</v>
      </c>
      <c r="C1476" s="2">
        <v>128.0</v>
      </c>
      <c r="D1476" s="4">
        <v>43329.17726851852</v>
      </c>
      <c r="E1476" s="6">
        <f t="shared" si="1"/>
        <v>43329</v>
      </c>
      <c r="F1476" s="7">
        <f>IFERROR(__xludf.DUMMYFUNCTION("""COMPUTED_VALUE"""),0.17726851851851852)</f>
        <v>0.1772685185</v>
      </c>
      <c r="G1476">
        <f t="shared" si="2"/>
        <v>4</v>
      </c>
      <c r="H1476">
        <f>IFERROR(__xludf.DUMMYFUNCTION("""COMPUTED_VALUE"""),15.0)</f>
        <v>15</v>
      </c>
      <c r="I1476">
        <f>IFERROR(__xludf.DUMMYFUNCTION("""COMPUTED_VALUE"""),16.0)</f>
        <v>16</v>
      </c>
    </row>
    <row r="1477">
      <c r="A1477" s="2">
        <v>113.0</v>
      </c>
      <c r="B1477" s="2">
        <v>6.0</v>
      </c>
      <c r="C1477" s="2">
        <v>119.0</v>
      </c>
      <c r="D1477" s="4">
        <v>43329.18769675926</v>
      </c>
      <c r="E1477" s="6">
        <f t="shared" si="1"/>
        <v>43329</v>
      </c>
      <c r="F1477" s="7">
        <f>IFERROR(__xludf.DUMMYFUNCTION("""COMPUTED_VALUE"""),0.18769675925925927)</f>
        <v>0.1876967593</v>
      </c>
      <c r="G1477">
        <f t="shared" si="2"/>
        <v>4</v>
      </c>
      <c r="H1477">
        <f>IFERROR(__xludf.DUMMYFUNCTION("""COMPUTED_VALUE"""),30.0)</f>
        <v>30</v>
      </c>
      <c r="I1477">
        <f>IFERROR(__xludf.DUMMYFUNCTION("""COMPUTED_VALUE"""),17.0)</f>
        <v>17</v>
      </c>
    </row>
    <row r="1478">
      <c r="A1478" s="2">
        <v>98.0</v>
      </c>
      <c r="B1478" s="2">
        <v>7.0</v>
      </c>
      <c r="C1478" s="2">
        <v>105.0</v>
      </c>
      <c r="D1478" s="4">
        <v>43329.19813657407</v>
      </c>
      <c r="E1478" s="6">
        <f t="shared" si="1"/>
        <v>43329</v>
      </c>
      <c r="F1478" s="7">
        <f>IFERROR(__xludf.DUMMYFUNCTION("""COMPUTED_VALUE"""),0.19813657407407406)</f>
        <v>0.1981365741</v>
      </c>
      <c r="G1478">
        <f t="shared" si="2"/>
        <v>4</v>
      </c>
      <c r="H1478">
        <f>IFERROR(__xludf.DUMMYFUNCTION("""COMPUTED_VALUE"""),45.0)</f>
        <v>45</v>
      </c>
      <c r="I1478">
        <f>IFERROR(__xludf.DUMMYFUNCTION("""COMPUTED_VALUE"""),19.0)</f>
        <v>19</v>
      </c>
    </row>
    <row r="1479">
      <c r="A1479" s="2">
        <v>82.0</v>
      </c>
      <c r="B1479" s="2">
        <v>7.0</v>
      </c>
      <c r="C1479" s="2">
        <v>89.0</v>
      </c>
      <c r="D1479" s="4">
        <v>43329.20853009259</v>
      </c>
      <c r="E1479" s="6">
        <f t="shared" si="1"/>
        <v>43329</v>
      </c>
      <c r="F1479" s="7">
        <f>IFERROR(__xludf.DUMMYFUNCTION("""COMPUTED_VALUE"""),0.2085300925925926)</f>
        <v>0.2085300926</v>
      </c>
      <c r="G1479">
        <f t="shared" si="2"/>
        <v>5</v>
      </c>
      <c r="H1479">
        <f>IFERROR(__xludf.DUMMYFUNCTION("""COMPUTED_VALUE"""),0.0)</f>
        <v>0</v>
      </c>
      <c r="I1479">
        <f>IFERROR(__xludf.DUMMYFUNCTION("""COMPUTED_VALUE"""),17.0)</f>
        <v>17</v>
      </c>
    </row>
    <row r="1480">
      <c r="A1480" s="2">
        <v>54.0</v>
      </c>
      <c r="B1480" s="2">
        <v>7.0</v>
      </c>
      <c r="C1480" s="2">
        <v>61.0</v>
      </c>
      <c r="D1480" s="4">
        <v>43329.218935185185</v>
      </c>
      <c r="E1480" s="6">
        <f t="shared" si="1"/>
        <v>43329</v>
      </c>
      <c r="F1480" s="7">
        <f>IFERROR(__xludf.DUMMYFUNCTION("""COMPUTED_VALUE"""),0.21893518518518518)</f>
        <v>0.2189351852</v>
      </c>
      <c r="G1480">
        <f t="shared" si="2"/>
        <v>5</v>
      </c>
      <c r="H1480">
        <f>IFERROR(__xludf.DUMMYFUNCTION("""COMPUTED_VALUE"""),15.0)</f>
        <v>15</v>
      </c>
      <c r="I1480">
        <f>IFERROR(__xludf.DUMMYFUNCTION("""COMPUTED_VALUE"""),16.0)</f>
        <v>16</v>
      </c>
    </row>
    <row r="1481">
      <c r="A1481" s="2">
        <v>49.0</v>
      </c>
      <c r="B1481" s="2">
        <v>7.0</v>
      </c>
      <c r="C1481" s="2">
        <v>56.0</v>
      </c>
      <c r="D1481" s="4">
        <v>43329.22935185185</v>
      </c>
      <c r="E1481" s="6">
        <f t="shared" si="1"/>
        <v>43329</v>
      </c>
      <c r="F1481" s="7">
        <f>IFERROR(__xludf.DUMMYFUNCTION("""COMPUTED_VALUE"""),0.22935185185185186)</f>
        <v>0.2293518519</v>
      </c>
      <c r="G1481">
        <f t="shared" si="2"/>
        <v>5</v>
      </c>
      <c r="H1481">
        <f>IFERROR(__xludf.DUMMYFUNCTION("""COMPUTED_VALUE"""),30.0)</f>
        <v>30</v>
      </c>
      <c r="I1481">
        <f>IFERROR(__xludf.DUMMYFUNCTION("""COMPUTED_VALUE"""),16.0)</f>
        <v>16</v>
      </c>
    </row>
    <row r="1482">
      <c r="A1482" s="2">
        <v>45.0</v>
      </c>
      <c r="B1482" s="2">
        <v>7.0</v>
      </c>
      <c r="C1482" s="2">
        <v>52.0</v>
      </c>
      <c r="D1482" s="4">
        <v>43329.23976851852</v>
      </c>
      <c r="E1482" s="6">
        <f t="shared" si="1"/>
        <v>43329</v>
      </c>
      <c r="F1482" s="7">
        <f>IFERROR(__xludf.DUMMYFUNCTION("""COMPUTED_VALUE"""),0.23976851851851852)</f>
        <v>0.2397685185</v>
      </c>
      <c r="G1482">
        <f t="shared" si="2"/>
        <v>5</v>
      </c>
      <c r="H1482">
        <f>IFERROR(__xludf.DUMMYFUNCTION("""COMPUTED_VALUE"""),45.0)</f>
        <v>45</v>
      </c>
      <c r="I1482">
        <f>IFERROR(__xludf.DUMMYFUNCTION("""COMPUTED_VALUE"""),16.0)</f>
        <v>16</v>
      </c>
    </row>
    <row r="1483">
      <c r="A1483" s="2">
        <v>49.0</v>
      </c>
      <c r="B1483" s="2">
        <v>7.0</v>
      </c>
      <c r="C1483" s="2">
        <v>52.0</v>
      </c>
      <c r="D1483" s="4">
        <v>43329.250185185185</v>
      </c>
      <c r="E1483" s="6">
        <f t="shared" si="1"/>
        <v>43329</v>
      </c>
      <c r="F1483" s="7">
        <f>IFERROR(__xludf.DUMMYFUNCTION("""COMPUTED_VALUE"""),0.2501851851851852)</f>
        <v>0.2501851852</v>
      </c>
      <c r="G1483">
        <f t="shared" si="2"/>
        <v>6</v>
      </c>
      <c r="H1483">
        <f>IFERROR(__xludf.DUMMYFUNCTION("""COMPUTED_VALUE"""),0.0)</f>
        <v>0</v>
      </c>
      <c r="I1483">
        <f>IFERROR(__xludf.DUMMYFUNCTION("""COMPUTED_VALUE"""),16.0)</f>
        <v>16</v>
      </c>
    </row>
    <row r="1484">
      <c r="A1484" s="2">
        <v>43.0</v>
      </c>
      <c r="B1484" s="2">
        <v>7.0</v>
      </c>
      <c r="C1484" s="2">
        <v>50.0</v>
      </c>
      <c r="D1484" s="4">
        <v>43329.260613425926</v>
      </c>
      <c r="E1484" s="6">
        <f t="shared" si="1"/>
        <v>43329</v>
      </c>
      <c r="F1484" s="7">
        <f>IFERROR(__xludf.DUMMYFUNCTION("""COMPUTED_VALUE"""),0.2606134259259259)</f>
        <v>0.2606134259</v>
      </c>
      <c r="G1484">
        <f t="shared" si="2"/>
        <v>6</v>
      </c>
      <c r="H1484">
        <f>IFERROR(__xludf.DUMMYFUNCTION("""COMPUTED_VALUE"""),15.0)</f>
        <v>15</v>
      </c>
      <c r="I1484">
        <f>IFERROR(__xludf.DUMMYFUNCTION("""COMPUTED_VALUE"""),17.0)</f>
        <v>17</v>
      </c>
    </row>
    <row r="1485">
      <c r="A1485" s="2">
        <v>43.0</v>
      </c>
      <c r="B1485" s="2">
        <v>7.0</v>
      </c>
      <c r="C1485" s="2">
        <v>50.0</v>
      </c>
      <c r="D1485" s="4">
        <v>43329.273877314816</v>
      </c>
      <c r="E1485" s="6">
        <f t="shared" si="1"/>
        <v>43329</v>
      </c>
      <c r="F1485" s="7">
        <f>IFERROR(__xludf.DUMMYFUNCTION("""COMPUTED_VALUE"""),0.2738773148148148)</f>
        <v>0.2738773148</v>
      </c>
      <c r="G1485">
        <f t="shared" si="2"/>
        <v>6</v>
      </c>
      <c r="H1485">
        <f>IFERROR(__xludf.DUMMYFUNCTION("""COMPUTED_VALUE"""),34.0)</f>
        <v>34</v>
      </c>
      <c r="I1485">
        <f>IFERROR(__xludf.DUMMYFUNCTION("""COMPUTED_VALUE"""),23.0)</f>
        <v>23</v>
      </c>
    </row>
    <row r="1486">
      <c r="A1486" s="2">
        <v>43.0</v>
      </c>
      <c r="B1486" s="2">
        <v>6.0</v>
      </c>
      <c r="C1486" s="2">
        <v>49.0</v>
      </c>
      <c r="D1486" s="4">
        <v>43329.28144675926</v>
      </c>
      <c r="E1486" s="6">
        <f t="shared" si="1"/>
        <v>43329</v>
      </c>
      <c r="F1486" s="7">
        <f>IFERROR(__xludf.DUMMYFUNCTION("""COMPUTED_VALUE"""),0.28144675925925927)</f>
        <v>0.2814467593</v>
      </c>
      <c r="G1486">
        <f t="shared" si="2"/>
        <v>6</v>
      </c>
      <c r="H1486">
        <f>IFERROR(__xludf.DUMMYFUNCTION("""COMPUTED_VALUE"""),45.0)</f>
        <v>45</v>
      </c>
      <c r="I1486">
        <f>IFERROR(__xludf.DUMMYFUNCTION("""COMPUTED_VALUE"""),17.0)</f>
        <v>17</v>
      </c>
    </row>
    <row r="1487">
      <c r="A1487" s="2">
        <v>44.0</v>
      </c>
      <c r="B1487" s="2">
        <v>6.0</v>
      </c>
      <c r="C1487" s="2">
        <v>50.0</v>
      </c>
      <c r="D1487" s="4">
        <v>43329.29185185185</v>
      </c>
      <c r="E1487" s="6">
        <f t="shared" si="1"/>
        <v>43329</v>
      </c>
      <c r="F1487" s="7">
        <f>IFERROR(__xludf.DUMMYFUNCTION("""COMPUTED_VALUE"""),0.29185185185185186)</f>
        <v>0.2918518519</v>
      </c>
      <c r="G1487">
        <f t="shared" si="2"/>
        <v>7</v>
      </c>
      <c r="H1487">
        <f>IFERROR(__xludf.DUMMYFUNCTION("""COMPUTED_VALUE"""),0.0)</f>
        <v>0</v>
      </c>
      <c r="I1487">
        <f>IFERROR(__xludf.DUMMYFUNCTION("""COMPUTED_VALUE"""),16.0)</f>
        <v>16</v>
      </c>
    </row>
    <row r="1488">
      <c r="A1488" s="2">
        <v>76.0</v>
      </c>
      <c r="B1488" s="2">
        <v>7.0</v>
      </c>
      <c r="C1488" s="2">
        <v>83.0</v>
      </c>
      <c r="D1488" s="4">
        <v>43329.30229166667</v>
      </c>
      <c r="E1488" s="6">
        <f t="shared" si="1"/>
        <v>43329</v>
      </c>
      <c r="F1488" s="7">
        <f>IFERROR(__xludf.DUMMYFUNCTION("""COMPUTED_VALUE"""),0.3022916666666667)</f>
        <v>0.3022916667</v>
      </c>
      <c r="G1488">
        <f t="shared" si="2"/>
        <v>7</v>
      </c>
      <c r="H1488">
        <f>IFERROR(__xludf.DUMMYFUNCTION("""COMPUTED_VALUE"""),15.0)</f>
        <v>15</v>
      </c>
      <c r="I1488">
        <f>IFERROR(__xludf.DUMMYFUNCTION("""COMPUTED_VALUE"""),18.0)</f>
        <v>18</v>
      </c>
    </row>
    <row r="1489">
      <c r="A1489" s="2">
        <v>74.0</v>
      </c>
      <c r="B1489" s="2">
        <v>7.0</v>
      </c>
      <c r="C1489" s="2">
        <v>81.0</v>
      </c>
      <c r="D1489" s="4">
        <v>43329.31270833333</v>
      </c>
      <c r="E1489" s="6">
        <f t="shared" si="1"/>
        <v>43329</v>
      </c>
      <c r="F1489" s="7">
        <f>IFERROR(__xludf.DUMMYFUNCTION("""COMPUTED_VALUE"""),0.3127083333333333)</f>
        <v>0.3127083333</v>
      </c>
      <c r="G1489">
        <f t="shared" si="2"/>
        <v>7</v>
      </c>
      <c r="H1489">
        <f>IFERROR(__xludf.DUMMYFUNCTION("""COMPUTED_VALUE"""),30.0)</f>
        <v>30</v>
      </c>
      <c r="I1489">
        <f>IFERROR(__xludf.DUMMYFUNCTION("""COMPUTED_VALUE"""),18.0)</f>
        <v>18</v>
      </c>
    </row>
    <row r="1490">
      <c r="A1490" s="2">
        <v>94.0</v>
      </c>
      <c r="B1490" s="2">
        <v>7.0</v>
      </c>
      <c r="C1490" s="2">
        <v>101.0</v>
      </c>
      <c r="D1490" s="4">
        <v>43329.32313657407</v>
      </c>
      <c r="E1490" s="6">
        <f t="shared" si="1"/>
        <v>43329</v>
      </c>
      <c r="F1490" s="7">
        <f>IFERROR(__xludf.DUMMYFUNCTION("""COMPUTED_VALUE"""),0.3231365740740741)</f>
        <v>0.3231365741</v>
      </c>
      <c r="G1490">
        <f t="shared" si="2"/>
        <v>7</v>
      </c>
      <c r="H1490">
        <f>IFERROR(__xludf.DUMMYFUNCTION("""COMPUTED_VALUE"""),45.0)</f>
        <v>45</v>
      </c>
      <c r="I1490">
        <f>IFERROR(__xludf.DUMMYFUNCTION("""COMPUTED_VALUE"""),19.0)</f>
        <v>19</v>
      </c>
    </row>
    <row r="1491">
      <c r="A1491" s="2">
        <v>74.0</v>
      </c>
      <c r="B1491" s="2">
        <v>7.0</v>
      </c>
      <c r="C1491" s="2">
        <v>81.0</v>
      </c>
      <c r="D1491" s="4">
        <v>43329.33354166667</v>
      </c>
      <c r="E1491" s="6">
        <f t="shared" si="1"/>
        <v>43329</v>
      </c>
      <c r="F1491" s="7">
        <f>IFERROR(__xludf.DUMMYFUNCTION("""COMPUTED_VALUE"""),0.3335416666666667)</f>
        <v>0.3335416667</v>
      </c>
      <c r="G1491">
        <f t="shared" si="2"/>
        <v>8</v>
      </c>
      <c r="H1491">
        <f>IFERROR(__xludf.DUMMYFUNCTION("""COMPUTED_VALUE"""),0.0)</f>
        <v>0</v>
      </c>
      <c r="I1491">
        <f>IFERROR(__xludf.DUMMYFUNCTION("""COMPUTED_VALUE"""),18.0)</f>
        <v>18</v>
      </c>
    </row>
    <row r="1492">
      <c r="A1492" s="2">
        <v>87.0</v>
      </c>
      <c r="B1492" s="2">
        <v>7.0</v>
      </c>
      <c r="C1492" s="2">
        <v>94.0</v>
      </c>
      <c r="D1492" s="4">
        <v>43329.34394675926</v>
      </c>
      <c r="E1492" s="6">
        <f t="shared" si="1"/>
        <v>43329</v>
      </c>
      <c r="F1492" s="7">
        <f>IFERROR(__xludf.DUMMYFUNCTION("""COMPUTED_VALUE"""),0.34394675925925927)</f>
        <v>0.3439467593</v>
      </c>
      <c r="G1492">
        <f t="shared" si="2"/>
        <v>8</v>
      </c>
      <c r="H1492">
        <f>IFERROR(__xludf.DUMMYFUNCTION("""COMPUTED_VALUE"""),15.0)</f>
        <v>15</v>
      </c>
      <c r="I1492">
        <f>IFERROR(__xludf.DUMMYFUNCTION("""COMPUTED_VALUE"""),17.0)</f>
        <v>17</v>
      </c>
    </row>
    <row r="1493">
      <c r="A1493" s="2">
        <v>126.0</v>
      </c>
      <c r="B1493" s="2">
        <v>7.0</v>
      </c>
      <c r="C1493" s="2">
        <v>133.0</v>
      </c>
      <c r="D1493" s="4">
        <v>43329.354375</v>
      </c>
      <c r="E1493" s="6">
        <f t="shared" si="1"/>
        <v>43329</v>
      </c>
      <c r="F1493" s="7">
        <f>IFERROR(__xludf.DUMMYFUNCTION("""COMPUTED_VALUE"""),0.354375)</f>
        <v>0.354375</v>
      </c>
      <c r="G1493">
        <f t="shared" si="2"/>
        <v>8</v>
      </c>
      <c r="H1493">
        <f>IFERROR(__xludf.DUMMYFUNCTION("""COMPUTED_VALUE"""),30.0)</f>
        <v>30</v>
      </c>
      <c r="I1493">
        <f>IFERROR(__xludf.DUMMYFUNCTION("""COMPUTED_VALUE"""),18.0)</f>
        <v>18</v>
      </c>
    </row>
    <row r="1494">
      <c r="A1494" s="2">
        <v>181.0</v>
      </c>
      <c r="B1494" s="2">
        <v>6.0</v>
      </c>
      <c r="C1494" s="2">
        <v>187.0</v>
      </c>
      <c r="D1494" s="4">
        <v>43329.36479166667</v>
      </c>
      <c r="E1494" s="6">
        <f t="shared" si="1"/>
        <v>43329</v>
      </c>
      <c r="F1494" s="7">
        <f>IFERROR(__xludf.DUMMYFUNCTION("""COMPUTED_VALUE"""),0.3647916666666667)</f>
        <v>0.3647916667</v>
      </c>
      <c r="G1494">
        <f t="shared" si="2"/>
        <v>8</v>
      </c>
      <c r="H1494">
        <f>IFERROR(__xludf.DUMMYFUNCTION("""COMPUTED_VALUE"""),45.0)</f>
        <v>45</v>
      </c>
      <c r="I1494">
        <f>IFERROR(__xludf.DUMMYFUNCTION("""COMPUTED_VALUE"""),18.0)</f>
        <v>18</v>
      </c>
    </row>
    <row r="1495">
      <c r="A1495" s="2">
        <v>152.0</v>
      </c>
      <c r="B1495" s="2">
        <v>6.0</v>
      </c>
      <c r="C1495" s="2">
        <v>158.0</v>
      </c>
      <c r="D1495" s="4">
        <v>43329.37521990741</v>
      </c>
      <c r="E1495" s="6">
        <f t="shared" si="1"/>
        <v>43329</v>
      </c>
      <c r="F1495" s="7">
        <f>IFERROR(__xludf.DUMMYFUNCTION("""COMPUTED_VALUE"""),0.3752199074074074)</f>
        <v>0.3752199074</v>
      </c>
      <c r="G1495">
        <f t="shared" si="2"/>
        <v>9</v>
      </c>
      <c r="H1495">
        <f>IFERROR(__xludf.DUMMYFUNCTION("""COMPUTED_VALUE"""),0.0)</f>
        <v>0</v>
      </c>
      <c r="I1495">
        <f>IFERROR(__xludf.DUMMYFUNCTION("""COMPUTED_VALUE"""),19.0)</f>
        <v>19</v>
      </c>
    </row>
    <row r="1496">
      <c r="A1496" s="2">
        <v>225.0</v>
      </c>
      <c r="B1496" s="2">
        <v>6.0</v>
      </c>
      <c r="C1496" s="2">
        <v>231.0</v>
      </c>
      <c r="D1496" s="4">
        <v>43329.385625</v>
      </c>
      <c r="E1496" s="6">
        <f t="shared" si="1"/>
        <v>43329</v>
      </c>
      <c r="F1496" s="7">
        <f>IFERROR(__xludf.DUMMYFUNCTION("""COMPUTED_VALUE"""),0.385625)</f>
        <v>0.385625</v>
      </c>
      <c r="G1496">
        <f t="shared" si="2"/>
        <v>9</v>
      </c>
      <c r="H1496">
        <f>IFERROR(__xludf.DUMMYFUNCTION("""COMPUTED_VALUE"""),15.0)</f>
        <v>15</v>
      </c>
      <c r="I1496">
        <f>IFERROR(__xludf.DUMMYFUNCTION("""COMPUTED_VALUE"""),18.0)</f>
        <v>18</v>
      </c>
    </row>
    <row r="1497">
      <c r="A1497" s="2">
        <v>296.0</v>
      </c>
      <c r="B1497" s="2">
        <v>10.0</v>
      </c>
      <c r="C1497" s="2">
        <v>306.0</v>
      </c>
      <c r="D1497" s="4">
        <v>43329.39603009259</v>
      </c>
      <c r="E1497" s="6">
        <f t="shared" si="1"/>
        <v>43329</v>
      </c>
      <c r="F1497" s="7">
        <f>IFERROR(__xludf.DUMMYFUNCTION("""COMPUTED_VALUE"""),0.3960300925925926)</f>
        <v>0.3960300926</v>
      </c>
      <c r="G1497">
        <f t="shared" si="2"/>
        <v>9</v>
      </c>
      <c r="H1497">
        <f>IFERROR(__xludf.DUMMYFUNCTION("""COMPUTED_VALUE"""),30.0)</f>
        <v>30</v>
      </c>
      <c r="I1497">
        <f>IFERROR(__xludf.DUMMYFUNCTION("""COMPUTED_VALUE"""),17.0)</f>
        <v>17</v>
      </c>
    </row>
    <row r="1498">
      <c r="A1498" s="2">
        <v>474.0</v>
      </c>
      <c r="B1498" s="2">
        <v>12.0</v>
      </c>
      <c r="C1498" s="2">
        <v>486.0</v>
      </c>
      <c r="D1498" s="4">
        <v>43329.40645833333</v>
      </c>
      <c r="E1498" s="6">
        <f t="shared" si="1"/>
        <v>43329</v>
      </c>
      <c r="F1498" s="7">
        <f>IFERROR(__xludf.DUMMYFUNCTION("""COMPUTED_VALUE"""),0.4064583333333333)</f>
        <v>0.4064583333</v>
      </c>
      <c r="G1498">
        <f t="shared" si="2"/>
        <v>9</v>
      </c>
      <c r="H1498">
        <f>IFERROR(__xludf.DUMMYFUNCTION("""COMPUTED_VALUE"""),45.0)</f>
        <v>45</v>
      </c>
      <c r="I1498">
        <f>IFERROR(__xludf.DUMMYFUNCTION("""COMPUTED_VALUE"""),18.0)</f>
        <v>18</v>
      </c>
    </row>
    <row r="1499">
      <c r="A1499" s="2">
        <v>407.0</v>
      </c>
      <c r="B1499" s="2">
        <v>14.0</v>
      </c>
      <c r="C1499" s="2">
        <v>421.0</v>
      </c>
      <c r="D1499" s="4">
        <v>43329.416875</v>
      </c>
      <c r="E1499" s="6">
        <f t="shared" si="1"/>
        <v>43329</v>
      </c>
      <c r="F1499" s="7">
        <f>IFERROR(__xludf.DUMMYFUNCTION("""COMPUTED_VALUE"""),0.416875)</f>
        <v>0.416875</v>
      </c>
      <c r="G1499">
        <f t="shared" si="2"/>
        <v>10</v>
      </c>
      <c r="H1499">
        <f>IFERROR(__xludf.DUMMYFUNCTION("""COMPUTED_VALUE"""),0.0)</f>
        <v>0</v>
      </c>
      <c r="I1499">
        <f>IFERROR(__xludf.DUMMYFUNCTION("""COMPUTED_VALUE"""),18.0)</f>
        <v>18</v>
      </c>
    </row>
    <row r="1500">
      <c r="A1500" s="2">
        <v>395.0</v>
      </c>
      <c r="B1500" s="2">
        <v>10.0</v>
      </c>
      <c r="C1500" s="2">
        <v>405.0</v>
      </c>
      <c r="D1500" s="4">
        <v>43329.42729166667</v>
      </c>
      <c r="E1500" s="6">
        <f t="shared" si="1"/>
        <v>43329</v>
      </c>
      <c r="F1500" s="7">
        <f>IFERROR(__xludf.DUMMYFUNCTION("""COMPUTED_VALUE"""),0.4272916666666667)</f>
        <v>0.4272916667</v>
      </c>
      <c r="G1500">
        <f t="shared" si="2"/>
        <v>10</v>
      </c>
      <c r="H1500">
        <f>IFERROR(__xludf.DUMMYFUNCTION("""COMPUTED_VALUE"""),15.0)</f>
        <v>15</v>
      </c>
      <c r="I1500">
        <f>IFERROR(__xludf.DUMMYFUNCTION("""COMPUTED_VALUE"""),18.0)</f>
        <v>18</v>
      </c>
    </row>
    <row r="1501">
      <c r="A1501" s="2">
        <v>462.0</v>
      </c>
      <c r="B1501" s="2">
        <v>14.0</v>
      </c>
      <c r="C1501" s="2">
        <v>476.0</v>
      </c>
      <c r="D1501" s="4">
        <v>43329.43770833333</v>
      </c>
      <c r="E1501" s="6">
        <f t="shared" si="1"/>
        <v>43329</v>
      </c>
      <c r="F1501" s="7">
        <f>IFERROR(__xludf.DUMMYFUNCTION("""COMPUTED_VALUE"""),0.4377083333333333)</f>
        <v>0.4377083333</v>
      </c>
      <c r="G1501">
        <f t="shared" si="2"/>
        <v>10</v>
      </c>
      <c r="H1501">
        <f>IFERROR(__xludf.DUMMYFUNCTION("""COMPUTED_VALUE"""),30.0)</f>
        <v>30</v>
      </c>
      <c r="I1501">
        <f>IFERROR(__xludf.DUMMYFUNCTION("""COMPUTED_VALUE"""),18.0)</f>
        <v>18</v>
      </c>
    </row>
    <row r="1502">
      <c r="A1502" s="2">
        <v>542.0</v>
      </c>
      <c r="B1502" s="2">
        <v>20.0</v>
      </c>
      <c r="C1502" s="2">
        <v>562.0</v>
      </c>
      <c r="D1502" s="4">
        <v>43329.448125</v>
      </c>
      <c r="E1502" s="6">
        <f t="shared" si="1"/>
        <v>43329</v>
      </c>
      <c r="F1502" s="7">
        <f>IFERROR(__xludf.DUMMYFUNCTION("""COMPUTED_VALUE"""),0.448125)</f>
        <v>0.448125</v>
      </c>
      <c r="G1502">
        <f t="shared" si="2"/>
        <v>10</v>
      </c>
      <c r="H1502">
        <f>IFERROR(__xludf.DUMMYFUNCTION("""COMPUTED_VALUE"""),45.0)</f>
        <v>45</v>
      </c>
      <c r="I1502">
        <f>IFERROR(__xludf.DUMMYFUNCTION("""COMPUTED_VALUE"""),18.0)</f>
        <v>18</v>
      </c>
    </row>
    <row r="1503">
      <c r="A1503" s="2">
        <v>440.0</v>
      </c>
      <c r="B1503" s="2">
        <v>10.0</v>
      </c>
      <c r="C1503" s="2">
        <v>450.0</v>
      </c>
      <c r="D1503" s="4">
        <v>43329.45853009259</v>
      </c>
      <c r="E1503" s="6">
        <f t="shared" si="1"/>
        <v>43329</v>
      </c>
      <c r="F1503" s="7">
        <f>IFERROR(__xludf.DUMMYFUNCTION("""COMPUTED_VALUE"""),0.4585300925925926)</f>
        <v>0.4585300926</v>
      </c>
      <c r="G1503">
        <f t="shared" si="2"/>
        <v>11</v>
      </c>
      <c r="H1503">
        <f>IFERROR(__xludf.DUMMYFUNCTION("""COMPUTED_VALUE"""),0.0)</f>
        <v>0</v>
      </c>
      <c r="I1503">
        <f>IFERROR(__xludf.DUMMYFUNCTION("""COMPUTED_VALUE"""),17.0)</f>
        <v>17</v>
      </c>
    </row>
    <row r="1504">
      <c r="A1504" s="2">
        <v>381.0</v>
      </c>
      <c r="B1504" s="2">
        <v>11.0</v>
      </c>
      <c r="C1504" s="2">
        <v>392.0</v>
      </c>
      <c r="D1504" s="4">
        <v>43329.46895833333</v>
      </c>
      <c r="E1504" s="6">
        <f t="shared" si="1"/>
        <v>43329</v>
      </c>
      <c r="F1504" s="7">
        <f>IFERROR(__xludf.DUMMYFUNCTION("""COMPUTED_VALUE"""),0.4689583333333333)</f>
        <v>0.4689583333</v>
      </c>
      <c r="G1504">
        <f t="shared" si="2"/>
        <v>11</v>
      </c>
      <c r="H1504">
        <f>IFERROR(__xludf.DUMMYFUNCTION("""COMPUTED_VALUE"""),15.0)</f>
        <v>15</v>
      </c>
      <c r="I1504">
        <f>IFERROR(__xludf.DUMMYFUNCTION("""COMPUTED_VALUE"""),18.0)</f>
        <v>18</v>
      </c>
    </row>
    <row r="1505">
      <c r="A1505" s="2">
        <v>358.0</v>
      </c>
      <c r="B1505" s="2">
        <v>10.0</v>
      </c>
      <c r="C1505" s="2">
        <v>368.0</v>
      </c>
      <c r="D1505" s="4">
        <v>43329.479375</v>
      </c>
      <c r="E1505" s="6">
        <f t="shared" si="1"/>
        <v>43329</v>
      </c>
      <c r="F1505" s="7">
        <f>IFERROR(__xludf.DUMMYFUNCTION("""COMPUTED_VALUE"""),0.479375)</f>
        <v>0.479375</v>
      </c>
      <c r="G1505">
        <f t="shared" si="2"/>
        <v>11</v>
      </c>
      <c r="H1505">
        <f>IFERROR(__xludf.DUMMYFUNCTION("""COMPUTED_VALUE"""),30.0)</f>
        <v>30</v>
      </c>
      <c r="I1505">
        <f>IFERROR(__xludf.DUMMYFUNCTION("""COMPUTED_VALUE"""),18.0)</f>
        <v>18</v>
      </c>
    </row>
    <row r="1506">
      <c r="A1506" s="2">
        <v>379.0</v>
      </c>
      <c r="B1506" s="2">
        <v>11.0</v>
      </c>
      <c r="C1506" s="2">
        <v>390.0</v>
      </c>
      <c r="D1506" s="4">
        <v>43329.48979166667</v>
      </c>
      <c r="E1506" s="6">
        <f t="shared" si="1"/>
        <v>43329</v>
      </c>
      <c r="F1506" s="7">
        <f>IFERROR(__xludf.DUMMYFUNCTION("""COMPUTED_VALUE"""),0.4897916666666667)</f>
        <v>0.4897916667</v>
      </c>
      <c r="G1506">
        <f t="shared" si="2"/>
        <v>11</v>
      </c>
      <c r="H1506">
        <f>IFERROR(__xludf.DUMMYFUNCTION("""COMPUTED_VALUE"""),45.0)</f>
        <v>45</v>
      </c>
      <c r="I1506">
        <f>IFERROR(__xludf.DUMMYFUNCTION("""COMPUTED_VALUE"""),18.0)</f>
        <v>18</v>
      </c>
    </row>
    <row r="1507">
      <c r="A1507" s="2">
        <v>321.0</v>
      </c>
      <c r="B1507" s="2">
        <v>11.0</v>
      </c>
      <c r="C1507" s="2">
        <v>332.0</v>
      </c>
      <c r="D1507" s="4">
        <v>43329.50020833333</v>
      </c>
      <c r="E1507" s="6">
        <f t="shared" si="1"/>
        <v>43329</v>
      </c>
      <c r="F1507" s="7">
        <f>IFERROR(__xludf.DUMMYFUNCTION("""COMPUTED_VALUE"""),0.5002083333333334)</f>
        <v>0.5002083333</v>
      </c>
      <c r="G1507">
        <f t="shared" si="2"/>
        <v>12</v>
      </c>
      <c r="H1507">
        <f>IFERROR(__xludf.DUMMYFUNCTION("""COMPUTED_VALUE"""),0.0)</f>
        <v>0</v>
      </c>
      <c r="I1507">
        <f>IFERROR(__xludf.DUMMYFUNCTION("""COMPUTED_VALUE"""),18.0)</f>
        <v>18</v>
      </c>
    </row>
    <row r="1508">
      <c r="A1508" s="2">
        <v>280.0</v>
      </c>
      <c r="B1508" s="2">
        <v>8.0</v>
      </c>
      <c r="C1508" s="2">
        <v>288.0</v>
      </c>
      <c r="D1508" s="4">
        <v>43329.510613425926</v>
      </c>
      <c r="E1508" s="6">
        <f t="shared" si="1"/>
        <v>43329</v>
      </c>
      <c r="F1508" s="7">
        <f>IFERROR(__xludf.DUMMYFUNCTION("""COMPUTED_VALUE"""),0.510613425925926)</f>
        <v>0.5106134259</v>
      </c>
      <c r="G1508">
        <f t="shared" si="2"/>
        <v>12</v>
      </c>
      <c r="H1508">
        <f>IFERROR(__xludf.DUMMYFUNCTION("""COMPUTED_VALUE"""),15.0)</f>
        <v>15</v>
      </c>
      <c r="I1508">
        <f>IFERROR(__xludf.DUMMYFUNCTION("""COMPUTED_VALUE"""),17.0)</f>
        <v>17</v>
      </c>
    </row>
    <row r="1509">
      <c r="A1509" s="2">
        <v>281.0</v>
      </c>
      <c r="B1509" s="2">
        <v>8.0</v>
      </c>
      <c r="C1509" s="2">
        <v>289.0</v>
      </c>
      <c r="D1509" s="4">
        <v>43329.52104166667</v>
      </c>
      <c r="E1509" s="6">
        <f t="shared" si="1"/>
        <v>43329</v>
      </c>
      <c r="F1509" s="7">
        <f>IFERROR(__xludf.DUMMYFUNCTION("""COMPUTED_VALUE"""),0.5210416666666666)</f>
        <v>0.5210416667</v>
      </c>
      <c r="G1509">
        <f t="shared" si="2"/>
        <v>12</v>
      </c>
      <c r="H1509">
        <f>IFERROR(__xludf.DUMMYFUNCTION("""COMPUTED_VALUE"""),30.0)</f>
        <v>30</v>
      </c>
      <c r="I1509">
        <f>IFERROR(__xludf.DUMMYFUNCTION("""COMPUTED_VALUE"""),18.0)</f>
        <v>18</v>
      </c>
    </row>
    <row r="1510">
      <c r="A1510" s="2">
        <v>315.0</v>
      </c>
      <c r="B1510" s="2">
        <v>10.0</v>
      </c>
      <c r="C1510" s="2">
        <v>325.0</v>
      </c>
      <c r="D1510" s="4">
        <v>43329.53144675926</v>
      </c>
      <c r="E1510" s="6">
        <f t="shared" si="1"/>
        <v>43329</v>
      </c>
      <c r="F1510" s="7">
        <f>IFERROR(__xludf.DUMMYFUNCTION("""COMPUTED_VALUE"""),0.5314467592592592)</f>
        <v>0.5314467593</v>
      </c>
      <c r="G1510">
        <f t="shared" si="2"/>
        <v>12</v>
      </c>
      <c r="H1510">
        <f>IFERROR(__xludf.DUMMYFUNCTION("""COMPUTED_VALUE"""),45.0)</f>
        <v>45</v>
      </c>
      <c r="I1510">
        <f>IFERROR(__xludf.DUMMYFUNCTION("""COMPUTED_VALUE"""),17.0)</f>
        <v>17</v>
      </c>
    </row>
    <row r="1511">
      <c r="A1511" s="2">
        <v>253.0</v>
      </c>
      <c r="B1511" s="2">
        <v>10.0</v>
      </c>
      <c r="C1511" s="2">
        <v>263.0</v>
      </c>
      <c r="D1511" s="4">
        <v>43329.541875</v>
      </c>
      <c r="E1511" s="6">
        <f t="shared" si="1"/>
        <v>43329</v>
      </c>
      <c r="F1511" s="7">
        <f>IFERROR(__xludf.DUMMYFUNCTION("""COMPUTED_VALUE"""),0.541875)</f>
        <v>0.541875</v>
      </c>
      <c r="G1511">
        <f t="shared" si="2"/>
        <v>13</v>
      </c>
      <c r="H1511">
        <f>IFERROR(__xludf.DUMMYFUNCTION("""COMPUTED_VALUE"""),0.0)</f>
        <v>0</v>
      </c>
      <c r="I1511">
        <f>IFERROR(__xludf.DUMMYFUNCTION("""COMPUTED_VALUE"""),18.0)</f>
        <v>18</v>
      </c>
    </row>
    <row r="1512">
      <c r="A1512" s="2">
        <v>292.0</v>
      </c>
      <c r="B1512" s="2">
        <v>8.0</v>
      </c>
      <c r="C1512" s="2">
        <v>300.0</v>
      </c>
      <c r="D1512" s="4">
        <v>43329.55228009259</v>
      </c>
      <c r="E1512" s="6">
        <f t="shared" si="1"/>
        <v>43329</v>
      </c>
      <c r="F1512" s="7">
        <f>IFERROR(__xludf.DUMMYFUNCTION("""COMPUTED_VALUE"""),0.5522800925925926)</f>
        <v>0.5522800926</v>
      </c>
      <c r="G1512">
        <f t="shared" si="2"/>
        <v>13</v>
      </c>
      <c r="H1512">
        <f>IFERROR(__xludf.DUMMYFUNCTION("""COMPUTED_VALUE"""),15.0)</f>
        <v>15</v>
      </c>
      <c r="I1512">
        <f>IFERROR(__xludf.DUMMYFUNCTION("""COMPUTED_VALUE"""),17.0)</f>
        <v>17</v>
      </c>
    </row>
    <row r="1513">
      <c r="A1513" s="2">
        <v>243.0</v>
      </c>
      <c r="B1513" s="2">
        <v>4.0</v>
      </c>
      <c r="C1513" s="2">
        <v>247.0</v>
      </c>
      <c r="D1513" s="4">
        <v>43329.56270833333</v>
      </c>
      <c r="E1513" s="6">
        <f t="shared" si="1"/>
        <v>43329</v>
      </c>
      <c r="F1513" s="7">
        <f>IFERROR(__xludf.DUMMYFUNCTION("""COMPUTED_VALUE"""),0.5627083333333334)</f>
        <v>0.5627083333</v>
      </c>
      <c r="G1513">
        <f t="shared" si="2"/>
        <v>13</v>
      </c>
      <c r="H1513">
        <f>IFERROR(__xludf.DUMMYFUNCTION("""COMPUTED_VALUE"""),30.0)</f>
        <v>30</v>
      </c>
      <c r="I1513">
        <f>IFERROR(__xludf.DUMMYFUNCTION("""COMPUTED_VALUE"""),18.0)</f>
        <v>18</v>
      </c>
    </row>
    <row r="1514">
      <c r="A1514" s="2">
        <v>269.0</v>
      </c>
      <c r="B1514" s="2">
        <v>6.0</v>
      </c>
      <c r="C1514" s="2">
        <v>275.0</v>
      </c>
      <c r="D1514" s="4">
        <v>43329.573125</v>
      </c>
      <c r="E1514" s="6">
        <f t="shared" si="1"/>
        <v>43329</v>
      </c>
      <c r="F1514" s="7">
        <f>IFERROR(__xludf.DUMMYFUNCTION("""COMPUTED_VALUE"""),0.573125)</f>
        <v>0.573125</v>
      </c>
      <c r="G1514">
        <f t="shared" si="2"/>
        <v>13</v>
      </c>
      <c r="H1514">
        <f>IFERROR(__xludf.DUMMYFUNCTION("""COMPUTED_VALUE"""),45.0)</f>
        <v>45</v>
      </c>
      <c r="I1514">
        <f>IFERROR(__xludf.DUMMYFUNCTION("""COMPUTED_VALUE"""),18.0)</f>
        <v>18</v>
      </c>
    </row>
    <row r="1515">
      <c r="A1515" s="2">
        <v>268.0</v>
      </c>
      <c r="B1515" s="2">
        <v>5.0</v>
      </c>
      <c r="C1515" s="2">
        <v>273.0</v>
      </c>
      <c r="D1515" s="4">
        <v>43329.58354166667</v>
      </c>
      <c r="E1515" s="6">
        <f t="shared" si="1"/>
        <v>43329</v>
      </c>
      <c r="F1515" s="7">
        <f>IFERROR(__xludf.DUMMYFUNCTION("""COMPUTED_VALUE"""),0.5835416666666666)</f>
        <v>0.5835416667</v>
      </c>
      <c r="G1515">
        <f t="shared" si="2"/>
        <v>14</v>
      </c>
      <c r="H1515">
        <f>IFERROR(__xludf.DUMMYFUNCTION("""COMPUTED_VALUE"""),0.0)</f>
        <v>0</v>
      </c>
      <c r="I1515">
        <f>IFERROR(__xludf.DUMMYFUNCTION("""COMPUTED_VALUE"""),18.0)</f>
        <v>18</v>
      </c>
    </row>
    <row r="1516">
      <c r="A1516" s="2">
        <v>289.0</v>
      </c>
      <c r="B1516" s="2">
        <v>7.0</v>
      </c>
      <c r="C1516" s="2">
        <v>288.0</v>
      </c>
      <c r="D1516" s="4">
        <v>43329.59394675926</v>
      </c>
      <c r="E1516" s="6">
        <f t="shared" si="1"/>
        <v>43329</v>
      </c>
      <c r="F1516" s="7">
        <f>IFERROR(__xludf.DUMMYFUNCTION("""COMPUTED_VALUE"""),0.5939467592592592)</f>
        <v>0.5939467593</v>
      </c>
      <c r="G1516">
        <f t="shared" si="2"/>
        <v>14</v>
      </c>
      <c r="H1516">
        <f>IFERROR(__xludf.DUMMYFUNCTION("""COMPUTED_VALUE"""),15.0)</f>
        <v>15</v>
      </c>
      <c r="I1516">
        <f>IFERROR(__xludf.DUMMYFUNCTION("""COMPUTED_VALUE"""),17.0)</f>
        <v>17</v>
      </c>
    </row>
    <row r="1517">
      <c r="A1517" s="2">
        <v>311.0</v>
      </c>
      <c r="B1517" s="2">
        <v>8.0</v>
      </c>
      <c r="C1517" s="2">
        <v>319.0</v>
      </c>
      <c r="D1517" s="4">
        <v>43329.604363425926</v>
      </c>
      <c r="E1517" s="6">
        <f t="shared" si="1"/>
        <v>43329</v>
      </c>
      <c r="F1517" s="7">
        <f>IFERROR(__xludf.DUMMYFUNCTION("""COMPUTED_VALUE"""),0.604363425925926)</f>
        <v>0.6043634259</v>
      </c>
      <c r="G1517">
        <f t="shared" si="2"/>
        <v>14</v>
      </c>
      <c r="H1517">
        <f>IFERROR(__xludf.DUMMYFUNCTION("""COMPUTED_VALUE"""),30.0)</f>
        <v>30</v>
      </c>
      <c r="I1517">
        <f>IFERROR(__xludf.DUMMYFUNCTION("""COMPUTED_VALUE"""),17.0)</f>
        <v>17</v>
      </c>
    </row>
    <row r="1518">
      <c r="A1518" s="2">
        <v>330.0</v>
      </c>
      <c r="B1518" s="2">
        <v>4.0</v>
      </c>
      <c r="C1518" s="2">
        <v>334.0</v>
      </c>
      <c r="D1518" s="4">
        <v>43329.61478009259</v>
      </c>
      <c r="E1518" s="6">
        <f t="shared" si="1"/>
        <v>43329</v>
      </c>
      <c r="F1518" s="7">
        <f>IFERROR(__xludf.DUMMYFUNCTION("""COMPUTED_VALUE"""),0.6147800925925926)</f>
        <v>0.6147800926</v>
      </c>
      <c r="G1518">
        <f t="shared" si="2"/>
        <v>14</v>
      </c>
      <c r="H1518">
        <f>IFERROR(__xludf.DUMMYFUNCTION("""COMPUTED_VALUE"""),45.0)</f>
        <v>45</v>
      </c>
      <c r="I1518">
        <f>IFERROR(__xludf.DUMMYFUNCTION("""COMPUTED_VALUE"""),17.0)</f>
        <v>17</v>
      </c>
    </row>
    <row r="1519">
      <c r="A1519" s="2">
        <v>301.0</v>
      </c>
      <c r="B1519" s="2">
        <v>7.0</v>
      </c>
      <c r="C1519" s="2">
        <v>308.0</v>
      </c>
      <c r="D1519" s="4">
        <v>43329.62519675926</v>
      </c>
      <c r="E1519" s="6">
        <f t="shared" si="1"/>
        <v>43329</v>
      </c>
      <c r="F1519" s="7">
        <f>IFERROR(__xludf.DUMMYFUNCTION("""COMPUTED_VALUE"""),0.6251967592592592)</f>
        <v>0.6251967593</v>
      </c>
      <c r="G1519">
        <f t="shared" si="2"/>
        <v>15</v>
      </c>
      <c r="H1519">
        <f>IFERROR(__xludf.DUMMYFUNCTION("""COMPUTED_VALUE"""),0.0)</f>
        <v>0</v>
      </c>
      <c r="I1519">
        <f>IFERROR(__xludf.DUMMYFUNCTION("""COMPUTED_VALUE"""),17.0)</f>
        <v>17</v>
      </c>
    </row>
    <row r="1520">
      <c r="A1520" s="2">
        <v>337.0</v>
      </c>
      <c r="B1520" s="2">
        <v>8.0</v>
      </c>
      <c r="C1520" s="2">
        <v>345.0</v>
      </c>
      <c r="D1520" s="4">
        <v>43329.635613425926</v>
      </c>
      <c r="E1520" s="6">
        <f t="shared" si="1"/>
        <v>43329</v>
      </c>
      <c r="F1520" s="7">
        <f>IFERROR(__xludf.DUMMYFUNCTION("""COMPUTED_VALUE"""),0.635613425925926)</f>
        <v>0.6356134259</v>
      </c>
      <c r="G1520">
        <f t="shared" si="2"/>
        <v>15</v>
      </c>
      <c r="H1520">
        <f>IFERROR(__xludf.DUMMYFUNCTION("""COMPUTED_VALUE"""),15.0)</f>
        <v>15</v>
      </c>
      <c r="I1520">
        <f>IFERROR(__xludf.DUMMYFUNCTION("""COMPUTED_VALUE"""),17.0)</f>
        <v>17</v>
      </c>
    </row>
    <row r="1521">
      <c r="A1521" s="2">
        <v>351.0</v>
      </c>
      <c r="B1521" s="2">
        <v>7.0</v>
      </c>
      <c r="C1521" s="2">
        <v>358.0</v>
      </c>
      <c r="D1521" s="4">
        <v>43329.64604166667</v>
      </c>
      <c r="E1521" s="6">
        <f t="shared" si="1"/>
        <v>43329</v>
      </c>
      <c r="F1521" s="7">
        <f>IFERROR(__xludf.DUMMYFUNCTION("""COMPUTED_VALUE"""),0.6460416666666666)</f>
        <v>0.6460416667</v>
      </c>
      <c r="G1521">
        <f t="shared" si="2"/>
        <v>15</v>
      </c>
      <c r="H1521">
        <f>IFERROR(__xludf.DUMMYFUNCTION("""COMPUTED_VALUE"""),30.0)</f>
        <v>30</v>
      </c>
      <c r="I1521">
        <f>IFERROR(__xludf.DUMMYFUNCTION("""COMPUTED_VALUE"""),18.0)</f>
        <v>18</v>
      </c>
    </row>
    <row r="1522">
      <c r="A1522" s="2">
        <v>385.0</v>
      </c>
      <c r="B1522" s="2">
        <v>4.0</v>
      </c>
      <c r="C1522" s="2">
        <v>389.0</v>
      </c>
      <c r="D1522" s="4">
        <v>43329.65644675926</v>
      </c>
      <c r="E1522" s="6">
        <f t="shared" si="1"/>
        <v>43329</v>
      </c>
      <c r="F1522" s="7">
        <f>IFERROR(__xludf.DUMMYFUNCTION("""COMPUTED_VALUE"""),0.6564467592592592)</f>
        <v>0.6564467593</v>
      </c>
      <c r="G1522">
        <f t="shared" si="2"/>
        <v>15</v>
      </c>
      <c r="H1522">
        <f>IFERROR(__xludf.DUMMYFUNCTION("""COMPUTED_VALUE"""),45.0)</f>
        <v>45</v>
      </c>
      <c r="I1522">
        <f>IFERROR(__xludf.DUMMYFUNCTION("""COMPUTED_VALUE"""),17.0)</f>
        <v>17</v>
      </c>
    </row>
    <row r="1523">
      <c r="A1523" s="2">
        <v>332.0</v>
      </c>
      <c r="B1523" s="2">
        <v>5.0</v>
      </c>
      <c r="C1523" s="2">
        <v>337.0</v>
      </c>
      <c r="D1523" s="4">
        <v>43329.666863425926</v>
      </c>
      <c r="E1523" s="6">
        <f t="shared" si="1"/>
        <v>43329</v>
      </c>
      <c r="F1523" s="7">
        <f>IFERROR(__xludf.DUMMYFUNCTION("""COMPUTED_VALUE"""),0.666863425925926)</f>
        <v>0.6668634259</v>
      </c>
      <c r="G1523">
        <f t="shared" si="2"/>
        <v>16</v>
      </c>
      <c r="H1523">
        <f>IFERROR(__xludf.DUMMYFUNCTION("""COMPUTED_VALUE"""),0.0)</f>
        <v>0</v>
      </c>
      <c r="I1523">
        <f>IFERROR(__xludf.DUMMYFUNCTION("""COMPUTED_VALUE"""),17.0)</f>
        <v>17</v>
      </c>
    </row>
    <row r="1524">
      <c r="A1524" s="2">
        <v>144.0</v>
      </c>
      <c r="B1524" s="2">
        <v>4.0</v>
      </c>
      <c r="C1524" s="2">
        <v>148.0</v>
      </c>
      <c r="D1524" s="4">
        <v>43329.67728009259</v>
      </c>
      <c r="E1524" s="6">
        <f t="shared" si="1"/>
        <v>43329</v>
      </c>
      <c r="F1524" s="7">
        <f>IFERROR(__xludf.DUMMYFUNCTION("""COMPUTED_VALUE"""),0.6772800925925926)</f>
        <v>0.6772800926</v>
      </c>
      <c r="G1524">
        <f t="shared" si="2"/>
        <v>16</v>
      </c>
      <c r="H1524">
        <f>IFERROR(__xludf.DUMMYFUNCTION("""COMPUTED_VALUE"""),15.0)</f>
        <v>15</v>
      </c>
      <c r="I1524">
        <f>IFERROR(__xludf.DUMMYFUNCTION("""COMPUTED_VALUE"""),17.0)</f>
        <v>17</v>
      </c>
    </row>
    <row r="1525">
      <c r="A1525" s="2">
        <v>97.0</v>
      </c>
      <c r="B1525" s="2">
        <v>4.0</v>
      </c>
      <c r="C1525" s="2">
        <v>101.0</v>
      </c>
      <c r="D1525" s="4">
        <v>43329.68769675926</v>
      </c>
      <c r="E1525" s="6">
        <f t="shared" si="1"/>
        <v>43329</v>
      </c>
      <c r="F1525" s="7">
        <f>IFERROR(__xludf.DUMMYFUNCTION("""COMPUTED_VALUE"""),0.6876967592592592)</f>
        <v>0.6876967593</v>
      </c>
      <c r="G1525">
        <f t="shared" si="2"/>
        <v>16</v>
      </c>
      <c r="H1525">
        <f>IFERROR(__xludf.DUMMYFUNCTION("""COMPUTED_VALUE"""),30.0)</f>
        <v>30</v>
      </c>
      <c r="I1525">
        <f>IFERROR(__xludf.DUMMYFUNCTION("""COMPUTED_VALUE"""),17.0)</f>
        <v>17</v>
      </c>
    </row>
    <row r="1526">
      <c r="A1526" s="2">
        <v>72.0</v>
      </c>
      <c r="B1526" s="2">
        <v>4.0</v>
      </c>
      <c r="C1526" s="2">
        <v>76.0</v>
      </c>
      <c r="D1526" s="4">
        <v>43329.698113425926</v>
      </c>
      <c r="E1526" s="6">
        <f t="shared" si="1"/>
        <v>43329</v>
      </c>
      <c r="F1526" s="7">
        <f>IFERROR(__xludf.DUMMYFUNCTION("""COMPUTED_VALUE"""),0.698113425925926)</f>
        <v>0.6981134259</v>
      </c>
      <c r="G1526">
        <f t="shared" si="2"/>
        <v>16</v>
      </c>
      <c r="H1526">
        <f>IFERROR(__xludf.DUMMYFUNCTION("""COMPUTED_VALUE"""),45.0)</f>
        <v>45</v>
      </c>
      <c r="I1526">
        <f>IFERROR(__xludf.DUMMYFUNCTION("""COMPUTED_VALUE"""),17.0)</f>
        <v>17</v>
      </c>
    </row>
    <row r="1527">
      <c r="A1527" s="2">
        <v>57.0</v>
      </c>
      <c r="B1527" s="2">
        <v>4.0</v>
      </c>
      <c r="C1527" s="2">
        <v>61.0</v>
      </c>
      <c r="D1527" s="4">
        <v>43329.70853009259</v>
      </c>
      <c r="E1527" s="6">
        <f t="shared" si="1"/>
        <v>43329</v>
      </c>
      <c r="F1527" s="7">
        <f>IFERROR(__xludf.DUMMYFUNCTION("""COMPUTED_VALUE"""),0.7085300925925926)</f>
        <v>0.7085300926</v>
      </c>
      <c r="G1527">
        <f t="shared" si="2"/>
        <v>17</v>
      </c>
      <c r="H1527">
        <f>IFERROR(__xludf.DUMMYFUNCTION("""COMPUTED_VALUE"""),0.0)</f>
        <v>0</v>
      </c>
      <c r="I1527">
        <f>IFERROR(__xludf.DUMMYFUNCTION("""COMPUTED_VALUE"""),17.0)</f>
        <v>17</v>
      </c>
    </row>
    <row r="1528">
      <c r="A1528" s="2">
        <v>69.0</v>
      </c>
      <c r="B1528" s="2">
        <v>4.0</v>
      </c>
      <c r="C1528" s="2">
        <v>73.0</v>
      </c>
      <c r="D1528" s="4">
        <v>43329.71894675926</v>
      </c>
      <c r="E1528" s="6">
        <f t="shared" si="1"/>
        <v>43329</v>
      </c>
      <c r="F1528" s="7">
        <f>IFERROR(__xludf.DUMMYFUNCTION("""COMPUTED_VALUE"""),0.7189467592592592)</f>
        <v>0.7189467593</v>
      </c>
      <c r="G1528">
        <f t="shared" si="2"/>
        <v>17</v>
      </c>
      <c r="H1528">
        <f>IFERROR(__xludf.DUMMYFUNCTION("""COMPUTED_VALUE"""),15.0)</f>
        <v>15</v>
      </c>
      <c r="I1528">
        <f>IFERROR(__xludf.DUMMYFUNCTION("""COMPUTED_VALUE"""),17.0)</f>
        <v>17</v>
      </c>
    </row>
    <row r="1529">
      <c r="A1529" s="2">
        <v>88.0</v>
      </c>
      <c r="B1529" s="2">
        <v>4.0</v>
      </c>
      <c r="C1529" s="2">
        <v>92.0</v>
      </c>
      <c r="D1529" s="4">
        <v>43329.729363425926</v>
      </c>
      <c r="E1529" s="6">
        <f t="shared" si="1"/>
        <v>43329</v>
      </c>
      <c r="F1529" s="7">
        <f>IFERROR(__xludf.DUMMYFUNCTION("""COMPUTED_VALUE"""),0.729363425925926)</f>
        <v>0.7293634259</v>
      </c>
      <c r="G1529">
        <f t="shared" si="2"/>
        <v>17</v>
      </c>
      <c r="H1529">
        <f>IFERROR(__xludf.DUMMYFUNCTION("""COMPUTED_VALUE"""),30.0)</f>
        <v>30</v>
      </c>
      <c r="I1529">
        <f>IFERROR(__xludf.DUMMYFUNCTION("""COMPUTED_VALUE"""),17.0)</f>
        <v>17</v>
      </c>
    </row>
    <row r="1530">
      <c r="A1530" s="2">
        <v>99.0</v>
      </c>
      <c r="B1530" s="2">
        <v>4.0</v>
      </c>
      <c r="C1530" s="2">
        <v>103.0</v>
      </c>
      <c r="D1530" s="4">
        <v>43329.73978009259</v>
      </c>
      <c r="E1530" s="6">
        <f t="shared" si="1"/>
        <v>43329</v>
      </c>
      <c r="F1530" s="7">
        <f>IFERROR(__xludf.DUMMYFUNCTION("""COMPUTED_VALUE"""),0.7397800925925926)</f>
        <v>0.7397800926</v>
      </c>
      <c r="G1530">
        <f t="shared" si="2"/>
        <v>17</v>
      </c>
      <c r="H1530">
        <f>IFERROR(__xludf.DUMMYFUNCTION("""COMPUTED_VALUE"""),45.0)</f>
        <v>45</v>
      </c>
      <c r="I1530">
        <f>IFERROR(__xludf.DUMMYFUNCTION("""COMPUTED_VALUE"""),17.0)</f>
        <v>17</v>
      </c>
    </row>
    <row r="1531">
      <c r="A1531" s="2">
        <v>63.0</v>
      </c>
      <c r="B1531" s="2">
        <v>4.0</v>
      </c>
      <c r="C1531" s="2">
        <v>67.0</v>
      </c>
      <c r="D1531" s="4">
        <v>43329.75020833333</v>
      </c>
      <c r="E1531" s="6">
        <f t="shared" si="1"/>
        <v>43329</v>
      </c>
      <c r="F1531" s="7">
        <f>IFERROR(__xludf.DUMMYFUNCTION("""COMPUTED_VALUE"""),0.7502083333333334)</f>
        <v>0.7502083333</v>
      </c>
      <c r="G1531">
        <f t="shared" si="2"/>
        <v>18</v>
      </c>
      <c r="H1531">
        <f>IFERROR(__xludf.DUMMYFUNCTION("""COMPUTED_VALUE"""),0.0)</f>
        <v>0</v>
      </c>
      <c r="I1531">
        <f>IFERROR(__xludf.DUMMYFUNCTION("""COMPUTED_VALUE"""),18.0)</f>
        <v>18</v>
      </c>
    </row>
    <row r="1532">
      <c r="A1532" s="2">
        <v>82.0</v>
      </c>
      <c r="B1532" s="2">
        <v>4.0</v>
      </c>
      <c r="C1532" s="2">
        <v>86.0</v>
      </c>
      <c r="D1532" s="4">
        <v>43329.760613425926</v>
      </c>
      <c r="E1532" s="6">
        <f t="shared" si="1"/>
        <v>43329</v>
      </c>
      <c r="F1532" s="7">
        <f>IFERROR(__xludf.DUMMYFUNCTION("""COMPUTED_VALUE"""),0.760613425925926)</f>
        <v>0.7606134259</v>
      </c>
      <c r="G1532">
        <f t="shared" si="2"/>
        <v>18</v>
      </c>
      <c r="H1532">
        <f>IFERROR(__xludf.DUMMYFUNCTION("""COMPUTED_VALUE"""),15.0)</f>
        <v>15</v>
      </c>
      <c r="I1532">
        <f>IFERROR(__xludf.DUMMYFUNCTION("""COMPUTED_VALUE"""),17.0)</f>
        <v>17</v>
      </c>
    </row>
    <row r="1533">
      <c r="A1533" s="2">
        <v>99.0</v>
      </c>
      <c r="B1533" s="2">
        <v>5.0</v>
      </c>
      <c r="C1533" s="2">
        <v>104.0</v>
      </c>
      <c r="D1533" s="4">
        <v>43329.77104166667</v>
      </c>
      <c r="E1533" s="6">
        <f t="shared" si="1"/>
        <v>43329</v>
      </c>
      <c r="F1533" s="7">
        <f>IFERROR(__xludf.DUMMYFUNCTION("""COMPUTED_VALUE"""),0.7710416666666666)</f>
        <v>0.7710416667</v>
      </c>
      <c r="G1533">
        <f t="shared" si="2"/>
        <v>18</v>
      </c>
      <c r="H1533">
        <f>IFERROR(__xludf.DUMMYFUNCTION("""COMPUTED_VALUE"""),30.0)</f>
        <v>30</v>
      </c>
      <c r="I1533">
        <f>IFERROR(__xludf.DUMMYFUNCTION("""COMPUTED_VALUE"""),18.0)</f>
        <v>18</v>
      </c>
    </row>
    <row r="1534">
      <c r="A1534" s="2">
        <v>180.0</v>
      </c>
      <c r="B1534" s="2">
        <v>8.0</v>
      </c>
      <c r="C1534" s="2">
        <v>178.0</v>
      </c>
      <c r="D1534" s="4">
        <v>43329.78144675926</v>
      </c>
      <c r="E1534" s="6">
        <f t="shared" si="1"/>
        <v>43329</v>
      </c>
      <c r="F1534" s="7">
        <f>IFERROR(__xludf.DUMMYFUNCTION("""COMPUTED_VALUE"""),0.7814467592592592)</f>
        <v>0.7814467593</v>
      </c>
      <c r="G1534">
        <f t="shared" si="2"/>
        <v>18</v>
      </c>
      <c r="H1534">
        <f>IFERROR(__xludf.DUMMYFUNCTION("""COMPUTED_VALUE"""),45.0)</f>
        <v>45</v>
      </c>
      <c r="I1534">
        <f>IFERROR(__xludf.DUMMYFUNCTION("""COMPUTED_VALUE"""),17.0)</f>
        <v>17</v>
      </c>
    </row>
    <row r="1535">
      <c r="A1535" s="2">
        <v>213.0</v>
      </c>
      <c r="B1535" s="2">
        <v>6.0</v>
      </c>
      <c r="C1535" s="2">
        <v>219.0</v>
      </c>
      <c r="D1535" s="4">
        <v>43329.791863425926</v>
      </c>
      <c r="E1535" s="6">
        <f t="shared" si="1"/>
        <v>43329</v>
      </c>
      <c r="F1535" s="7">
        <f>IFERROR(__xludf.DUMMYFUNCTION("""COMPUTED_VALUE"""),0.791863425925926)</f>
        <v>0.7918634259</v>
      </c>
      <c r="G1535">
        <f t="shared" si="2"/>
        <v>19</v>
      </c>
      <c r="H1535">
        <f>IFERROR(__xludf.DUMMYFUNCTION("""COMPUTED_VALUE"""),0.0)</f>
        <v>0</v>
      </c>
      <c r="I1535">
        <f>IFERROR(__xludf.DUMMYFUNCTION("""COMPUTED_VALUE"""),17.0)</f>
        <v>17</v>
      </c>
    </row>
    <row r="1536">
      <c r="A1536" s="2">
        <v>331.0</v>
      </c>
      <c r="B1536" s="2">
        <v>3.0</v>
      </c>
      <c r="C1536" s="2">
        <v>334.0</v>
      </c>
      <c r="D1536" s="4">
        <v>43329.80228009259</v>
      </c>
      <c r="E1536" s="6">
        <f t="shared" si="1"/>
        <v>43329</v>
      </c>
      <c r="F1536" s="7">
        <f>IFERROR(__xludf.DUMMYFUNCTION("""COMPUTED_VALUE"""),0.8022800925925926)</f>
        <v>0.8022800926</v>
      </c>
      <c r="G1536">
        <f t="shared" si="2"/>
        <v>19</v>
      </c>
      <c r="H1536">
        <f>IFERROR(__xludf.DUMMYFUNCTION("""COMPUTED_VALUE"""),15.0)</f>
        <v>15</v>
      </c>
      <c r="I1536">
        <f>IFERROR(__xludf.DUMMYFUNCTION("""COMPUTED_VALUE"""),17.0)</f>
        <v>17</v>
      </c>
    </row>
    <row r="1537">
      <c r="A1537" s="2">
        <v>334.0</v>
      </c>
      <c r="B1537" s="2">
        <v>3.0</v>
      </c>
      <c r="C1537" s="2">
        <v>337.0</v>
      </c>
      <c r="D1537" s="4">
        <v>43329.81269675926</v>
      </c>
      <c r="E1537" s="6">
        <f t="shared" si="1"/>
        <v>43329</v>
      </c>
      <c r="F1537" s="7">
        <f>IFERROR(__xludf.DUMMYFUNCTION("""COMPUTED_VALUE"""),0.8126967592592592)</f>
        <v>0.8126967593</v>
      </c>
      <c r="G1537">
        <f t="shared" si="2"/>
        <v>19</v>
      </c>
      <c r="H1537">
        <f>IFERROR(__xludf.DUMMYFUNCTION("""COMPUTED_VALUE"""),30.0)</f>
        <v>30</v>
      </c>
      <c r="I1537">
        <f>IFERROR(__xludf.DUMMYFUNCTION("""COMPUTED_VALUE"""),17.0)</f>
        <v>17</v>
      </c>
    </row>
    <row r="1538">
      <c r="A1538" s="2">
        <v>325.0</v>
      </c>
      <c r="B1538" s="2">
        <v>2.0</v>
      </c>
      <c r="C1538" s="2">
        <v>327.0</v>
      </c>
      <c r="D1538" s="4">
        <v>43329.823113425926</v>
      </c>
      <c r="E1538" s="6">
        <f t="shared" si="1"/>
        <v>43329</v>
      </c>
      <c r="F1538" s="7">
        <f>IFERROR(__xludf.DUMMYFUNCTION("""COMPUTED_VALUE"""),0.823113425925926)</f>
        <v>0.8231134259</v>
      </c>
      <c r="G1538">
        <f t="shared" si="2"/>
        <v>19</v>
      </c>
      <c r="H1538">
        <f>IFERROR(__xludf.DUMMYFUNCTION("""COMPUTED_VALUE"""),45.0)</f>
        <v>45</v>
      </c>
      <c r="I1538">
        <f>IFERROR(__xludf.DUMMYFUNCTION("""COMPUTED_VALUE"""),17.0)</f>
        <v>17</v>
      </c>
    </row>
    <row r="1539">
      <c r="A1539" s="2">
        <v>339.0</v>
      </c>
      <c r="B1539" s="2">
        <v>4.0</v>
      </c>
      <c r="C1539" s="2">
        <v>343.0</v>
      </c>
      <c r="D1539" s="4">
        <v>43329.83354166667</v>
      </c>
      <c r="E1539" s="6">
        <f t="shared" si="1"/>
        <v>43329</v>
      </c>
      <c r="F1539" s="7">
        <f>IFERROR(__xludf.DUMMYFUNCTION("""COMPUTED_VALUE"""),0.8335416666666666)</f>
        <v>0.8335416667</v>
      </c>
      <c r="G1539">
        <f t="shared" si="2"/>
        <v>20</v>
      </c>
      <c r="H1539">
        <f>IFERROR(__xludf.DUMMYFUNCTION("""COMPUTED_VALUE"""),0.0)</f>
        <v>0</v>
      </c>
      <c r="I1539">
        <f>IFERROR(__xludf.DUMMYFUNCTION("""COMPUTED_VALUE"""),18.0)</f>
        <v>18</v>
      </c>
    </row>
    <row r="1540">
      <c r="A1540" s="2">
        <v>439.0</v>
      </c>
      <c r="B1540" s="2">
        <v>6.0</v>
      </c>
      <c r="C1540" s="2">
        <v>445.0</v>
      </c>
      <c r="D1540" s="4">
        <v>43329.84394675926</v>
      </c>
      <c r="E1540" s="6">
        <f t="shared" si="1"/>
        <v>43329</v>
      </c>
      <c r="F1540" s="7">
        <f>IFERROR(__xludf.DUMMYFUNCTION("""COMPUTED_VALUE"""),0.8439467592592592)</f>
        <v>0.8439467593</v>
      </c>
      <c r="G1540">
        <f t="shared" si="2"/>
        <v>20</v>
      </c>
      <c r="H1540">
        <f>IFERROR(__xludf.DUMMYFUNCTION("""COMPUTED_VALUE"""),15.0)</f>
        <v>15</v>
      </c>
      <c r="I1540">
        <f>IFERROR(__xludf.DUMMYFUNCTION("""COMPUTED_VALUE"""),17.0)</f>
        <v>17</v>
      </c>
    </row>
    <row r="1541">
      <c r="A1541" s="2">
        <v>423.0</v>
      </c>
      <c r="B1541" s="2">
        <v>4.0</v>
      </c>
      <c r="C1541" s="2">
        <v>427.0</v>
      </c>
      <c r="D1541" s="4">
        <v>43329.854363425926</v>
      </c>
      <c r="E1541" s="6">
        <f t="shared" si="1"/>
        <v>43329</v>
      </c>
      <c r="F1541" s="7">
        <f>IFERROR(__xludf.DUMMYFUNCTION("""COMPUTED_VALUE"""),0.854363425925926)</f>
        <v>0.8543634259</v>
      </c>
      <c r="G1541">
        <f t="shared" si="2"/>
        <v>20</v>
      </c>
      <c r="H1541">
        <f>IFERROR(__xludf.DUMMYFUNCTION("""COMPUTED_VALUE"""),30.0)</f>
        <v>30</v>
      </c>
      <c r="I1541">
        <f>IFERROR(__xludf.DUMMYFUNCTION("""COMPUTED_VALUE"""),17.0)</f>
        <v>17</v>
      </c>
    </row>
    <row r="1542">
      <c r="A1542" s="2">
        <v>419.0</v>
      </c>
      <c r="B1542" s="2">
        <v>3.0</v>
      </c>
      <c r="C1542" s="2">
        <v>422.0</v>
      </c>
      <c r="D1542" s="4">
        <v>43329.86476851852</v>
      </c>
      <c r="E1542" s="6">
        <f t="shared" si="1"/>
        <v>43329</v>
      </c>
      <c r="F1542" s="7">
        <f>IFERROR(__xludf.DUMMYFUNCTION("""COMPUTED_VALUE"""),0.8647685185185185)</f>
        <v>0.8647685185</v>
      </c>
      <c r="G1542">
        <f t="shared" si="2"/>
        <v>20</v>
      </c>
      <c r="H1542">
        <f>IFERROR(__xludf.DUMMYFUNCTION("""COMPUTED_VALUE"""),45.0)</f>
        <v>45</v>
      </c>
      <c r="I1542">
        <f>IFERROR(__xludf.DUMMYFUNCTION("""COMPUTED_VALUE"""),16.0)</f>
        <v>16</v>
      </c>
    </row>
    <row r="1543">
      <c r="A1543" s="2">
        <v>355.0</v>
      </c>
      <c r="B1543" s="2">
        <v>6.0</v>
      </c>
      <c r="C1543" s="2">
        <v>361.0</v>
      </c>
      <c r="D1543" s="4">
        <v>43329.87519675926</v>
      </c>
      <c r="E1543" s="6">
        <f t="shared" si="1"/>
        <v>43329</v>
      </c>
      <c r="F1543" s="7">
        <f>IFERROR(__xludf.DUMMYFUNCTION("""COMPUTED_VALUE"""),0.8751967592592592)</f>
        <v>0.8751967593</v>
      </c>
      <c r="G1543">
        <f t="shared" si="2"/>
        <v>21</v>
      </c>
      <c r="H1543">
        <f>IFERROR(__xludf.DUMMYFUNCTION("""COMPUTED_VALUE"""),0.0)</f>
        <v>0</v>
      </c>
      <c r="I1543">
        <f>IFERROR(__xludf.DUMMYFUNCTION("""COMPUTED_VALUE"""),17.0)</f>
        <v>17</v>
      </c>
    </row>
    <row r="1544">
      <c r="A1544" s="2">
        <v>409.0</v>
      </c>
      <c r="B1544" s="2">
        <v>4.0</v>
      </c>
      <c r="C1544" s="2">
        <v>413.0</v>
      </c>
      <c r="D1544" s="4">
        <v>43329.88560185185</v>
      </c>
      <c r="E1544" s="6">
        <f t="shared" si="1"/>
        <v>43329</v>
      </c>
      <c r="F1544" s="7">
        <f>IFERROR(__xludf.DUMMYFUNCTION("""COMPUTED_VALUE"""),0.8856018518518518)</f>
        <v>0.8856018519</v>
      </c>
      <c r="G1544">
        <f t="shared" si="2"/>
        <v>21</v>
      </c>
      <c r="H1544">
        <f>IFERROR(__xludf.DUMMYFUNCTION("""COMPUTED_VALUE"""),15.0)</f>
        <v>15</v>
      </c>
      <c r="I1544">
        <f>IFERROR(__xludf.DUMMYFUNCTION("""COMPUTED_VALUE"""),16.0)</f>
        <v>16</v>
      </c>
    </row>
    <row r="1545">
      <c r="A1545" s="2">
        <v>395.0</v>
      </c>
      <c r="B1545" s="2">
        <v>5.0</v>
      </c>
      <c r="C1545" s="2">
        <v>400.0</v>
      </c>
      <c r="D1545" s="4">
        <v>43329.89603009259</v>
      </c>
      <c r="E1545" s="6">
        <f t="shared" si="1"/>
        <v>43329</v>
      </c>
      <c r="F1545" s="7">
        <f>IFERROR(__xludf.DUMMYFUNCTION("""COMPUTED_VALUE"""),0.8960300925925926)</f>
        <v>0.8960300926</v>
      </c>
      <c r="G1545">
        <f t="shared" si="2"/>
        <v>21</v>
      </c>
      <c r="H1545">
        <f>IFERROR(__xludf.DUMMYFUNCTION("""COMPUTED_VALUE"""),30.0)</f>
        <v>30</v>
      </c>
      <c r="I1545">
        <f>IFERROR(__xludf.DUMMYFUNCTION("""COMPUTED_VALUE"""),17.0)</f>
        <v>17</v>
      </c>
    </row>
    <row r="1546">
      <c r="A1546" s="2">
        <v>444.0</v>
      </c>
      <c r="B1546" s="2">
        <v>1.0</v>
      </c>
      <c r="C1546" s="2">
        <v>445.0</v>
      </c>
      <c r="D1546" s="4">
        <v>43329.90644675926</v>
      </c>
      <c r="E1546" s="6">
        <f t="shared" si="1"/>
        <v>43329</v>
      </c>
      <c r="F1546" s="7">
        <f>IFERROR(__xludf.DUMMYFUNCTION("""COMPUTED_VALUE"""),0.9064467592592592)</f>
        <v>0.9064467593</v>
      </c>
      <c r="G1546">
        <f t="shared" si="2"/>
        <v>21</v>
      </c>
      <c r="H1546">
        <f>IFERROR(__xludf.DUMMYFUNCTION("""COMPUTED_VALUE"""),45.0)</f>
        <v>45</v>
      </c>
      <c r="I1546">
        <f>IFERROR(__xludf.DUMMYFUNCTION("""COMPUTED_VALUE"""),17.0)</f>
        <v>17</v>
      </c>
    </row>
    <row r="1547">
      <c r="A1547" s="2">
        <v>351.0</v>
      </c>
      <c r="B1547" s="2">
        <v>2.0</v>
      </c>
      <c r="C1547" s="2">
        <v>353.0</v>
      </c>
      <c r="D1547" s="4">
        <v>43329.916863425926</v>
      </c>
      <c r="E1547" s="6">
        <f t="shared" si="1"/>
        <v>43329</v>
      </c>
      <c r="F1547" s="7">
        <f>IFERROR(__xludf.DUMMYFUNCTION("""COMPUTED_VALUE"""),0.916863425925926)</f>
        <v>0.9168634259</v>
      </c>
      <c r="G1547">
        <f t="shared" si="2"/>
        <v>22</v>
      </c>
      <c r="H1547">
        <f>IFERROR(__xludf.DUMMYFUNCTION("""COMPUTED_VALUE"""),0.0)</f>
        <v>0</v>
      </c>
      <c r="I1547">
        <f>IFERROR(__xludf.DUMMYFUNCTION("""COMPUTED_VALUE"""),17.0)</f>
        <v>17</v>
      </c>
    </row>
    <row r="1548">
      <c r="A1548" s="2">
        <v>342.0</v>
      </c>
      <c r="B1548" s="2">
        <v>2.0</v>
      </c>
      <c r="C1548" s="2">
        <v>344.0</v>
      </c>
      <c r="D1548" s="4">
        <v>43329.92728009259</v>
      </c>
      <c r="E1548" s="6">
        <f t="shared" si="1"/>
        <v>43329</v>
      </c>
      <c r="F1548" s="7">
        <f>IFERROR(__xludf.DUMMYFUNCTION("""COMPUTED_VALUE"""),0.9272800925925926)</f>
        <v>0.9272800926</v>
      </c>
      <c r="G1548">
        <f t="shared" si="2"/>
        <v>22</v>
      </c>
      <c r="H1548">
        <f>IFERROR(__xludf.DUMMYFUNCTION("""COMPUTED_VALUE"""),15.0)</f>
        <v>15</v>
      </c>
      <c r="I1548">
        <f>IFERROR(__xludf.DUMMYFUNCTION("""COMPUTED_VALUE"""),17.0)</f>
        <v>17</v>
      </c>
    </row>
    <row r="1549">
      <c r="A1549" s="2">
        <v>259.0</v>
      </c>
      <c r="B1549" s="2">
        <v>3.0</v>
      </c>
      <c r="C1549" s="2">
        <v>262.0</v>
      </c>
      <c r="D1549" s="4">
        <v>43329.93769675926</v>
      </c>
      <c r="E1549" s="6">
        <f t="shared" si="1"/>
        <v>43329</v>
      </c>
      <c r="F1549" s="7">
        <f>IFERROR(__xludf.DUMMYFUNCTION("""COMPUTED_VALUE"""),0.9376967592592592)</f>
        <v>0.9376967593</v>
      </c>
      <c r="G1549">
        <f t="shared" si="2"/>
        <v>22</v>
      </c>
      <c r="H1549">
        <f>IFERROR(__xludf.DUMMYFUNCTION("""COMPUTED_VALUE"""),30.0)</f>
        <v>30</v>
      </c>
      <c r="I1549">
        <f>IFERROR(__xludf.DUMMYFUNCTION("""COMPUTED_VALUE"""),17.0)</f>
        <v>17</v>
      </c>
    </row>
    <row r="1550">
      <c r="A1550" s="2">
        <v>273.0</v>
      </c>
      <c r="B1550" s="2">
        <v>2.0</v>
      </c>
      <c r="C1550" s="2">
        <v>275.0</v>
      </c>
      <c r="D1550" s="4">
        <v>43329.948113425926</v>
      </c>
      <c r="E1550" s="6">
        <f t="shared" si="1"/>
        <v>43329</v>
      </c>
      <c r="F1550" s="7">
        <f>IFERROR(__xludf.DUMMYFUNCTION("""COMPUTED_VALUE"""),0.948113425925926)</f>
        <v>0.9481134259</v>
      </c>
      <c r="G1550">
        <f t="shared" si="2"/>
        <v>22</v>
      </c>
      <c r="H1550">
        <f>IFERROR(__xludf.DUMMYFUNCTION("""COMPUTED_VALUE"""),45.0)</f>
        <v>45</v>
      </c>
      <c r="I1550">
        <f>IFERROR(__xludf.DUMMYFUNCTION("""COMPUTED_VALUE"""),17.0)</f>
        <v>17</v>
      </c>
    </row>
    <row r="1551">
      <c r="A1551" s="2">
        <v>300.0</v>
      </c>
      <c r="B1551" s="2">
        <v>2.0</v>
      </c>
      <c r="C1551" s="2">
        <v>302.0</v>
      </c>
      <c r="D1551" s="4">
        <v>43329.95853009259</v>
      </c>
      <c r="E1551" s="6">
        <f t="shared" si="1"/>
        <v>43329</v>
      </c>
      <c r="F1551" s="7">
        <f>IFERROR(__xludf.DUMMYFUNCTION("""COMPUTED_VALUE"""),0.9585300925925926)</f>
        <v>0.9585300926</v>
      </c>
      <c r="G1551">
        <f t="shared" si="2"/>
        <v>23</v>
      </c>
      <c r="H1551">
        <f>IFERROR(__xludf.DUMMYFUNCTION("""COMPUTED_VALUE"""),0.0)</f>
        <v>0</v>
      </c>
      <c r="I1551">
        <f>IFERROR(__xludf.DUMMYFUNCTION("""COMPUTED_VALUE"""),17.0)</f>
        <v>17</v>
      </c>
    </row>
    <row r="1552">
      <c r="A1552" s="2">
        <v>322.0</v>
      </c>
      <c r="B1552" s="2">
        <v>2.0</v>
      </c>
      <c r="C1552" s="2">
        <v>324.0</v>
      </c>
      <c r="D1552" s="4">
        <v>43329.96894675926</v>
      </c>
      <c r="E1552" s="6">
        <f t="shared" si="1"/>
        <v>43329</v>
      </c>
      <c r="F1552" s="7">
        <f>IFERROR(__xludf.DUMMYFUNCTION("""COMPUTED_VALUE"""),0.9689467592592592)</f>
        <v>0.9689467593</v>
      </c>
      <c r="G1552">
        <f t="shared" si="2"/>
        <v>23</v>
      </c>
      <c r="H1552">
        <f>IFERROR(__xludf.DUMMYFUNCTION("""COMPUTED_VALUE"""),15.0)</f>
        <v>15</v>
      </c>
      <c r="I1552">
        <f>IFERROR(__xludf.DUMMYFUNCTION("""COMPUTED_VALUE"""),17.0)</f>
        <v>17</v>
      </c>
    </row>
    <row r="1553">
      <c r="A1553" s="2">
        <v>293.0</v>
      </c>
      <c r="B1553" s="2">
        <v>3.0</v>
      </c>
      <c r="C1553" s="2">
        <v>296.0</v>
      </c>
      <c r="D1553" s="4">
        <v>43329.97935185185</v>
      </c>
      <c r="E1553" s="6">
        <f t="shared" si="1"/>
        <v>43329</v>
      </c>
      <c r="F1553" s="7">
        <f>IFERROR(__xludf.DUMMYFUNCTION("""COMPUTED_VALUE"""),0.9793518518518518)</f>
        <v>0.9793518519</v>
      </c>
      <c r="G1553">
        <f t="shared" si="2"/>
        <v>23</v>
      </c>
      <c r="H1553">
        <f>IFERROR(__xludf.DUMMYFUNCTION("""COMPUTED_VALUE"""),30.0)</f>
        <v>30</v>
      </c>
      <c r="I1553">
        <f>IFERROR(__xludf.DUMMYFUNCTION("""COMPUTED_VALUE"""),16.0)</f>
        <v>16</v>
      </c>
    </row>
    <row r="1554">
      <c r="A1554" s="2">
        <v>255.0</v>
      </c>
      <c r="B1554" s="2">
        <v>4.0</v>
      </c>
      <c r="C1554" s="2">
        <v>259.0</v>
      </c>
      <c r="D1554" s="4">
        <v>43329.98978009259</v>
      </c>
      <c r="E1554" s="6">
        <f t="shared" si="1"/>
        <v>43329</v>
      </c>
      <c r="F1554" s="7">
        <f>IFERROR(__xludf.DUMMYFUNCTION("""COMPUTED_VALUE"""),0.9897800925925926)</f>
        <v>0.9897800926</v>
      </c>
      <c r="G1554">
        <f t="shared" si="2"/>
        <v>23</v>
      </c>
      <c r="H1554">
        <f>IFERROR(__xludf.DUMMYFUNCTION("""COMPUTED_VALUE"""),45.0)</f>
        <v>45</v>
      </c>
      <c r="I1554">
        <f>IFERROR(__xludf.DUMMYFUNCTION("""COMPUTED_VALUE"""),17.0)</f>
        <v>17</v>
      </c>
    </row>
    <row r="1555">
      <c r="A1555" s="2">
        <v>282.0</v>
      </c>
      <c r="B1555" s="2">
        <v>4.0</v>
      </c>
      <c r="C1555" s="2">
        <v>286.0</v>
      </c>
      <c r="D1555" s="4">
        <v>43330.00019675926</v>
      </c>
      <c r="E1555" s="6">
        <f t="shared" si="1"/>
        <v>43330</v>
      </c>
      <c r="F1555" s="7">
        <f>IFERROR(__xludf.DUMMYFUNCTION("""COMPUTED_VALUE"""),1.9675925925925926E-4)</f>
        <v>0.0001967592593</v>
      </c>
      <c r="G1555">
        <f t="shared" si="2"/>
        <v>0</v>
      </c>
      <c r="H1555">
        <f>IFERROR(__xludf.DUMMYFUNCTION("""COMPUTED_VALUE"""),0.0)</f>
        <v>0</v>
      </c>
      <c r="I1555">
        <f>IFERROR(__xludf.DUMMYFUNCTION("""COMPUTED_VALUE"""),17.0)</f>
        <v>17</v>
      </c>
    </row>
    <row r="1556">
      <c r="A1556" s="2">
        <v>316.0</v>
      </c>
      <c r="B1556" s="2">
        <v>0.0</v>
      </c>
      <c r="C1556" s="2">
        <v>316.0</v>
      </c>
      <c r="D1556" s="4">
        <v>43330.010613425926</v>
      </c>
      <c r="E1556" s="6">
        <f t="shared" si="1"/>
        <v>43330</v>
      </c>
      <c r="F1556" s="7">
        <f>IFERROR(__xludf.DUMMYFUNCTION("""COMPUTED_VALUE"""),0.010613425925925925)</f>
        <v>0.01061342593</v>
      </c>
      <c r="G1556">
        <f t="shared" si="2"/>
        <v>0</v>
      </c>
      <c r="H1556">
        <f>IFERROR(__xludf.DUMMYFUNCTION("""COMPUTED_VALUE"""),15.0)</f>
        <v>15</v>
      </c>
      <c r="I1556">
        <f>IFERROR(__xludf.DUMMYFUNCTION("""COMPUTED_VALUE"""),17.0)</f>
        <v>17</v>
      </c>
    </row>
    <row r="1557">
      <c r="A1557" s="2">
        <v>249.0</v>
      </c>
      <c r="B1557" s="2">
        <v>0.0</v>
      </c>
      <c r="C1557" s="2">
        <v>246.0</v>
      </c>
      <c r="D1557" s="4">
        <v>43330.02101851852</v>
      </c>
      <c r="E1557" s="6">
        <f t="shared" si="1"/>
        <v>43330</v>
      </c>
      <c r="F1557" s="7">
        <f>IFERROR(__xludf.DUMMYFUNCTION("""COMPUTED_VALUE"""),0.02101851851851852)</f>
        <v>0.02101851852</v>
      </c>
      <c r="G1557">
        <f t="shared" si="2"/>
        <v>0</v>
      </c>
      <c r="H1557">
        <f>IFERROR(__xludf.DUMMYFUNCTION("""COMPUTED_VALUE"""),30.0)</f>
        <v>30</v>
      </c>
      <c r="I1557">
        <f>IFERROR(__xludf.DUMMYFUNCTION("""COMPUTED_VALUE"""),16.0)</f>
        <v>16</v>
      </c>
    </row>
    <row r="1558">
      <c r="A1558" s="2">
        <v>231.0</v>
      </c>
      <c r="B1558" s="2">
        <v>1.0</v>
      </c>
      <c r="C1558" s="2">
        <v>232.0</v>
      </c>
      <c r="D1558" s="4">
        <v>43330.031435185185</v>
      </c>
      <c r="E1558" s="6">
        <f t="shared" si="1"/>
        <v>43330</v>
      </c>
      <c r="F1558" s="7">
        <f>IFERROR(__xludf.DUMMYFUNCTION("""COMPUTED_VALUE"""),0.031435185185185184)</f>
        <v>0.03143518519</v>
      </c>
      <c r="G1558">
        <f t="shared" si="2"/>
        <v>0</v>
      </c>
      <c r="H1558">
        <f>IFERROR(__xludf.DUMMYFUNCTION("""COMPUTED_VALUE"""),45.0)</f>
        <v>45</v>
      </c>
      <c r="I1558">
        <f>IFERROR(__xludf.DUMMYFUNCTION("""COMPUTED_VALUE"""),16.0)</f>
        <v>16</v>
      </c>
    </row>
    <row r="1559">
      <c r="A1559" s="2">
        <v>228.0</v>
      </c>
      <c r="B1559" s="2">
        <v>1.0</v>
      </c>
      <c r="C1559" s="2">
        <v>229.0</v>
      </c>
      <c r="D1559" s="4">
        <v>43330.04185185185</v>
      </c>
      <c r="E1559" s="6">
        <f t="shared" si="1"/>
        <v>43330</v>
      </c>
      <c r="F1559" s="7">
        <f>IFERROR(__xludf.DUMMYFUNCTION("""COMPUTED_VALUE"""),0.04185185185185185)</f>
        <v>0.04185185185</v>
      </c>
      <c r="G1559">
        <f t="shared" si="2"/>
        <v>1</v>
      </c>
      <c r="H1559">
        <f>IFERROR(__xludf.DUMMYFUNCTION("""COMPUTED_VALUE"""),0.0)</f>
        <v>0</v>
      </c>
      <c r="I1559">
        <f>IFERROR(__xludf.DUMMYFUNCTION("""COMPUTED_VALUE"""),16.0)</f>
        <v>16</v>
      </c>
    </row>
    <row r="1560">
      <c r="A1560" s="2">
        <v>213.0</v>
      </c>
      <c r="B1560" s="2">
        <v>2.0</v>
      </c>
      <c r="C1560" s="2">
        <v>215.0</v>
      </c>
      <c r="D1560" s="4">
        <v>43330.05228009259</v>
      </c>
      <c r="E1560" s="6">
        <f t="shared" si="1"/>
        <v>43330</v>
      </c>
      <c r="F1560" s="7">
        <f>IFERROR(__xludf.DUMMYFUNCTION("""COMPUTED_VALUE"""),0.05228009259259259)</f>
        <v>0.05228009259</v>
      </c>
      <c r="G1560">
        <f t="shared" si="2"/>
        <v>1</v>
      </c>
      <c r="H1560">
        <f>IFERROR(__xludf.DUMMYFUNCTION("""COMPUTED_VALUE"""),15.0)</f>
        <v>15</v>
      </c>
      <c r="I1560">
        <f>IFERROR(__xludf.DUMMYFUNCTION("""COMPUTED_VALUE"""),17.0)</f>
        <v>17</v>
      </c>
    </row>
    <row r="1561">
      <c r="A1561" s="2">
        <v>234.0</v>
      </c>
      <c r="B1561" s="2">
        <v>1.0</v>
      </c>
      <c r="C1561" s="2">
        <v>235.0</v>
      </c>
      <c r="D1561" s="4">
        <v>43330.06269675926</v>
      </c>
      <c r="E1561" s="6">
        <f t="shared" si="1"/>
        <v>43330</v>
      </c>
      <c r="F1561" s="7">
        <f>IFERROR(__xludf.DUMMYFUNCTION("""COMPUTED_VALUE"""),0.06269675925925926)</f>
        <v>0.06269675926</v>
      </c>
      <c r="G1561">
        <f t="shared" si="2"/>
        <v>1</v>
      </c>
      <c r="H1561">
        <f>IFERROR(__xludf.DUMMYFUNCTION("""COMPUTED_VALUE"""),30.0)</f>
        <v>30</v>
      </c>
      <c r="I1561">
        <f>IFERROR(__xludf.DUMMYFUNCTION("""COMPUTED_VALUE"""),17.0)</f>
        <v>17</v>
      </c>
    </row>
    <row r="1562">
      <c r="A1562" s="2">
        <v>249.0</v>
      </c>
      <c r="B1562" s="2">
        <v>2.0</v>
      </c>
      <c r="C1562" s="2">
        <v>251.0</v>
      </c>
      <c r="D1562" s="4">
        <v>43330.07310185185</v>
      </c>
      <c r="E1562" s="6">
        <f t="shared" si="1"/>
        <v>43330</v>
      </c>
      <c r="F1562" s="7">
        <f>IFERROR(__xludf.DUMMYFUNCTION("""COMPUTED_VALUE"""),0.07310185185185185)</f>
        <v>0.07310185185</v>
      </c>
      <c r="G1562">
        <f t="shared" si="2"/>
        <v>1</v>
      </c>
      <c r="H1562">
        <f>IFERROR(__xludf.DUMMYFUNCTION("""COMPUTED_VALUE"""),45.0)</f>
        <v>45</v>
      </c>
      <c r="I1562">
        <f>IFERROR(__xludf.DUMMYFUNCTION("""COMPUTED_VALUE"""),16.0)</f>
        <v>16</v>
      </c>
    </row>
    <row r="1563">
      <c r="A1563" s="2">
        <v>233.0</v>
      </c>
      <c r="B1563" s="2">
        <v>2.0</v>
      </c>
      <c r="C1563" s="2">
        <v>235.0</v>
      </c>
      <c r="D1563" s="4">
        <v>43330.08353009259</v>
      </c>
      <c r="E1563" s="6">
        <f t="shared" si="1"/>
        <v>43330</v>
      </c>
      <c r="F1563" s="7">
        <f>IFERROR(__xludf.DUMMYFUNCTION("""COMPUTED_VALUE"""),0.08353009259259259)</f>
        <v>0.08353009259</v>
      </c>
      <c r="G1563">
        <f t="shared" si="2"/>
        <v>2</v>
      </c>
      <c r="H1563">
        <f>IFERROR(__xludf.DUMMYFUNCTION("""COMPUTED_VALUE"""),0.0)</f>
        <v>0</v>
      </c>
      <c r="I1563">
        <f>IFERROR(__xludf.DUMMYFUNCTION("""COMPUTED_VALUE"""),17.0)</f>
        <v>17</v>
      </c>
    </row>
    <row r="1564">
      <c r="A1564" s="2">
        <v>217.0</v>
      </c>
      <c r="B1564" s="2">
        <v>2.0</v>
      </c>
      <c r="C1564" s="2">
        <v>219.0</v>
      </c>
      <c r="D1564" s="4">
        <v>43330.093935185185</v>
      </c>
      <c r="E1564" s="6">
        <f t="shared" si="1"/>
        <v>43330</v>
      </c>
      <c r="F1564" s="7">
        <f>IFERROR(__xludf.DUMMYFUNCTION("""COMPUTED_VALUE"""),0.09393518518518519)</f>
        <v>0.09393518519</v>
      </c>
      <c r="G1564">
        <f t="shared" si="2"/>
        <v>2</v>
      </c>
      <c r="H1564">
        <f>IFERROR(__xludf.DUMMYFUNCTION("""COMPUTED_VALUE"""),15.0)</f>
        <v>15</v>
      </c>
      <c r="I1564">
        <f>IFERROR(__xludf.DUMMYFUNCTION("""COMPUTED_VALUE"""),16.0)</f>
        <v>16</v>
      </c>
    </row>
    <row r="1565">
      <c r="A1565" s="2">
        <v>224.0</v>
      </c>
      <c r="B1565" s="2">
        <v>5.0</v>
      </c>
      <c r="C1565" s="2">
        <v>229.0</v>
      </c>
      <c r="D1565" s="4">
        <v>43330.10435185185</v>
      </c>
      <c r="E1565" s="6">
        <f t="shared" si="1"/>
        <v>43330</v>
      </c>
      <c r="F1565" s="7">
        <f>IFERROR(__xludf.DUMMYFUNCTION("""COMPUTED_VALUE"""),0.10435185185185185)</f>
        <v>0.1043518519</v>
      </c>
      <c r="G1565">
        <f t="shared" si="2"/>
        <v>2</v>
      </c>
      <c r="H1565">
        <f>IFERROR(__xludf.DUMMYFUNCTION("""COMPUTED_VALUE"""),30.0)</f>
        <v>30</v>
      </c>
      <c r="I1565">
        <f>IFERROR(__xludf.DUMMYFUNCTION("""COMPUTED_VALUE"""),16.0)</f>
        <v>16</v>
      </c>
    </row>
    <row r="1566">
      <c r="A1566" s="2">
        <v>202.0</v>
      </c>
      <c r="B1566" s="2">
        <v>3.0</v>
      </c>
      <c r="C1566" s="2">
        <v>205.0</v>
      </c>
      <c r="D1566" s="4">
        <v>43330.11476851852</v>
      </c>
      <c r="E1566" s="6">
        <f t="shared" si="1"/>
        <v>43330</v>
      </c>
      <c r="F1566" s="7">
        <f>IFERROR(__xludf.DUMMYFUNCTION("""COMPUTED_VALUE"""),0.11476851851851852)</f>
        <v>0.1147685185</v>
      </c>
      <c r="G1566">
        <f t="shared" si="2"/>
        <v>2</v>
      </c>
      <c r="H1566">
        <f>IFERROR(__xludf.DUMMYFUNCTION("""COMPUTED_VALUE"""),45.0)</f>
        <v>45</v>
      </c>
      <c r="I1566">
        <f>IFERROR(__xludf.DUMMYFUNCTION("""COMPUTED_VALUE"""),16.0)</f>
        <v>16</v>
      </c>
    </row>
    <row r="1567">
      <c r="A1567" s="2">
        <v>208.0</v>
      </c>
      <c r="B1567" s="2">
        <v>1.0</v>
      </c>
      <c r="C1567" s="2">
        <v>199.0</v>
      </c>
      <c r="D1567" s="4">
        <v>43330.125185185185</v>
      </c>
      <c r="E1567" s="6">
        <f t="shared" si="1"/>
        <v>43330</v>
      </c>
      <c r="F1567" s="7">
        <f>IFERROR(__xludf.DUMMYFUNCTION("""COMPUTED_VALUE"""),0.12518518518518518)</f>
        <v>0.1251851852</v>
      </c>
      <c r="G1567">
        <f t="shared" si="2"/>
        <v>3</v>
      </c>
      <c r="H1567">
        <f>IFERROR(__xludf.DUMMYFUNCTION("""COMPUTED_VALUE"""),0.0)</f>
        <v>0</v>
      </c>
      <c r="I1567">
        <f>IFERROR(__xludf.DUMMYFUNCTION("""COMPUTED_VALUE"""),16.0)</f>
        <v>16</v>
      </c>
    </row>
    <row r="1568">
      <c r="A1568" s="2">
        <v>166.0</v>
      </c>
      <c r="B1568" s="2">
        <v>1.0</v>
      </c>
      <c r="C1568" s="2">
        <v>167.0</v>
      </c>
      <c r="D1568" s="4">
        <v>43330.135613425926</v>
      </c>
      <c r="E1568" s="6">
        <f t="shared" si="1"/>
        <v>43330</v>
      </c>
      <c r="F1568" s="7">
        <f>IFERROR(__xludf.DUMMYFUNCTION("""COMPUTED_VALUE"""),0.13561342592592593)</f>
        <v>0.1356134259</v>
      </c>
      <c r="G1568">
        <f t="shared" si="2"/>
        <v>3</v>
      </c>
      <c r="H1568">
        <f>IFERROR(__xludf.DUMMYFUNCTION("""COMPUTED_VALUE"""),15.0)</f>
        <v>15</v>
      </c>
      <c r="I1568">
        <f>IFERROR(__xludf.DUMMYFUNCTION("""COMPUTED_VALUE"""),17.0)</f>
        <v>17</v>
      </c>
    </row>
    <row r="1569">
      <c r="A1569" s="2">
        <v>201.0</v>
      </c>
      <c r="B1569" s="2">
        <v>2.0</v>
      </c>
      <c r="C1569" s="2">
        <v>203.0</v>
      </c>
      <c r="D1569" s="4">
        <v>43330.14601851852</v>
      </c>
      <c r="E1569" s="6">
        <f t="shared" si="1"/>
        <v>43330</v>
      </c>
      <c r="F1569" s="7">
        <f>IFERROR(__xludf.DUMMYFUNCTION("""COMPUTED_VALUE"""),0.14601851851851852)</f>
        <v>0.1460185185</v>
      </c>
      <c r="G1569">
        <f t="shared" si="2"/>
        <v>3</v>
      </c>
      <c r="H1569">
        <f>IFERROR(__xludf.DUMMYFUNCTION("""COMPUTED_VALUE"""),30.0)</f>
        <v>30</v>
      </c>
      <c r="I1569">
        <f>IFERROR(__xludf.DUMMYFUNCTION("""COMPUTED_VALUE"""),16.0)</f>
        <v>16</v>
      </c>
    </row>
    <row r="1570">
      <c r="A1570" s="2">
        <v>159.0</v>
      </c>
      <c r="B1570" s="2">
        <v>0.0</v>
      </c>
      <c r="C1570" s="2">
        <v>159.0</v>
      </c>
      <c r="D1570" s="4">
        <v>43330.15644675926</v>
      </c>
      <c r="E1570" s="6">
        <f t="shared" si="1"/>
        <v>43330</v>
      </c>
      <c r="F1570" s="7">
        <f>IFERROR(__xludf.DUMMYFUNCTION("""COMPUTED_VALUE"""),0.15644675925925927)</f>
        <v>0.1564467593</v>
      </c>
      <c r="G1570">
        <f t="shared" si="2"/>
        <v>3</v>
      </c>
      <c r="H1570">
        <f>IFERROR(__xludf.DUMMYFUNCTION("""COMPUTED_VALUE"""),45.0)</f>
        <v>45</v>
      </c>
      <c r="I1570">
        <f>IFERROR(__xludf.DUMMYFUNCTION("""COMPUTED_VALUE"""),17.0)</f>
        <v>17</v>
      </c>
    </row>
    <row r="1571">
      <c r="A1571" s="2">
        <v>111.0</v>
      </c>
      <c r="B1571" s="2">
        <v>2.0</v>
      </c>
      <c r="C1571" s="2">
        <v>113.0</v>
      </c>
      <c r="D1571" s="4">
        <v>43330.16685185185</v>
      </c>
      <c r="E1571" s="6">
        <f t="shared" si="1"/>
        <v>43330</v>
      </c>
      <c r="F1571" s="7">
        <f>IFERROR(__xludf.DUMMYFUNCTION("""COMPUTED_VALUE"""),0.16685185185185186)</f>
        <v>0.1668518519</v>
      </c>
      <c r="G1571">
        <f t="shared" si="2"/>
        <v>4</v>
      </c>
      <c r="H1571">
        <f>IFERROR(__xludf.DUMMYFUNCTION("""COMPUTED_VALUE"""),0.0)</f>
        <v>0</v>
      </c>
      <c r="I1571">
        <f>IFERROR(__xludf.DUMMYFUNCTION("""COMPUTED_VALUE"""),16.0)</f>
        <v>16</v>
      </c>
    </row>
    <row r="1572">
      <c r="A1572" s="2">
        <v>116.0</v>
      </c>
      <c r="B1572" s="2">
        <v>0.0</v>
      </c>
      <c r="C1572" s="2">
        <v>116.0</v>
      </c>
      <c r="D1572" s="4">
        <v>43330.17728009259</v>
      </c>
      <c r="E1572" s="6">
        <f t="shared" si="1"/>
        <v>43330</v>
      </c>
      <c r="F1572" s="7">
        <f>IFERROR(__xludf.DUMMYFUNCTION("""COMPUTED_VALUE"""),0.1772800925925926)</f>
        <v>0.1772800926</v>
      </c>
      <c r="G1572">
        <f t="shared" si="2"/>
        <v>4</v>
      </c>
      <c r="H1572">
        <f>IFERROR(__xludf.DUMMYFUNCTION("""COMPUTED_VALUE"""),15.0)</f>
        <v>15</v>
      </c>
      <c r="I1572">
        <f>IFERROR(__xludf.DUMMYFUNCTION("""COMPUTED_VALUE"""),17.0)</f>
        <v>17</v>
      </c>
    </row>
    <row r="1573">
      <c r="A1573" s="2">
        <v>126.0</v>
      </c>
      <c r="B1573" s="2">
        <v>3.0</v>
      </c>
      <c r="C1573" s="2">
        <v>129.0</v>
      </c>
      <c r="D1573" s="4">
        <v>43330.187685185185</v>
      </c>
      <c r="E1573" s="6">
        <f t="shared" si="1"/>
        <v>43330</v>
      </c>
      <c r="F1573" s="7">
        <f>IFERROR(__xludf.DUMMYFUNCTION("""COMPUTED_VALUE"""),0.18768518518518518)</f>
        <v>0.1876851852</v>
      </c>
      <c r="G1573">
        <f t="shared" si="2"/>
        <v>4</v>
      </c>
      <c r="H1573">
        <f>IFERROR(__xludf.DUMMYFUNCTION("""COMPUTED_VALUE"""),30.0)</f>
        <v>30</v>
      </c>
      <c r="I1573">
        <f>IFERROR(__xludf.DUMMYFUNCTION("""COMPUTED_VALUE"""),16.0)</f>
        <v>16</v>
      </c>
    </row>
    <row r="1574">
      <c r="A1574" s="2">
        <v>128.0</v>
      </c>
      <c r="B1574" s="2">
        <v>0.0</v>
      </c>
      <c r="C1574" s="2">
        <v>128.0</v>
      </c>
      <c r="D1574" s="4">
        <v>43330.19810185185</v>
      </c>
      <c r="E1574" s="6">
        <f t="shared" si="1"/>
        <v>43330</v>
      </c>
      <c r="F1574" s="7">
        <f>IFERROR(__xludf.DUMMYFUNCTION("""COMPUTED_VALUE"""),0.19810185185185186)</f>
        <v>0.1981018519</v>
      </c>
      <c r="G1574">
        <f t="shared" si="2"/>
        <v>4</v>
      </c>
      <c r="H1574">
        <f>IFERROR(__xludf.DUMMYFUNCTION("""COMPUTED_VALUE"""),45.0)</f>
        <v>45</v>
      </c>
      <c r="I1574">
        <f>IFERROR(__xludf.DUMMYFUNCTION("""COMPUTED_VALUE"""),16.0)</f>
        <v>16</v>
      </c>
    </row>
    <row r="1575">
      <c r="A1575" s="2">
        <v>113.0</v>
      </c>
      <c r="B1575" s="2">
        <v>0.0</v>
      </c>
      <c r="C1575" s="2">
        <v>113.0</v>
      </c>
      <c r="D1575" s="4">
        <v>43330.20851851852</v>
      </c>
      <c r="E1575" s="6">
        <f t="shared" si="1"/>
        <v>43330</v>
      </c>
      <c r="F1575" s="7">
        <f>IFERROR(__xludf.DUMMYFUNCTION("""COMPUTED_VALUE"""),0.20851851851851852)</f>
        <v>0.2085185185</v>
      </c>
      <c r="G1575">
        <f t="shared" si="2"/>
        <v>5</v>
      </c>
      <c r="H1575">
        <f>IFERROR(__xludf.DUMMYFUNCTION("""COMPUTED_VALUE"""),0.0)</f>
        <v>0</v>
      </c>
      <c r="I1575">
        <f>IFERROR(__xludf.DUMMYFUNCTION("""COMPUTED_VALUE"""),16.0)</f>
        <v>16</v>
      </c>
    </row>
    <row r="1576">
      <c r="A1576" s="2">
        <v>131.0</v>
      </c>
      <c r="B1576" s="2">
        <v>2.0</v>
      </c>
      <c r="C1576" s="2">
        <v>133.0</v>
      </c>
      <c r="D1576" s="4">
        <v>43330.218935185185</v>
      </c>
      <c r="E1576" s="6">
        <f t="shared" si="1"/>
        <v>43330</v>
      </c>
      <c r="F1576" s="7">
        <f>IFERROR(__xludf.DUMMYFUNCTION("""COMPUTED_VALUE"""),0.21893518518518518)</f>
        <v>0.2189351852</v>
      </c>
      <c r="G1576">
        <f t="shared" si="2"/>
        <v>5</v>
      </c>
      <c r="H1576">
        <f>IFERROR(__xludf.DUMMYFUNCTION("""COMPUTED_VALUE"""),15.0)</f>
        <v>15</v>
      </c>
      <c r="I1576">
        <f>IFERROR(__xludf.DUMMYFUNCTION("""COMPUTED_VALUE"""),16.0)</f>
        <v>16</v>
      </c>
    </row>
    <row r="1577">
      <c r="A1577" s="2">
        <v>138.0</v>
      </c>
      <c r="B1577" s="2">
        <v>1.0</v>
      </c>
      <c r="C1577" s="2">
        <v>139.0</v>
      </c>
      <c r="D1577" s="4">
        <v>43330.22935185185</v>
      </c>
      <c r="E1577" s="6">
        <f t="shared" si="1"/>
        <v>43330</v>
      </c>
      <c r="F1577" s="7">
        <f>IFERROR(__xludf.DUMMYFUNCTION("""COMPUTED_VALUE"""),0.22935185185185186)</f>
        <v>0.2293518519</v>
      </c>
      <c r="G1577">
        <f t="shared" si="2"/>
        <v>5</v>
      </c>
      <c r="H1577">
        <f>IFERROR(__xludf.DUMMYFUNCTION("""COMPUTED_VALUE"""),30.0)</f>
        <v>30</v>
      </c>
      <c r="I1577">
        <f>IFERROR(__xludf.DUMMYFUNCTION("""COMPUTED_VALUE"""),16.0)</f>
        <v>16</v>
      </c>
    </row>
    <row r="1578">
      <c r="A1578" s="2">
        <v>121.0</v>
      </c>
      <c r="B1578" s="2">
        <v>1.0</v>
      </c>
      <c r="C1578" s="2">
        <v>122.0</v>
      </c>
      <c r="D1578" s="4">
        <v>43330.23976851852</v>
      </c>
      <c r="E1578" s="6">
        <f t="shared" si="1"/>
        <v>43330</v>
      </c>
      <c r="F1578" s="7">
        <f>IFERROR(__xludf.DUMMYFUNCTION("""COMPUTED_VALUE"""),0.23976851851851852)</f>
        <v>0.2397685185</v>
      </c>
      <c r="G1578">
        <f t="shared" si="2"/>
        <v>5</v>
      </c>
      <c r="H1578">
        <f>IFERROR(__xludf.DUMMYFUNCTION("""COMPUTED_VALUE"""),45.0)</f>
        <v>45</v>
      </c>
      <c r="I1578">
        <f>IFERROR(__xludf.DUMMYFUNCTION("""COMPUTED_VALUE"""),16.0)</f>
        <v>16</v>
      </c>
    </row>
    <row r="1579">
      <c r="A1579" s="2">
        <v>108.0</v>
      </c>
      <c r="B1579" s="2">
        <v>0.0</v>
      </c>
      <c r="C1579" s="2">
        <v>108.0</v>
      </c>
      <c r="D1579" s="4">
        <v>43330.250185185185</v>
      </c>
      <c r="E1579" s="6">
        <f t="shared" si="1"/>
        <v>43330</v>
      </c>
      <c r="F1579" s="7">
        <f>IFERROR(__xludf.DUMMYFUNCTION("""COMPUTED_VALUE"""),0.2501851851851852)</f>
        <v>0.2501851852</v>
      </c>
      <c r="G1579">
        <f t="shared" si="2"/>
        <v>6</v>
      </c>
      <c r="H1579">
        <f>IFERROR(__xludf.DUMMYFUNCTION("""COMPUTED_VALUE"""),0.0)</f>
        <v>0</v>
      </c>
      <c r="I1579">
        <f>IFERROR(__xludf.DUMMYFUNCTION("""COMPUTED_VALUE"""),16.0)</f>
        <v>16</v>
      </c>
    </row>
    <row r="1580">
      <c r="A1580" s="2">
        <v>131.0</v>
      </c>
      <c r="B1580" s="2">
        <v>0.0</v>
      </c>
      <c r="C1580" s="2">
        <v>131.0</v>
      </c>
      <c r="D1580" s="4">
        <v>43330.26060185185</v>
      </c>
      <c r="E1580" s="6">
        <f t="shared" si="1"/>
        <v>43330</v>
      </c>
      <c r="F1580" s="7">
        <f>IFERROR(__xludf.DUMMYFUNCTION("""COMPUTED_VALUE"""),0.26060185185185186)</f>
        <v>0.2606018519</v>
      </c>
      <c r="G1580">
        <f t="shared" si="2"/>
        <v>6</v>
      </c>
      <c r="H1580">
        <f>IFERROR(__xludf.DUMMYFUNCTION("""COMPUTED_VALUE"""),15.0)</f>
        <v>15</v>
      </c>
      <c r="I1580">
        <f>IFERROR(__xludf.DUMMYFUNCTION("""COMPUTED_VALUE"""),16.0)</f>
        <v>16</v>
      </c>
    </row>
    <row r="1581">
      <c r="A1581" s="2">
        <v>124.0</v>
      </c>
      <c r="B1581" s="2">
        <v>0.0</v>
      </c>
      <c r="C1581" s="2">
        <v>124.0</v>
      </c>
      <c r="D1581" s="4">
        <v>43330.27392361111</v>
      </c>
      <c r="E1581" s="6">
        <f t="shared" si="1"/>
        <v>43330</v>
      </c>
      <c r="F1581" s="7">
        <f>IFERROR(__xludf.DUMMYFUNCTION("""COMPUTED_VALUE"""),0.27392361111111113)</f>
        <v>0.2739236111</v>
      </c>
      <c r="G1581">
        <f t="shared" si="2"/>
        <v>6</v>
      </c>
      <c r="H1581">
        <f>IFERROR(__xludf.DUMMYFUNCTION("""COMPUTED_VALUE"""),34.0)</f>
        <v>34</v>
      </c>
      <c r="I1581">
        <f>IFERROR(__xludf.DUMMYFUNCTION("""COMPUTED_VALUE"""),27.0)</f>
        <v>27</v>
      </c>
    </row>
    <row r="1582">
      <c r="A1582" s="2">
        <v>107.0</v>
      </c>
      <c r="B1582" s="2">
        <v>0.0</v>
      </c>
      <c r="C1582" s="2">
        <v>107.0</v>
      </c>
      <c r="D1582" s="4">
        <v>43330.281435185185</v>
      </c>
      <c r="E1582" s="6">
        <f t="shared" si="1"/>
        <v>43330</v>
      </c>
      <c r="F1582" s="7">
        <f>IFERROR(__xludf.DUMMYFUNCTION("""COMPUTED_VALUE"""),0.2814351851851852)</f>
        <v>0.2814351852</v>
      </c>
      <c r="G1582">
        <f t="shared" si="2"/>
        <v>6</v>
      </c>
      <c r="H1582">
        <f>IFERROR(__xludf.DUMMYFUNCTION("""COMPUTED_VALUE"""),45.0)</f>
        <v>45</v>
      </c>
      <c r="I1582">
        <f>IFERROR(__xludf.DUMMYFUNCTION("""COMPUTED_VALUE"""),16.0)</f>
        <v>16</v>
      </c>
    </row>
    <row r="1583">
      <c r="A1583" s="2">
        <v>103.0</v>
      </c>
      <c r="B1583" s="2">
        <v>0.0</v>
      </c>
      <c r="C1583" s="2">
        <v>103.0</v>
      </c>
      <c r="D1583" s="4">
        <v>43330.291863425926</v>
      </c>
      <c r="E1583" s="6">
        <f t="shared" si="1"/>
        <v>43330</v>
      </c>
      <c r="F1583" s="7">
        <f>IFERROR(__xludf.DUMMYFUNCTION("""COMPUTED_VALUE"""),0.2918634259259259)</f>
        <v>0.2918634259</v>
      </c>
      <c r="G1583">
        <f t="shared" si="2"/>
        <v>7</v>
      </c>
      <c r="H1583">
        <f>IFERROR(__xludf.DUMMYFUNCTION("""COMPUTED_VALUE"""),0.0)</f>
        <v>0</v>
      </c>
      <c r="I1583">
        <f>IFERROR(__xludf.DUMMYFUNCTION("""COMPUTED_VALUE"""),17.0)</f>
        <v>17</v>
      </c>
    </row>
    <row r="1584">
      <c r="A1584" s="2">
        <v>90.0</v>
      </c>
      <c r="B1584" s="2">
        <v>1.0</v>
      </c>
      <c r="C1584" s="2">
        <v>91.0</v>
      </c>
      <c r="D1584" s="4">
        <v>43330.30228009259</v>
      </c>
      <c r="E1584" s="6">
        <f t="shared" si="1"/>
        <v>43330</v>
      </c>
      <c r="F1584" s="7">
        <f>IFERROR(__xludf.DUMMYFUNCTION("""COMPUTED_VALUE"""),0.3022800925925926)</f>
        <v>0.3022800926</v>
      </c>
      <c r="G1584">
        <f t="shared" si="2"/>
        <v>7</v>
      </c>
      <c r="H1584">
        <f>IFERROR(__xludf.DUMMYFUNCTION("""COMPUTED_VALUE"""),15.0)</f>
        <v>15</v>
      </c>
      <c r="I1584">
        <f>IFERROR(__xludf.DUMMYFUNCTION("""COMPUTED_VALUE"""),17.0)</f>
        <v>17</v>
      </c>
    </row>
    <row r="1585">
      <c r="A1585" s="2">
        <v>83.0</v>
      </c>
      <c r="B1585" s="2">
        <v>1.0</v>
      </c>
      <c r="C1585" s="2">
        <v>84.0</v>
      </c>
      <c r="D1585" s="4">
        <v>43330.31270833333</v>
      </c>
      <c r="E1585" s="6">
        <f t="shared" si="1"/>
        <v>43330</v>
      </c>
      <c r="F1585" s="7">
        <f>IFERROR(__xludf.DUMMYFUNCTION("""COMPUTED_VALUE"""),0.3127083333333333)</f>
        <v>0.3127083333</v>
      </c>
      <c r="G1585">
        <f t="shared" si="2"/>
        <v>7</v>
      </c>
      <c r="H1585">
        <f>IFERROR(__xludf.DUMMYFUNCTION("""COMPUTED_VALUE"""),30.0)</f>
        <v>30</v>
      </c>
      <c r="I1585">
        <f>IFERROR(__xludf.DUMMYFUNCTION("""COMPUTED_VALUE"""),18.0)</f>
        <v>18</v>
      </c>
    </row>
    <row r="1586">
      <c r="A1586" s="2">
        <v>102.0</v>
      </c>
      <c r="B1586" s="2">
        <v>1.0</v>
      </c>
      <c r="C1586" s="2">
        <v>103.0</v>
      </c>
      <c r="D1586" s="4">
        <v>43330.323125</v>
      </c>
      <c r="E1586" s="6">
        <f t="shared" si="1"/>
        <v>43330</v>
      </c>
      <c r="F1586" s="7">
        <f>IFERROR(__xludf.DUMMYFUNCTION("""COMPUTED_VALUE"""),0.323125)</f>
        <v>0.323125</v>
      </c>
      <c r="G1586">
        <f t="shared" si="2"/>
        <v>7</v>
      </c>
      <c r="H1586">
        <f>IFERROR(__xludf.DUMMYFUNCTION("""COMPUTED_VALUE"""),45.0)</f>
        <v>45</v>
      </c>
      <c r="I1586">
        <f>IFERROR(__xludf.DUMMYFUNCTION("""COMPUTED_VALUE"""),18.0)</f>
        <v>18</v>
      </c>
    </row>
    <row r="1587">
      <c r="A1587" s="2">
        <v>87.0</v>
      </c>
      <c r="B1587" s="2">
        <v>0.0</v>
      </c>
      <c r="C1587" s="2">
        <v>85.0</v>
      </c>
      <c r="D1587" s="4">
        <v>43330.33354166667</v>
      </c>
      <c r="E1587" s="6">
        <f t="shared" si="1"/>
        <v>43330</v>
      </c>
      <c r="F1587" s="7">
        <f>IFERROR(__xludf.DUMMYFUNCTION("""COMPUTED_VALUE"""),0.3335416666666667)</f>
        <v>0.3335416667</v>
      </c>
      <c r="G1587">
        <f t="shared" si="2"/>
        <v>8</v>
      </c>
      <c r="H1587">
        <f>IFERROR(__xludf.DUMMYFUNCTION("""COMPUTED_VALUE"""),0.0)</f>
        <v>0</v>
      </c>
      <c r="I1587">
        <f>IFERROR(__xludf.DUMMYFUNCTION("""COMPUTED_VALUE"""),18.0)</f>
        <v>18</v>
      </c>
    </row>
    <row r="1588">
      <c r="A1588" s="2">
        <v>108.0</v>
      </c>
      <c r="B1588" s="2">
        <v>0.0</v>
      </c>
      <c r="C1588" s="2">
        <v>104.0</v>
      </c>
      <c r="D1588" s="4">
        <v>43330.34394675926</v>
      </c>
      <c r="E1588" s="6">
        <f t="shared" si="1"/>
        <v>43330</v>
      </c>
      <c r="F1588" s="7">
        <f>IFERROR(__xludf.DUMMYFUNCTION("""COMPUTED_VALUE"""),0.34394675925925927)</f>
        <v>0.3439467593</v>
      </c>
      <c r="G1588">
        <f t="shared" si="2"/>
        <v>8</v>
      </c>
      <c r="H1588">
        <f>IFERROR(__xludf.DUMMYFUNCTION("""COMPUTED_VALUE"""),15.0)</f>
        <v>15</v>
      </c>
      <c r="I1588">
        <f>IFERROR(__xludf.DUMMYFUNCTION("""COMPUTED_VALUE"""),17.0)</f>
        <v>17</v>
      </c>
    </row>
    <row r="1589">
      <c r="A1589" s="2">
        <v>113.0</v>
      </c>
      <c r="B1589" s="2">
        <v>1.0</v>
      </c>
      <c r="C1589" s="2">
        <v>114.0</v>
      </c>
      <c r="D1589" s="4">
        <v>43330.354363425926</v>
      </c>
      <c r="E1589" s="6">
        <f t="shared" si="1"/>
        <v>43330</v>
      </c>
      <c r="F1589" s="7">
        <f>IFERROR(__xludf.DUMMYFUNCTION("""COMPUTED_VALUE"""),0.3543634259259259)</f>
        <v>0.3543634259</v>
      </c>
      <c r="G1589">
        <f t="shared" si="2"/>
        <v>8</v>
      </c>
      <c r="H1589">
        <f>IFERROR(__xludf.DUMMYFUNCTION("""COMPUTED_VALUE"""),30.0)</f>
        <v>30</v>
      </c>
      <c r="I1589">
        <f>IFERROR(__xludf.DUMMYFUNCTION("""COMPUTED_VALUE"""),17.0)</f>
        <v>17</v>
      </c>
    </row>
    <row r="1590">
      <c r="A1590" s="2">
        <v>115.0</v>
      </c>
      <c r="B1590" s="2">
        <v>0.0</v>
      </c>
      <c r="C1590" s="2">
        <v>115.0</v>
      </c>
      <c r="D1590" s="4">
        <v>43330.36479166667</v>
      </c>
      <c r="E1590" s="6">
        <f t="shared" si="1"/>
        <v>43330</v>
      </c>
      <c r="F1590" s="7">
        <f>IFERROR(__xludf.DUMMYFUNCTION("""COMPUTED_VALUE"""),0.3647916666666667)</f>
        <v>0.3647916667</v>
      </c>
      <c r="G1590">
        <f t="shared" si="2"/>
        <v>8</v>
      </c>
      <c r="H1590">
        <f>IFERROR(__xludf.DUMMYFUNCTION("""COMPUTED_VALUE"""),45.0)</f>
        <v>45</v>
      </c>
      <c r="I1590">
        <f>IFERROR(__xludf.DUMMYFUNCTION("""COMPUTED_VALUE"""),18.0)</f>
        <v>18</v>
      </c>
    </row>
    <row r="1591">
      <c r="A1591" s="2">
        <v>91.0</v>
      </c>
      <c r="B1591" s="2">
        <v>0.0</v>
      </c>
      <c r="C1591" s="2">
        <v>91.0</v>
      </c>
      <c r="D1591" s="4">
        <v>43330.37519675926</v>
      </c>
      <c r="E1591" s="6">
        <f t="shared" si="1"/>
        <v>43330</v>
      </c>
      <c r="F1591" s="7">
        <f>IFERROR(__xludf.DUMMYFUNCTION("""COMPUTED_VALUE"""),0.37519675925925927)</f>
        <v>0.3751967593</v>
      </c>
      <c r="G1591">
        <f t="shared" si="2"/>
        <v>9</v>
      </c>
      <c r="H1591">
        <f>IFERROR(__xludf.DUMMYFUNCTION("""COMPUTED_VALUE"""),0.0)</f>
        <v>0</v>
      </c>
      <c r="I1591">
        <f>IFERROR(__xludf.DUMMYFUNCTION("""COMPUTED_VALUE"""),17.0)</f>
        <v>17</v>
      </c>
    </row>
    <row r="1592">
      <c r="A1592" s="2">
        <v>103.0</v>
      </c>
      <c r="B1592" s="2">
        <v>0.0</v>
      </c>
      <c r="C1592" s="2">
        <v>103.0</v>
      </c>
      <c r="D1592" s="4">
        <v>43330.385625</v>
      </c>
      <c r="E1592" s="6">
        <f t="shared" si="1"/>
        <v>43330</v>
      </c>
      <c r="F1592" s="7">
        <f>IFERROR(__xludf.DUMMYFUNCTION("""COMPUTED_VALUE"""),0.385625)</f>
        <v>0.385625</v>
      </c>
      <c r="G1592">
        <f t="shared" si="2"/>
        <v>9</v>
      </c>
      <c r="H1592">
        <f>IFERROR(__xludf.DUMMYFUNCTION("""COMPUTED_VALUE"""),15.0)</f>
        <v>15</v>
      </c>
      <c r="I1592">
        <f>IFERROR(__xludf.DUMMYFUNCTION("""COMPUTED_VALUE"""),18.0)</f>
        <v>18</v>
      </c>
    </row>
    <row r="1593">
      <c r="A1593" s="2">
        <v>115.0</v>
      </c>
      <c r="B1593" s="2">
        <v>0.0</v>
      </c>
      <c r="C1593" s="2">
        <v>115.0</v>
      </c>
      <c r="D1593" s="4">
        <v>43330.39603009259</v>
      </c>
      <c r="E1593" s="6">
        <f t="shared" si="1"/>
        <v>43330</v>
      </c>
      <c r="F1593" s="7">
        <f>IFERROR(__xludf.DUMMYFUNCTION("""COMPUTED_VALUE"""),0.3960300925925926)</f>
        <v>0.3960300926</v>
      </c>
      <c r="G1593">
        <f t="shared" si="2"/>
        <v>9</v>
      </c>
      <c r="H1593">
        <f>IFERROR(__xludf.DUMMYFUNCTION("""COMPUTED_VALUE"""),30.0)</f>
        <v>30</v>
      </c>
      <c r="I1593">
        <f>IFERROR(__xludf.DUMMYFUNCTION("""COMPUTED_VALUE"""),17.0)</f>
        <v>17</v>
      </c>
    </row>
    <row r="1594">
      <c r="A1594" s="2">
        <v>147.0</v>
      </c>
      <c r="B1594" s="2">
        <v>0.0</v>
      </c>
      <c r="C1594" s="2">
        <v>147.0</v>
      </c>
      <c r="D1594" s="4">
        <v>43330.40645833333</v>
      </c>
      <c r="E1594" s="6">
        <f t="shared" si="1"/>
        <v>43330</v>
      </c>
      <c r="F1594" s="7">
        <f>IFERROR(__xludf.DUMMYFUNCTION("""COMPUTED_VALUE"""),0.4064583333333333)</f>
        <v>0.4064583333</v>
      </c>
      <c r="G1594">
        <f t="shared" si="2"/>
        <v>9</v>
      </c>
      <c r="H1594">
        <f>IFERROR(__xludf.DUMMYFUNCTION("""COMPUTED_VALUE"""),45.0)</f>
        <v>45</v>
      </c>
      <c r="I1594">
        <f>IFERROR(__xludf.DUMMYFUNCTION("""COMPUTED_VALUE"""),18.0)</f>
        <v>18</v>
      </c>
    </row>
    <row r="1595">
      <c r="A1595" s="2">
        <v>107.0</v>
      </c>
      <c r="B1595" s="2">
        <v>0.0</v>
      </c>
      <c r="C1595" s="2">
        <v>107.0</v>
      </c>
      <c r="D1595" s="4">
        <v>43330.416863425926</v>
      </c>
      <c r="E1595" s="6">
        <f t="shared" si="1"/>
        <v>43330</v>
      </c>
      <c r="F1595" s="7">
        <f>IFERROR(__xludf.DUMMYFUNCTION("""COMPUTED_VALUE"""),0.4168634259259259)</f>
        <v>0.4168634259</v>
      </c>
      <c r="G1595">
        <f t="shared" si="2"/>
        <v>10</v>
      </c>
      <c r="H1595">
        <f>IFERROR(__xludf.DUMMYFUNCTION("""COMPUTED_VALUE"""),0.0)</f>
        <v>0</v>
      </c>
      <c r="I1595">
        <f>IFERROR(__xludf.DUMMYFUNCTION("""COMPUTED_VALUE"""),17.0)</f>
        <v>17</v>
      </c>
    </row>
    <row r="1596">
      <c r="A1596" s="2">
        <v>121.0</v>
      </c>
      <c r="B1596" s="2">
        <v>1.0</v>
      </c>
      <c r="C1596" s="2">
        <v>122.0</v>
      </c>
      <c r="D1596" s="4">
        <v>43330.42728009259</v>
      </c>
      <c r="E1596" s="6">
        <f t="shared" si="1"/>
        <v>43330</v>
      </c>
      <c r="F1596" s="7">
        <f>IFERROR(__xludf.DUMMYFUNCTION("""COMPUTED_VALUE"""),0.4272800925925926)</f>
        <v>0.4272800926</v>
      </c>
      <c r="G1596">
        <f t="shared" si="2"/>
        <v>10</v>
      </c>
      <c r="H1596">
        <f>IFERROR(__xludf.DUMMYFUNCTION("""COMPUTED_VALUE"""),15.0)</f>
        <v>15</v>
      </c>
      <c r="I1596">
        <f>IFERROR(__xludf.DUMMYFUNCTION("""COMPUTED_VALUE"""),17.0)</f>
        <v>17</v>
      </c>
    </row>
    <row r="1597">
      <c r="A1597" s="2">
        <v>139.0</v>
      </c>
      <c r="B1597" s="2">
        <v>2.0</v>
      </c>
      <c r="C1597" s="2">
        <v>141.0</v>
      </c>
      <c r="D1597" s="4">
        <v>43330.43769675926</v>
      </c>
      <c r="E1597" s="6">
        <f t="shared" si="1"/>
        <v>43330</v>
      </c>
      <c r="F1597" s="7">
        <f>IFERROR(__xludf.DUMMYFUNCTION("""COMPUTED_VALUE"""),0.43769675925925927)</f>
        <v>0.4376967593</v>
      </c>
      <c r="G1597">
        <f t="shared" si="2"/>
        <v>10</v>
      </c>
      <c r="H1597">
        <f>IFERROR(__xludf.DUMMYFUNCTION("""COMPUTED_VALUE"""),30.0)</f>
        <v>30</v>
      </c>
      <c r="I1597">
        <f>IFERROR(__xludf.DUMMYFUNCTION("""COMPUTED_VALUE"""),17.0)</f>
        <v>17</v>
      </c>
    </row>
    <row r="1598">
      <c r="A1598" s="2">
        <v>160.0</v>
      </c>
      <c r="B1598" s="2">
        <v>2.0</v>
      </c>
      <c r="C1598" s="2">
        <v>162.0</v>
      </c>
      <c r="D1598" s="4">
        <v>43330.448113425926</v>
      </c>
      <c r="E1598" s="6">
        <f t="shared" si="1"/>
        <v>43330</v>
      </c>
      <c r="F1598" s="7">
        <f>IFERROR(__xludf.DUMMYFUNCTION("""COMPUTED_VALUE"""),0.4481134259259259)</f>
        <v>0.4481134259</v>
      </c>
      <c r="G1598">
        <f t="shared" si="2"/>
        <v>10</v>
      </c>
      <c r="H1598">
        <f>IFERROR(__xludf.DUMMYFUNCTION("""COMPUTED_VALUE"""),45.0)</f>
        <v>45</v>
      </c>
      <c r="I1598">
        <f>IFERROR(__xludf.DUMMYFUNCTION("""COMPUTED_VALUE"""),17.0)</f>
        <v>17</v>
      </c>
    </row>
    <row r="1599">
      <c r="A1599" s="2">
        <v>148.0</v>
      </c>
      <c r="B1599" s="2">
        <v>0.0</v>
      </c>
      <c r="C1599" s="2">
        <v>148.0</v>
      </c>
      <c r="D1599" s="4">
        <v>43330.45854166667</v>
      </c>
      <c r="E1599" s="6">
        <f t="shared" si="1"/>
        <v>43330</v>
      </c>
      <c r="F1599" s="7">
        <f>IFERROR(__xludf.DUMMYFUNCTION("""COMPUTED_VALUE"""),0.4585416666666667)</f>
        <v>0.4585416667</v>
      </c>
      <c r="G1599">
        <f t="shared" si="2"/>
        <v>11</v>
      </c>
      <c r="H1599">
        <f>IFERROR(__xludf.DUMMYFUNCTION("""COMPUTED_VALUE"""),0.0)</f>
        <v>0</v>
      </c>
      <c r="I1599">
        <f>IFERROR(__xludf.DUMMYFUNCTION("""COMPUTED_VALUE"""),18.0)</f>
        <v>18</v>
      </c>
    </row>
    <row r="1600">
      <c r="A1600" s="2">
        <v>177.0</v>
      </c>
      <c r="B1600" s="2">
        <v>1.0</v>
      </c>
      <c r="C1600" s="2">
        <v>178.0</v>
      </c>
      <c r="D1600" s="4">
        <v>43330.46894675926</v>
      </c>
      <c r="E1600" s="6">
        <f t="shared" si="1"/>
        <v>43330</v>
      </c>
      <c r="F1600" s="7">
        <f>IFERROR(__xludf.DUMMYFUNCTION("""COMPUTED_VALUE"""),0.46894675925925927)</f>
        <v>0.4689467593</v>
      </c>
      <c r="G1600">
        <f t="shared" si="2"/>
        <v>11</v>
      </c>
      <c r="H1600">
        <f>IFERROR(__xludf.DUMMYFUNCTION("""COMPUTED_VALUE"""),15.0)</f>
        <v>15</v>
      </c>
      <c r="I1600">
        <f>IFERROR(__xludf.DUMMYFUNCTION("""COMPUTED_VALUE"""),17.0)</f>
        <v>17</v>
      </c>
    </row>
    <row r="1601">
      <c r="A1601" s="2">
        <v>196.0</v>
      </c>
      <c r="B1601" s="2">
        <v>123.0</v>
      </c>
      <c r="C1601" s="2">
        <v>73.0</v>
      </c>
      <c r="D1601" s="4">
        <v>43330.47938657407</v>
      </c>
      <c r="E1601" s="6">
        <f t="shared" si="1"/>
        <v>43330</v>
      </c>
      <c r="F1601" s="7">
        <f>IFERROR(__xludf.DUMMYFUNCTION("""COMPUTED_VALUE"""),0.4793865740740741)</f>
        <v>0.4793865741</v>
      </c>
      <c r="G1601">
        <f t="shared" si="2"/>
        <v>11</v>
      </c>
      <c r="H1601">
        <f>IFERROR(__xludf.DUMMYFUNCTION("""COMPUTED_VALUE"""),30.0)</f>
        <v>30</v>
      </c>
      <c r="I1601">
        <f>IFERROR(__xludf.DUMMYFUNCTION("""COMPUTED_VALUE"""),19.0)</f>
        <v>19</v>
      </c>
    </row>
    <row r="1602">
      <c r="A1602" s="2">
        <v>256.0</v>
      </c>
      <c r="B1602" s="2">
        <v>126.0</v>
      </c>
      <c r="C1602" s="2">
        <v>130.0</v>
      </c>
      <c r="D1602" s="4">
        <v>43330.48978009259</v>
      </c>
      <c r="E1602" s="6">
        <f t="shared" si="1"/>
        <v>43330</v>
      </c>
      <c r="F1602" s="7">
        <f>IFERROR(__xludf.DUMMYFUNCTION("""COMPUTED_VALUE"""),0.4897800925925926)</f>
        <v>0.4897800926</v>
      </c>
      <c r="G1602">
        <f t="shared" si="2"/>
        <v>11</v>
      </c>
      <c r="H1602">
        <f>IFERROR(__xludf.DUMMYFUNCTION("""COMPUTED_VALUE"""),45.0)</f>
        <v>45</v>
      </c>
      <c r="I1602">
        <f>IFERROR(__xludf.DUMMYFUNCTION("""COMPUTED_VALUE"""),17.0)</f>
        <v>17</v>
      </c>
    </row>
    <row r="1603">
      <c r="A1603" s="2">
        <v>231.0</v>
      </c>
      <c r="B1603" s="2">
        <v>136.0</v>
      </c>
      <c r="C1603" s="2">
        <v>95.0</v>
      </c>
      <c r="D1603" s="4">
        <v>43330.50021990741</v>
      </c>
      <c r="E1603" s="6">
        <f t="shared" si="1"/>
        <v>43330</v>
      </c>
      <c r="F1603" s="7">
        <f>IFERROR(__xludf.DUMMYFUNCTION("""COMPUTED_VALUE"""),0.5002199074074074)</f>
        <v>0.5002199074</v>
      </c>
      <c r="G1603">
        <f t="shared" si="2"/>
        <v>12</v>
      </c>
      <c r="H1603">
        <f>IFERROR(__xludf.DUMMYFUNCTION("""COMPUTED_VALUE"""),0.0)</f>
        <v>0</v>
      </c>
      <c r="I1603">
        <f>IFERROR(__xludf.DUMMYFUNCTION("""COMPUTED_VALUE"""),19.0)</f>
        <v>19</v>
      </c>
    </row>
    <row r="1604">
      <c r="A1604" s="2">
        <v>213.0</v>
      </c>
      <c r="B1604" s="2">
        <v>131.0</v>
      </c>
      <c r="C1604" s="2">
        <v>82.0</v>
      </c>
      <c r="D1604" s="4">
        <v>43330.510613425926</v>
      </c>
      <c r="E1604" s="6">
        <f t="shared" si="1"/>
        <v>43330</v>
      </c>
      <c r="F1604" s="7">
        <f>IFERROR(__xludf.DUMMYFUNCTION("""COMPUTED_VALUE"""),0.510613425925926)</f>
        <v>0.5106134259</v>
      </c>
      <c r="G1604">
        <f t="shared" si="2"/>
        <v>12</v>
      </c>
      <c r="H1604">
        <f>IFERROR(__xludf.DUMMYFUNCTION("""COMPUTED_VALUE"""),15.0)</f>
        <v>15</v>
      </c>
      <c r="I1604">
        <f>IFERROR(__xludf.DUMMYFUNCTION("""COMPUTED_VALUE"""),17.0)</f>
        <v>17</v>
      </c>
    </row>
    <row r="1605">
      <c r="A1605" s="2">
        <v>234.0</v>
      </c>
      <c r="B1605" s="2">
        <v>112.0</v>
      </c>
      <c r="C1605" s="2">
        <v>122.0</v>
      </c>
      <c r="D1605" s="4">
        <v>43330.52103009259</v>
      </c>
      <c r="E1605" s="6">
        <f t="shared" si="1"/>
        <v>43330</v>
      </c>
      <c r="F1605" s="7">
        <f>IFERROR(__xludf.DUMMYFUNCTION("""COMPUTED_VALUE"""),0.5210300925925926)</f>
        <v>0.5210300926</v>
      </c>
      <c r="G1605">
        <f t="shared" si="2"/>
        <v>12</v>
      </c>
      <c r="H1605">
        <f>IFERROR(__xludf.DUMMYFUNCTION("""COMPUTED_VALUE"""),30.0)</f>
        <v>30</v>
      </c>
      <c r="I1605">
        <f>IFERROR(__xludf.DUMMYFUNCTION("""COMPUTED_VALUE"""),17.0)</f>
        <v>17</v>
      </c>
    </row>
    <row r="1606">
      <c r="A1606" s="2">
        <v>270.0</v>
      </c>
      <c r="B1606" s="2">
        <v>117.0</v>
      </c>
      <c r="C1606" s="2">
        <v>153.0</v>
      </c>
      <c r="D1606" s="4">
        <v>43330.53144675926</v>
      </c>
      <c r="E1606" s="6">
        <f t="shared" si="1"/>
        <v>43330</v>
      </c>
      <c r="F1606" s="7">
        <f>IFERROR(__xludf.DUMMYFUNCTION("""COMPUTED_VALUE"""),0.5314467592592592)</f>
        <v>0.5314467593</v>
      </c>
      <c r="G1606">
        <f t="shared" si="2"/>
        <v>12</v>
      </c>
      <c r="H1606">
        <f>IFERROR(__xludf.DUMMYFUNCTION("""COMPUTED_VALUE"""),45.0)</f>
        <v>45</v>
      </c>
      <c r="I1606">
        <f>IFERROR(__xludf.DUMMYFUNCTION("""COMPUTED_VALUE"""),17.0)</f>
        <v>17</v>
      </c>
    </row>
    <row r="1607">
      <c r="A1607" s="2">
        <v>248.0</v>
      </c>
      <c r="B1607" s="2">
        <v>123.0</v>
      </c>
      <c r="C1607" s="2">
        <v>125.0</v>
      </c>
      <c r="D1607" s="4">
        <v>43330.54185185185</v>
      </c>
      <c r="E1607" s="6">
        <f t="shared" si="1"/>
        <v>43330</v>
      </c>
      <c r="F1607" s="7">
        <f>IFERROR(__xludf.DUMMYFUNCTION("""COMPUTED_VALUE"""),0.5418518518518518)</f>
        <v>0.5418518519</v>
      </c>
      <c r="G1607">
        <f t="shared" si="2"/>
        <v>13</v>
      </c>
      <c r="H1607">
        <f>IFERROR(__xludf.DUMMYFUNCTION("""COMPUTED_VALUE"""),0.0)</f>
        <v>0</v>
      </c>
      <c r="I1607">
        <f>IFERROR(__xludf.DUMMYFUNCTION("""COMPUTED_VALUE"""),16.0)</f>
        <v>16</v>
      </c>
    </row>
    <row r="1608">
      <c r="A1608" s="2">
        <v>263.0</v>
      </c>
      <c r="B1608" s="2">
        <v>134.0</v>
      </c>
      <c r="C1608" s="2">
        <v>129.0</v>
      </c>
      <c r="D1608" s="4">
        <v>43330.55228009259</v>
      </c>
      <c r="E1608" s="6">
        <f t="shared" si="1"/>
        <v>43330</v>
      </c>
      <c r="F1608" s="7">
        <f>IFERROR(__xludf.DUMMYFUNCTION("""COMPUTED_VALUE"""),0.5522800925925926)</f>
        <v>0.5522800926</v>
      </c>
      <c r="G1608">
        <f t="shared" si="2"/>
        <v>13</v>
      </c>
      <c r="H1608">
        <f>IFERROR(__xludf.DUMMYFUNCTION("""COMPUTED_VALUE"""),15.0)</f>
        <v>15</v>
      </c>
      <c r="I1608">
        <f>IFERROR(__xludf.DUMMYFUNCTION("""COMPUTED_VALUE"""),17.0)</f>
        <v>17</v>
      </c>
    </row>
    <row r="1609">
      <c r="A1609" s="2">
        <v>282.0</v>
      </c>
      <c r="B1609" s="2">
        <v>122.0</v>
      </c>
      <c r="C1609" s="2">
        <v>160.0</v>
      </c>
      <c r="D1609" s="4">
        <v>43330.56269675926</v>
      </c>
      <c r="E1609" s="6">
        <f t="shared" si="1"/>
        <v>43330</v>
      </c>
      <c r="F1609" s="7">
        <f>IFERROR(__xludf.DUMMYFUNCTION("""COMPUTED_VALUE"""),0.5626967592592592)</f>
        <v>0.5626967593</v>
      </c>
      <c r="G1609">
        <f t="shared" si="2"/>
        <v>13</v>
      </c>
      <c r="H1609">
        <f>IFERROR(__xludf.DUMMYFUNCTION("""COMPUTED_VALUE"""),30.0)</f>
        <v>30</v>
      </c>
      <c r="I1609">
        <f>IFERROR(__xludf.DUMMYFUNCTION("""COMPUTED_VALUE"""),17.0)</f>
        <v>17</v>
      </c>
    </row>
    <row r="1610">
      <c r="A1610" s="2">
        <v>327.0</v>
      </c>
      <c r="B1610" s="2">
        <v>117.0</v>
      </c>
      <c r="C1610" s="2">
        <v>210.0</v>
      </c>
      <c r="D1610" s="4">
        <v>43330.573113425926</v>
      </c>
      <c r="E1610" s="6">
        <f t="shared" si="1"/>
        <v>43330</v>
      </c>
      <c r="F1610" s="7">
        <f>IFERROR(__xludf.DUMMYFUNCTION("""COMPUTED_VALUE"""),0.573113425925926)</f>
        <v>0.5731134259</v>
      </c>
      <c r="G1610">
        <f t="shared" si="2"/>
        <v>13</v>
      </c>
      <c r="H1610">
        <f>IFERROR(__xludf.DUMMYFUNCTION("""COMPUTED_VALUE"""),45.0)</f>
        <v>45</v>
      </c>
      <c r="I1610">
        <f>IFERROR(__xludf.DUMMYFUNCTION("""COMPUTED_VALUE"""),17.0)</f>
        <v>17</v>
      </c>
    </row>
    <row r="1611">
      <c r="A1611" s="2">
        <v>285.0</v>
      </c>
      <c r="B1611" s="2">
        <v>117.0</v>
      </c>
      <c r="C1611" s="2">
        <v>168.0</v>
      </c>
      <c r="D1611" s="4">
        <v>43330.58353009259</v>
      </c>
      <c r="E1611" s="6">
        <f t="shared" si="1"/>
        <v>43330</v>
      </c>
      <c r="F1611" s="7">
        <f>IFERROR(__xludf.DUMMYFUNCTION("""COMPUTED_VALUE"""),0.5835300925925926)</f>
        <v>0.5835300926</v>
      </c>
      <c r="G1611">
        <f t="shared" si="2"/>
        <v>14</v>
      </c>
      <c r="H1611">
        <f>IFERROR(__xludf.DUMMYFUNCTION("""COMPUTED_VALUE"""),0.0)</f>
        <v>0</v>
      </c>
      <c r="I1611">
        <f>IFERROR(__xludf.DUMMYFUNCTION("""COMPUTED_VALUE"""),17.0)</f>
        <v>17</v>
      </c>
    </row>
    <row r="1612">
      <c r="A1612" s="2">
        <v>317.0</v>
      </c>
      <c r="B1612" s="2">
        <v>134.0</v>
      </c>
      <c r="C1612" s="2">
        <v>183.0</v>
      </c>
      <c r="D1612" s="4">
        <v>43330.59394675926</v>
      </c>
      <c r="E1612" s="6">
        <f t="shared" si="1"/>
        <v>43330</v>
      </c>
      <c r="F1612" s="7">
        <f>IFERROR(__xludf.DUMMYFUNCTION("""COMPUTED_VALUE"""),0.5939467592592592)</f>
        <v>0.5939467593</v>
      </c>
      <c r="G1612">
        <f t="shared" si="2"/>
        <v>14</v>
      </c>
      <c r="H1612">
        <f>IFERROR(__xludf.DUMMYFUNCTION("""COMPUTED_VALUE"""),15.0)</f>
        <v>15</v>
      </c>
      <c r="I1612">
        <f>IFERROR(__xludf.DUMMYFUNCTION("""COMPUTED_VALUE"""),17.0)</f>
        <v>17</v>
      </c>
    </row>
    <row r="1613">
      <c r="A1613" s="2">
        <v>357.0</v>
      </c>
      <c r="B1613" s="2">
        <v>142.0</v>
      </c>
      <c r="C1613" s="2">
        <v>213.0</v>
      </c>
      <c r="D1613" s="4">
        <v>43330.60435185185</v>
      </c>
      <c r="E1613" s="6">
        <f t="shared" si="1"/>
        <v>43330</v>
      </c>
      <c r="F1613" s="7">
        <f>IFERROR(__xludf.DUMMYFUNCTION("""COMPUTED_VALUE"""),0.6043518518518518)</f>
        <v>0.6043518519</v>
      </c>
      <c r="G1613">
        <f t="shared" si="2"/>
        <v>14</v>
      </c>
      <c r="H1613">
        <f>IFERROR(__xludf.DUMMYFUNCTION("""COMPUTED_VALUE"""),30.0)</f>
        <v>30</v>
      </c>
      <c r="I1613">
        <f>IFERROR(__xludf.DUMMYFUNCTION("""COMPUTED_VALUE"""),16.0)</f>
        <v>16</v>
      </c>
    </row>
    <row r="1614">
      <c r="A1614" s="2">
        <v>331.0</v>
      </c>
      <c r="B1614" s="2">
        <v>135.0</v>
      </c>
      <c r="C1614" s="2">
        <v>196.0</v>
      </c>
      <c r="D1614" s="4">
        <v>43330.61478009259</v>
      </c>
      <c r="E1614" s="6">
        <f t="shared" si="1"/>
        <v>43330</v>
      </c>
      <c r="F1614" s="7">
        <f>IFERROR(__xludf.DUMMYFUNCTION("""COMPUTED_VALUE"""),0.6147800925925926)</f>
        <v>0.6147800926</v>
      </c>
      <c r="G1614">
        <f t="shared" si="2"/>
        <v>14</v>
      </c>
      <c r="H1614">
        <f>IFERROR(__xludf.DUMMYFUNCTION("""COMPUTED_VALUE"""),45.0)</f>
        <v>45</v>
      </c>
      <c r="I1614">
        <f>IFERROR(__xludf.DUMMYFUNCTION("""COMPUTED_VALUE"""),17.0)</f>
        <v>17</v>
      </c>
    </row>
    <row r="1615">
      <c r="A1615" s="2">
        <v>334.0</v>
      </c>
      <c r="B1615" s="2">
        <v>135.0</v>
      </c>
      <c r="C1615" s="2">
        <v>199.0</v>
      </c>
      <c r="D1615" s="4">
        <v>43330.62519675926</v>
      </c>
      <c r="E1615" s="6">
        <f t="shared" si="1"/>
        <v>43330</v>
      </c>
      <c r="F1615" s="7">
        <f>IFERROR(__xludf.DUMMYFUNCTION("""COMPUTED_VALUE"""),0.6251967592592592)</f>
        <v>0.6251967593</v>
      </c>
      <c r="G1615">
        <f t="shared" si="2"/>
        <v>15</v>
      </c>
      <c r="H1615">
        <f>IFERROR(__xludf.DUMMYFUNCTION("""COMPUTED_VALUE"""),0.0)</f>
        <v>0</v>
      </c>
      <c r="I1615">
        <f>IFERROR(__xludf.DUMMYFUNCTION("""COMPUTED_VALUE"""),17.0)</f>
        <v>17</v>
      </c>
    </row>
    <row r="1616">
      <c r="A1616" s="2">
        <v>368.0</v>
      </c>
      <c r="B1616" s="2">
        <v>139.0</v>
      </c>
      <c r="C1616" s="2">
        <v>229.0</v>
      </c>
      <c r="D1616" s="4">
        <v>43330.635613425926</v>
      </c>
      <c r="E1616" s="6">
        <f t="shared" si="1"/>
        <v>43330</v>
      </c>
      <c r="F1616" s="7">
        <f>IFERROR(__xludf.DUMMYFUNCTION("""COMPUTED_VALUE"""),0.635613425925926)</f>
        <v>0.6356134259</v>
      </c>
      <c r="G1616">
        <f t="shared" si="2"/>
        <v>15</v>
      </c>
      <c r="H1616">
        <f>IFERROR(__xludf.DUMMYFUNCTION("""COMPUTED_VALUE"""),15.0)</f>
        <v>15</v>
      </c>
      <c r="I1616">
        <f>IFERROR(__xludf.DUMMYFUNCTION("""COMPUTED_VALUE"""),17.0)</f>
        <v>17</v>
      </c>
    </row>
    <row r="1617">
      <c r="A1617" s="2">
        <v>318.0</v>
      </c>
      <c r="B1617" s="2">
        <v>118.0</v>
      </c>
      <c r="C1617" s="2">
        <v>200.0</v>
      </c>
      <c r="D1617" s="4">
        <v>43330.64601851852</v>
      </c>
      <c r="E1617" s="6">
        <f t="shared" si="1"/>
        <v>43330</v>
      </c>
      <c r="F1617" s="7">
        <f>IFERROR(__xludf.DUMMYFUNCTION("""COMPUTED_VALUE"""),0.6460185185185185)</f>
        <v>0.6460185185</v>
      </c>
      <c r="G1617">
        <f t="shared" si="2"/>
        <v>15</v>
      </c>
      <c r="H1617">
        <f>IFERROR(__xludf.DUMMYFUNCTION("""COMPUTED_VALUE"""),30.0)</f>
        <v>30</v>
      </c>
      <c r="I1617">
        <f>IFERROR(__xludf.DUMMYFUNCTION("""COMPUTED_VALUE"""),16.0)</f>
        <v>16</v>
      </c>
    </row>
    <row r="1618">
      <c r="A1618" s="2">
        <v>360.0</v>
      </c>
      <c r="B1618" s="2">
        <v>2.0</v>
      </c>
      <c r="C1618" s="2">
        <v>362.0</v>
      </c>
      <c r="D1618" s="4">
        <v>43330.65644675926</v>
      </c>
      <c r="E1618" s="6">
        <f t="shared" si="1"/>
        <v>43330</v>
      </c>
      <c r="F1618" s="7">
        <f>IFERROR(__xludf.DUMMYFUNCTION("""COMPUTED_VALUE"""),0.6564467592592592)</f>
        <v>0.6564467593</v>
      </c>
      <c r="G1618">
        <f t="shared" si="2"/>
        <v>15</v>
      </c>
      <c r="H1618">
        <f>IFERROR(__xludf.DUMMYFUNCTION("""COMPUTED_VALUE"""),45.0)</f>
        <v>45</v>
      </c>
      <c r="I1618">
        <f>IFERROR(__xludf.DUMMYFUNCTION("""COMPUTED_VALUE"""),17.0)</f>
        <v>17</v>
      </c>
    </row>
    <row r="1619">
      <c r="A1619" s="2">
        <v>355.0</v>
      </c>
      <c r="B1619" s="2">
        <v>2.0</v>
      </c>
      <c r="C1619" s="2">
        <v>357.0</v>
      </c>
      <c r="D1619" s="4">
        <v>43330.66685185185</v>
      </c>
      <c r="E1619" s="6">
        <f t="shared" si="1"/>
        <v>43330</v>
      </c>
      <c r="F1619" s="7">
        <f>IFERROR(__xludf.DUMMYFUNCTION("""COMPUTED_VALUE"""),0.6668518518518518)</f>
        <v>0.6668518519</v>
      </c>
      <c r="G1619">
        <f t="shared" si="2"/>
        <v>16</v>
      </c>
      <c r="H1619">
        <f>IFERROR(__xludf.DUMMYFUNCTION("""COMPUTED_VALUE"""),0.0)</f>
        <v>0</v>
      </c>
      <c r="I1619">
        <f>IFERROR(__xludf.DUMMYFUNCTION("""COMPUTED_VALUE"""),16.0)</f>
        <v>16</v>
      </c>
    </row>
    <row r="1620">
      <c r="A1620" s="2">
        <v>345.0</v>
      </c>
      <c r="B1620" s="2">
        <v>2.0</v>
      </c>
      <c r="C1620" s="2">
        <v>347.0</v>
      </c>
      <c r="D1620" s="4">
        <v>43330.67728009259</v>
      </c>
      <c r="E1620" s="6">
        <f t="shared" si="1"/>
        <v>43330</v>
      </c>
      <c r="F1620" s="7">
        <f>IFERROR(__xludf.DUMMYFUNCTION("""COMPUTED_VALUE"""),0.6772800925925926)</f>
        <v>0.6772800926</v>
      </c>
      <c r="G1620">
        <f t="shared" si="2"/>
        <v>16</v>
      </c>
      <c r="H1620">
        <f>IFERROR(__xludf.DUMMYFUNCTION("""COMPUTED_VALUE"""),15.0)</f>
        <v>15</v>
      </c>
      <c r="I1620">
        <f>IFERROR(__xludf.DUMMYFUNCTION("""COMPUTED_VALUE"""),17.0)</f>
        <v>17</v>
      </c>
    </row>
    <row r="1621">
      <c r="A1621" s="2">
        <v>345.0</v>
      </c>
      <c r="B1621" s="2">
        <v>2.0</v>
      </c>
      <c r="C1621" s="2">
        <v>347.0</v>
      </c>
      <c r="D1621" s="4">
        <v>43330.687685185185</v>
      </c>
      <c r="E1621" s="6">
        <f t="shared" si="1"/>
        <v>43330</v>
      </c>
      <c r="F1621" s="7">
        <f>IFERROR(__xludf.DUMMYFUNCTION("""COMPUTED_VALUE"""),0.6876851851851852)</f>
        <v>0.6876851852</v>
      </c>
      <c r="G1621">
        <f t="shared" si="2"/>
        <v>16</v>
      </c>
      <c r="H1621">
        <f>IFERROR(__xludf.DUMMYFUNCTION("""COMPUTED_VALUE"""),30.0)</f>
        <v>30</v>
      </c>
      <c r="I1621">
        <f>IFERROR(__xludf.DUMMYFUNCTION("""COMPUTED_VALUE"""),16.0)</f>
        <v>16</v>
      </c>
    </row>
    <row r="1622">
      <c r="A1622" s="2">
        <v>330.0</v>
      </c>
      <c r="B1622" s="2">
        <v>3.0</v>
      </c>
      <c r="C1622" s="2">
        <v>333.0</v>
      </c>
      <c r="D1622" s="4">
        <v>43330.698113425926</v>
      </c>
      <c r="E1622" s="6">
        <f t="shared" si="1"/>
        <v>43330</v>
      </c>
      <c r="F1622" s="7">
        <f>IFERROR(__xludf.DUMMYFUNCTION("""COMPUTED_VALUE"""),0.698113425925926)</f>
        <v>0.6981134259</v>
      </c>
      <c r="G1622">
        <f t="shared" si="2"/>
        <v>16</v>
      </c>
      <c r="H1622">
        <f>IFERROR(__xludf.DUMMYFUNCTION("""COMPUTED_VALUE"""),45.0)</f>
        <v>45</v>
      </c>
      <c r="I1622">
        <f>IFERROR(__xludf.DUMMYFUNCTION("""COMPUTED_VALUE"""),17.0)</f>
        <v>17</v>
      </c>
    </row>
    <row r="1623">
      <c r="A1623" s="2">
        <v>327.0</v>
      </c>
      <c r="B1623" s="2">
        <v>0.0</v>
      </c>
      <c r="C1623" s="2">
        <v>327.0</v>
      </c>
      <c r="D1623" s="4">
        <v>43330.70853009259</v>
      </c>
      <c r="E1623" s="6">
        <f t="shared" si="1"/>
        <v>43330</v>
      </c>
      <c r="F1623" s="7">
        <f>IFERROR(__xludf.DUMMYFUNCTION("""COMPUTED_VALUE"""),0.7085300925925926)</f>
        <v>0.7085300926</v>
      </c>
      <c r="G1623">
        <f t="shared" si="2"/>
        <v>17</v>
      </c>
      <c r="H1623">
        <f>IFERROR(__xludf.DUMMYFUNCTION("""COMPUTED_VALUE"""),0.0)</f>
        <v>0</v>
      </c>
      <c r="I1623">
        <f>IFERROR(__xludf.DUMMYFUNCTION("""COMPUTED_VALUE"""),17.0)</f>
        <v>17</v>
      </c>
    </row>
    <row r="1624">
      <c r="A1624" s="2">
        <v>314.0</v>
      </c>
      <c r="B1624" s="2">
        <v>0.0</v>
      </c>
      <c r="C1624" s="2">
        <v>314.0</v>
      </c>
      <c r="D1624" s="4">
        <v>43330.718935185185</v>
      </c>
      <c r="E1624" s="6">
        <f t="shared" si="1"/>
        <v>43330</v>
      </c>
      <c r="F1624" s="7">
        <f>IFERROR(__xludf.DUMMYFUNCTION("""COMPUTED_VALUE"""),0.7189351851851852)</f>
        <v>0.7189351852</v>
      </c>
      <c r="G1624">
        <f t="shared" si="2"/>
        <v>17</v>
      </c>
      <c r="H1624">
        <f>IFERROR(__xludf.DUMMYFUNCTION("""COMPUTED_VALUE"""),15.0)</f>
        <v>15</v>
      </c>
      <c r="I1624">
        <f>IFERROR(__xludf.DUMMYFUNCTION("""COMPUTED_VALUE"""),16.0)</f>
        <v>16</v>
      </c>
    </row>
    <row r="1625">
      <c r="A1625" s="2">
        <v>342.0</v>
      </c>
      <c r="B1625" s="2">
        <v>0.0</v>
      </c>
      <c r="C1625" s="2">
        <v>342.0</v>
      </c>
      <c r="D1625" s="4">
        <v>43330.72935185185</v>
      </c>
      <c r="E1625" s="6">
        <f t="shared" si="1"/>
        <v>43330</v>
      </c>
      <c r="F1625" s="7">
        <f>IFERROR(__xludf.DUMMYFUNCTION("""COMPUTED_VALUE"""),0.7293518518518518)</f>
        <v>0.7293518519</v>
      </c>
      <c r="G1625">
        <f t="shared" si="2"/>
        <v>17</v>
      </c>
      <c r="H1625">
        <f>IFERROR(__xludf.DUMMYFUNCTION("""COMPUTED_VALUE"""),30.0)</f>
        <v>30</v>
      </c>
      <c r="I1625">
        <f>IFERROR(__xludf.DUMMYFUNCTION("""COMPUTED_VALUE"""),16.0)</f>
        <v>16</v>
      </c>
    </row>
    <row r="1626">
      <c r="A1626" s="2">
        <v>338.0</v>
      </c>
      <c r="B1626" s="2">
        <v>0.0</v>
      </c>
      <c r="C1626" s="2">
        <v>338.0</v>
      </c>
      <c r="D1626" s="4">
        <v>43330.73978009259</v>
      </c>
      <c r="E1626" s="6">
        <f t="shared" si="1"/>
        <v>43330</v>
      </c>
      <c r="F1626" s="7">
        <f>IFERROR(__xludf.DUMMYFUNCTION("""COMPUTED_VALUE"""),0.7397800925925926)</f>
        <v>0.7397800926</v>
      </c>
      <c r="G1626">
        <f t="shared" si="2"/>
        <v>17</v>
      </c>
      <c r="H1626">
        <f>IFERROR(__xludf.DUMMYFUNCTION("""COMPUTED_VALUE"""),45.0)</f>
        <v>45</v>
      </c>
      <c r="I1626">
        <f>IFERROR(__xludf.DUMMYFUNCTION("""COMPUTED_VALUE"""),17.0)</f>
        <v>17</v>
      </c>
    </row>
    <row r="1627">
      <c r="A1627" s="2">
        <v>309.0</v>
      </c>
      <c r="B1627" s="2">
        <v>3.0</v>
      </c>
      <c r="C1627" s="2">
        <v>312.0</v>
      </c>
      <c r="D1627" s="4">
        <v>43330.75019675926</v>
      </c>
      <c r="E1627" s="6">
        <f t="shared" si="1"/>
        <v>43330</v>
      </c>
      <c r="F1627" s="7">
        <f>IFERROR(__xludf.DUMMYFUNCTION("""COMPUTED_VALUE"""),0.7501967592592592)</f>
        <v>0.7501967593</v>
      </c>
      <c r="G1627">
        <f t="shared" si="2"/>
        <v>18</v>
      </c>
      <c r="H1627">
        <f>IFERROR(__xludf.DUMMYFUNCTION("""COMPUTED_VALUE"""),0.0)</f>
        <v>0</v>
      </c>
      <c r="I1627">
        <f>IFERROR(__xludf.DUMMYFUNCTION("""COMPUTED_VALUE"""),17.0)</f>
        <v>17</v>
      </c>
    </row>
    <row r="1628">
      <c r="A1628" s="2">
        <v>384.0</v>
      </c>
      <c r="B1628" s="2">
        <v>4.0</v>
      </c>
      <c r="C1628" s="2">
        <v>388.0</v>
      </c>
      <c r="D1628" s="4">
        <v>43330.76060185185</v>
      </c>
      <c r="E1628" s="6">
        <f t="shared" si="1"/>
        <v>43330</v>
      </c>
      <c r="F1628" s="7">
        <f>IFERROR(__xludf.DUMMYFUNCTION("""COMPUTED_VALUE"""),0.7606018518518518)</f>
        <v>0.7606018519</v>
      </c>
      <c r="G1628">
        <f t="shared" si="2"/>
        <v>18</v>
      </c>
      <c r="H1628">
        <f>IFERROR(__xludf.DUMMYFUNCTION("""COMPUTED_VALUE"""),15.0)</f>
        <v>15</v>
      </c>
      <c r="I1628">
        <f>IFERROR(__xludf.DUMMYFUNCTION("""COMPUTED_VALUE"""),16.0)</f>
        <v>16</v>
      </c>
    </row>
    <row r="1629">
      <c r="A1629" s="2">
        <v>383.0</v>
      </c>
      <c r="B1629" s="2">
        <v>8.0</v>
      </c>
      <c r="C1629" s="2">
        <v>391.0</v>
      </c>
      <c r="D1629" s="4">
        <v>43330.77101851852</v>
      </c>
      <c r="E1629" s="6">
        <f t="shared" si="1"/>
        <v>43330</v>
      </c>
      <c r="F1629" s="7">
        <f>IFERROR(__xludf.DUMMYFUNCTION("""COMPUTED_VALUE"""),0.7710185185185185)</f>
        <v>0.7710185185</v>
      </c>
      <c r="G1629">
        <f t="shared" si="2"/>
        <v>18</v>
      </c>
      <c r="H1629">
        <f>IFERROR(__xludf.DUMMYFUNCTION("""COMPUTED_VALUE"""),30.0)</f>
        <v>30</v>
      </c>
      <c r="I1629">
        <f>IFERROR(__xludf.DUMMYFUNCTION("""COMPUTED_VALUE"""),16.0)</f>
        <v>16</v>
      </c>
    </row>
    <row r="1630">
      <c r="A1630" s="2">
        <v>365.0</v>
      </c>
      <c r="B1630" s="2">
        <v>4.0</v>
      </c>
      <c r="C1630" s="2">
        <v>369.0</v>
      </c>
      <c r="D1630" s="4">
        <v>43330.781435185185</v>
      </c>
      <c r="E1630" s="6">
        <f t="shared" si="1"/>
        <v>43330</v>
      </c>
      <c r="F1630" s="7">
        <f>IFERROR(__xludf.DUMMYFUNCTION("""COMPUTED_VALUE"""),0.7814351851851852)</f>
        <v>0.7814351852</v>
      </c>
      <c r="G1630">
        <f t="shared" si="2"/>
        <v>18</v>
      </c>
      <c r="H1630">
        <f>IFERROR(__xludf.DUMMYFUNCTION("""COMPUTED_VALUE"""),45.0)</f>
        <v>45</v>
      </c>
      <c r="I1630">
        <f>IFERROR(__xludf.DUMMYFUNCTION("""COMPUTED_VALUE"""),16.0)</f>
        <v>16</v>
      </c>
    </row>
    <row r="1631">
      <c r="A1631" s="2">
        <v>357.0</v>
      </c>
      <c r="B1631" s="2">
        <v>4.0</v>
      </c>
      <c r="C1631" s="2">
        <v>361.0</v>
      </c>
      <c r="D1631" s="4">
        <v>43330.79185185185</v>
      </c>
      <c r="E1631" s="6">
        <f t="shared" si="1"/>
        <v>43330</v>
      </c>
      <c r="F1631" s="7">
        <f>IFERROR(__xludf.DUMMYFUNCTION("""COMPUTED_VALUE"""),0.7918518518518518)</f>
        <v>0.7918518519</v>
      </c>
      <c r="G1631">
        <f t="shared" si="2"/>
        <v>19</v>
      </c>
      <c r="H1631">
        <f>IFERROR(__xludf.DUMMYFUNCTION("""COMPUTED_VALUE"""),0.0)</f>
        <v>0</v>
      </c>
      <c r="I1631">
        <f>IFERROR(__xludf.DUMMYFUNCTION("""COMPUTED_VALUE"""),16.0)</f>
        <v>16</v>
      </c>
    </row>
    <row r="1632">
      <c r="A1632" s="2">
        <v>398.0</v>
      </c>
      <c r="B1632" s="2">
        <v>6.0</v>
      </c>
      <c r="C1632" s="2">
        <v>404.0</v>
      </c>
      <c r="D1632" s="4">
        <v>43330.80226851852</v>
      </c>
      <c r="E1632" s="6">
        <f t="shared" si="1"/>
        <v>43330</v>
      </c>
      <c r="F1632" s="7">
        <f>IFERROR(__xludf.DUMMYFUNCTION("""COMPUTED_VALUE"""),0.8022685185185185)</f>
        <v>0.8022685185</v>
      </c>
      <c r="G1632">
        <f t="shared" si="2"/>
        <v>19</v>
      </c>
      <c r="H1632">
        <f>IFERROR(__xludf.DUMMYFUNCTION("""COMPUTED_VALUE"""),15.0)</f>
        <v>15</v>
      </c>
      <c r="I1632">
        <f>IFERROR(__xludf.DUMMYFUNCTION("""COMPUTED_VALUE"""),16.0)</f>
        <v>16</v>
      </c>
    </row>
    <row r="1633">
      <c r="A1633" s="2">
        <v>376.0</v>
      </c>
      <c r="B1633" s="2">
        <v>2.0</v>
      </c>
      <c r="C1633" s="2">
        <v>376.0</v>
      </c>
      <c r="D1633" s="4">
        <v>43330.812685185185</v>
      </c>
      <c r="E1633" s="6">
        <f t="shared" si="1"/>
        <v>43330</v>
      </c>
      <c r="F1633" s="7">
        <f>IFERROR(__xludf.DUMMYFUNCTION("""COMPUTED_VALUE"""),0.8126851851851852)</f>
        <v>0.8126851852</v>
      </c>
      <c r="G1633">
        <f t="shared" si="2"/>
        <v>19</v>
      </c>
      <c r="H1633">
        <f>IFERROR(__xludf.DUMMYFUNCTION("""COMPUTED_VALUE"""),30.0)</f>
        <v>30</v>
      </c>
      <c r="I1633">
        <f>IFERROR(__xludf.DUMMYFUNCTION("""COMPUTED_VALUE"""),16.0)</f>
        <v>16</v>
      </c>
    </row>
    <row r="1634">
      <c r="A1634" s="2">
        <v>419.0</v>
      </c>
      <c r="B1634" s="2">
        <v>4.0</v>
      </c>
      <c r="C1634" s="2">
        <v>423.0</v>
      </c>
      <c r="D1634" s="4">
        <v>43330.823113425926</v>
      </c>
      <c r="E1634" s="6">
        <f t="shared" si="1"/>
        <v>43330</v>
      </c>
      <c r="F1634" s="7">
        <f>IFERROR(__xludf.DUMMYFUNCTION("""COMPUTED_VALUE"""),0.823113425925926)</f>
        <v>0.8231134259</v>
      </c>
      <c r="G1634">
        <f t="shared" si="2"/>
        <v>19</v>
      </c>
      <c r="H1634">
        <f>IFERROR(__xludf.DUMMYFUNCTION("""COMPUTED_VALUE"""),45.0)</f>
        <v>45</v>
      </c>
      <c r="I1634">
        <f>IFERROR(__xludf.DUMMYFUNCTION("""COMPUTED_VALUE"""),17.0)</f>
        <v>17</v>
      </c>
    </row>
    <row r="1635">
      <c r="A1635" s="2">
        <v>358.0</v>
      </c>
      <c r="B1635" s="2">
        <v>7.0</v>
      </c>
      <c r="C1635" s="2">
        <v>365.0</v>
      </c>
      <c r="D1635" s="4">
        <v>43330.83351851852</v>
      </c>
      <c r="E1635" s="6">
        <f t="shared" si="1"/>
        <v>43330</v>
      </c>
      <c r="F1635" s="7">
        <f>IFERROR(__xludf.DUMMYFUNCTION("""COMPUTED_VALUE"""),0.8335185185185185)</f>
        <v>0.8335185185</v>
      </c>
      <c r="G1635">
        <f t="shared" si="2"/>
        <v>20</v>
      </c>
      <c r="H1635">
        <f>IFERROR(__xludf.DUMMYFUNCTION("""COMPUTED_VALUE"""),0.0)</f>
        <v>0</v>
      </c>
      <c r="I1635">
        <f>IFERROR(__xludf.DUMMYFUNCTION("""COMPUTED_VALUE"""),16.0)</f>
        <v>16</v>
      </c>
    </row>
    <row r="1636">
      <c r="A1636" s="2">
        <v>374.0</v>
      </c>
      <c r="B1636" s="2">
        <v>6.0</v>
      </c>
      <c r="C1636" s="2">
        <v>380.0</v>
      </c>
      <c r="D1636" s="4">
        <v>43330.84394675926</v>
      </c>
      <c r="E1636" s="6">
        <f t="shared" si="1"/>
        <v>43330</v>
      </c>
      <c r="F1636" s="7">
        <f>IFERROR(__xludf.DUMMYFUNCTION("""COMPUTED_VALUE"""),0.8439467592592592)</f>
        <v>0.8439467593</v>
      </c>
      <c r="G1636">
        <f t="shared" si="2"/>
        <v>20</v>
      </c>
      <c r="H1636">
        <f>IFERROR(__xludf.DUMMYFUNCTION("""COMPUTED_VALUE"""),15.0)</f>
        <v>15</v>
      </c>
      <c r="I1636">
        <f>IFERROR(__xludf.DUMMYFUNCTION("""COMPUTED_VALUE"""),17.0)</f>
        <v>17</v>
      </c>
    </row>
    <row r="1637">
      <c r="A1637" s="2">
        <v>397.0</v>
      </c>
      <c r="B1637" s="2">
        <v>7.0</v>
      </c>
      <c r="C1637" s="2">
        <v>404.0</v>
      </c>
      <c r="D1637" s="4">
        <v>43330.85435185185</v>
      </c>
      <c r="E1637" s="6">
        <f t="shared" si="1"/>
        <v>43330</v>
      </c>
      <c r="F1637" s="7">
        <f>IFERROR(__xludf.DUMMYFUNCTION("""COMPUTED_VALUE"""),0.8543518518518518)</f>
        <v>0.8543518519</v>
      </c>
      <c r="G1637">
        <f t="shared" si="2"/>
        <v>20</v>
      </c>
      <c r="H1637">
        <f>IFERROR(__xludf.DUMMYFUNCTION("""COMPUTED_VALUE"""),30.0)</f>
        <v>30</v>
      </c>
      <c r="I1637">
        <f>IFERROR(__xludf.DUMMYFUNCTION("""COMPUTED_VALUE"""),16.0)</f>
        <v>16</v>
      </c>
    </row>
    <row r="1638">
      <c r="A1638" s="2">
        <v>397.0</v>
      </c>
      <c r="B1638" s="2">
        <v>7.0</v>
      </c>
      <c r="C1638" s="2">
        <v>404.0</v>
      </c>
      <c r="D1638" s="4">
        <v>43330.86478009259</v>
      </c>
      <c r="E1638" s="6">
        <f t="shared" si="1"/>
        <v>43330</v>
      </c>
      <c r="F1638" s="7">
        <f>IFERROR(__xludf.DUMMYFUNCTION("""COMPUTED_VALUE"""),0.8647800925925926)</f>
        <v>0.8647800926</v>
      </c>
      <c r="G1638">
        <f t="shared" si="2"/>
        <v>20</v>
      </c>
      <c r="H1638">
        <f>IFERROR(__xludf.DUMMYFUNCTION("""COMPUTED_VALUE"""),45.0)</f>
        <v>45</v>
      </c>
      <c r="I1638">
        <f>IFERROR(__xludf.DUMMYFUNCTION("""COMPUTED_VALUE"""),17.0)</f>
        <v>17</v>
      </c>
    </row>
    <row r="1639">
      <c r="A1639" s="2">
        <v>404.0</v>
      </c>
      <c r="B1639" s="2">
        <v>7.0</v>
      </c>
      <c r="C1639" s="2">
        <v>411.0</v>
      </c>
      <c r="D1639" s="4">
        <v>43330.87519675926</v>
      </c>
      <c r="E1639" s="6">
        <f t="shared" si="1"/>
        <v>43330</v>
      </c>
      <c r="F1639" s="7">
        <f>IFERROR(__xludf.DUMMYFUNCTION("""COMPUTED_VALUE"""),0.8751967592592592)</f>
        <v>0.8751967593</v>
      </c>
      <c r="G1639">
        <f t="shared" si="2"/>
        <v>21</v>
      </c>
      <c r="H1639">
        <f>IFERROR(__xludf.DUMMYFUNCTION("""COMPUTED_VALUE"""),0.0)</f>
        <v>0</v>
      </c>
      <c r="I1639">
        <f>IFERROR(__xludf.DUMMYFUNCTION("""COMPUTED_VALUE"""),17.0)</f>
        <v>17</v>
      </c>
    </row>
    <row r="1640">
      <c r="A1640" s="2">
        <v>415.0</v>
      </c>
      <c r="B1640" s="2">
        <v>6.0</v>
      </c>
      <c r="C1640" s="2">
        <v>421.0</v>
      </c>
      <c r="D1640" s="4">
        <v>43330.88560185185</v>
      </c>
      <c r="E1640" s="6">
        <f t="shared" si="1"/>
        <v>43330</v>
      </c>
      <c r="F1640" s="7">
        <f>IFERROR(__xludf.DUMMYFUNCTION("""COMPUTED_VALUE"""),0.8856018518518518)</f>
        <v>0.8856018519</v>
      </c>
      <c r="G1640">
        <f t="shared" si="2"/>
        <v>21</v>
      </c>
      <c r="H1640">
        <f>IFERROR(__xludf.DUMMYFUNCTION("""COMPUTED_VALUE"""),15.0)</f>
        <v>15</v>
      </c>
      <c r="I1640">
        <f>IFERROR(__xludf.DUMMYFUNCTION("""COMPUTED_VALUE"""),16.0)</f>
        <v>16</v>
      </c>
    </row>
    <row r="1641">
      <c r="A1641" s="2">
        <v>407.0</v>
      </c>
      <c r="B1641" s="2">
        <v>6.0</v>
      </c>
      <c r="C1641" s="2">
        <v>413.0</v>
      </c>
      <c r="D1641" s="4">
        <v>43330.89601851852</v>
      </c>
      <c r="E1641" s="6">
        <f t="shared" si="1"/>
        <v>43330</v>
      </c>
      <c r="F1641" s="7">
        <f>IFERROR(__xludf.DUMMYFUNCTION("""COMPUTED_VALUE"""),0.8960185185185185)</f>
        <v>0.8960185185</v>
      </c>
      <c r="G1641">
        <f t="shared" si="2"/>
        <v>21</v>
      </c>
      <c r="H1641">
        <f>IFERROR(__xludf.DUMMYFUNCTION("""COMPUTED_VALUE"""),30.0)</f>
        <v>30</v>
      </c>
      <c r="I1641">
        <f>IFERROR(__xludf.DUMMYFUNCTION("""COMPUTED_VALUE"""),16.0)</f>
        <v>16</v>
      </c>
    </row>
    <row r="1642">
      <c r="A1642" s="2">
        <v>401.0</v>
      </c>
      <c r="B1642" s="2">
        <v>6.0</v>
      </c>
      <c r="C1642" s="2">
        <v>407.0</v>
      </c>
      <c r="D1642" s="4">
        <v>43330.906435185185</v>
      </c>
      <c r="E1642" s="6">
        <f t="shared" si="1"/>
        <v>43330</v>
      </c>
      <c r="F1642" s="7">
        <f>IFERROR(__xludf.DUMMYFUNCTION("""COMPUTED_VALUE"""),0.9064351851851852)</f>
        <v>0.9064351852</v>
      </c>
      <c r="G1642">
        <f t="shared" si="2"/>
        <v>21</v>
      </c>
      <c r="H1642">
        <f>IFERROR(__xludf.DUMMYFUNCTION("""COMPUTED_VALUE"""),45.0)</f>
        <v>45</v>
      </c>
      <c r="I1642">
        <f>IFERROR(__xludf.DUMMYFUNCTION("""COMPUTED_VALUE"""),16.0)</f>
        <v>16</v>
      </c>
    </row>
    <row r="1643">
      <c r="A1643" s="2">
        <v>374.0</v>
      </c>
      <c r="B1643" s="2">
        <v>6.0</v>
      </c>
      <c r="C1643" s="2">
        <v>380.0</v>
      </c>
      <c r="D1643" s="4">
        <v>43330.91685185185</v>
      </c>
      <c r="E1643" s="6">
        <f t="shared" si="1"/>
        <v>43330</v>
      </c>
      <c r="F1643" s="7">
        <f>IFERROR(__xludf.DUMMYFUNCTION("""COMPUTED_VALUE"""),0.9168518518518518)</f>
        <v>0.9168518519</v>
      </c>
      <c r="G1643">
        <f t="shared" si="2"/>
        <v>22</v>
      </c>
      <c r="H1643">
        <f>IFERROR(__xludf.DUMMYFUNCTION("""COMPUTED_VALUE"""),0.0)</f>
        <v>0</v>
      </c>
      <c r="I1643">
        <f>IFERROR(__xludf.DUMMYFUNCTION("""COMPUTED_VALUE"""),16.0)</f>
        <v>16</v>
      </c>
    </row>
    <row r="1644">
      <c r="A1644" s="2">
        <v>421.0</v>
      </c>
      <c r="B1644" s="2">
        <v>6.0</v>
      </c>
      <c r="C1644" s="2">
        <v>427.0</v>
      </c>
      <c r="D1644" s="4">
        <v>43330.92726851852</v>
      </c>
      <c r="E1644" s="6">
        <f t="shared" si="1"/>
        <v>43330</v>
      </c>
      <c r="F1644" s="7">
        <f>IFERROR(__xludf.DUMMYFUNCTION("""COMPUTED_VALUE"""),0.9272685185185185)</f>
        <v>0.9272685185</v>
      </c>
      <c r="G1644">
        <f t="shared" si="2"/>
        <v>22</v>
      </c>
      <c r="H1644">
        <f>IFERROR(__xludf.DUMMYFUNCTION("""COMPUTED_VALUE"""),15.0)</f>
        <v>15</v>
      </c>
      <c r="I1644">
        <f>IFERROR(__xludf.DUMMYFUNCTION("""COMPUTED_VALUE"""),16.0)</f>
        <v>16</v>
      </c>
    </row>
    <row r="1645">
      <c r="A1645" s="2">
        <v>398.0</v>
      </c>
      <c r="B1645" s="2">
        <v>10.0</v>
      </c>
      <c r="C1645" s="2">
        <v>408.0</v>
      </c>
      <c r="D1645" s="4">
        <v>43330.93767361111</v>
      </c>
      <c r="E1645" s="6">
        <f t="shared" si="1"/>
        <v>43330</v>
      </c>
      <c r="F1645" s="7">
        <f>IFERROR(__xludf.DUMMYFUNCTION("""COMPUTED_VALUE"""),0.9376736111111111)</f>
        <v>0.9376736111</v>
      </c>
      <c r="G1645">
        <f t="shared" si="2"/>
        <v>22</v>
      </c>
      <c r="H1645">
        <f>IFERROR(__xludf.DUMMYFUNCTION("""COMPUTED_VALUE"""),30.0)</f>
        <v>30</v>
      </c>
      <c r="I1645">
        <f>IFERROR(__xludf.DUMMYFUNCTION("""COMPUTED_VALUE"""),15.0)</f>
        <v>15</v>
      </c>
    </row>
    <row r="1646">
      <c r="A1646" s="2">
        <v>381.0</v>
      </c>
      <c r="B1646" s="2">
        <v>6.0</v>
      </c>
      <c r="C1646" s="2">
        <v>387.0</v>
      </c>
      <c r="D1646" s="4">
        <v>43330.94810185185</v>
      </c>
      <c r="E1646" s="6">
        <f t="shared" si="1"/>
        <v>43330</v>
      </c>
      <c r="F1646" s="7">
        <f>IFERROR(__xludf.DUMMYFUNCTION("""COMPUTED_VALUE"""),0.9481018518518518)</f>
        <v>0.9481018519</v>
      </c>
      <c r="G1646">
        <f t="shared" si="2"/>
        <v>22</v>
      </c>
      <c r="H1646">
        <f>IFERROR(__xludf.DUMMYFUNCTION("""COMPUTED_VALUE"""),45.0)</f>
        <v>45</v>
      </c>
      <c r="I1646">
        <f>IFERROR(__xludf.DUMMYFUNCTION("""COMPUTED_VALUE"""),16.0)</f>
        <v>16</v>
      </c>
    </row>
    <row r="1647">
      <c r="A1647" s="2">
        <v>376.0</v>
      </c>
      <c r="B1647" s="2">
        <v>3.0</v>
      </c>
      <c r="C1647" s="2">
        <v>379.0</v>
      </c>
      <c r="D1647" s="4">
        <v>43330.958506944444</v>
      </c>
      <c r="E1647" s="6">
        <f t="shared" si="1"/>
        <v>43330</v>
      </c>
      <c r="F1647" s="7">
        <f>IFERROR(__xludf.DUMMYFUNCTION("""COMPUTED_VALUE"""),0.9585069444444444)</f>
        <v>0.9585069444</v>
      </c>
      <c r="G1647">
        <f t="shared" si="2"/>
        <v>23</v>
      </c>
      <c r="H1647">
        <f>IFERROR(__xludf.DUMMYFUNCTION("""COMPUTED_VALUE"""),0.0)</f>
        <v>0</v>
      </c>
      <c r="I1647">
        <f>IFERROR(__xludf.DUMMYFUNCTION("""COMPUTED_VALUE"""),15.0)</f>
        <v>15</v>
      </c>
    </row>
    <row r="1648">
      <c r="A1648" s="2">
        <v>440.0</v>
      </c>
      <c r="B1648" s="2">
        <v>8.0</v>
      </c>
      <c r="C1648" s="2">
        <v>448.0</v>
      </c>
      <c r="D1648" s="4">
        <v>43330.968935185185</v>
      </c>
      <c r="E1648" s="6">
        <f t="shared" si="1"/>
        <v>43330</v>
      </c>
      <c r="F1648" s="7">
        <f>IFERROR(__xludf.DUMMYFUNCTION("""COMPUTED_VALUE"""),0.9689351851851852)</f>
        <v>0.9689351852</v>
      </c>
      <c r="G1648">
        <f t="shared" si="2"/>
        <v>23</v>
      </c>
      <c r="H1648">
        <f>IFERROR(__xludf.DUMMYFUNCTION("""COMPUTED_VALUE"""),15.0)</f>
        <v>15</v>
      </c>
      <c r="I1648">
        <f>IFERROR(__xludf.DUMMYFUNCTION("""COMPUTED_VALUE"""),16.0)</f>
        <v>16</v>
      </c>
    </row>
    <row r="1649">
      <c r="A1649" s="2">
        <v>348.0</v>
      </c>
      <c r="B1649" s="2">
        <v>5.0</v>
      </c>
      <c r="C1649" s="2">
        <v>353.0</v>
      </c>
      <c r="D1649" s="4">
        <v>43330.97934027778</v>
      </c>
      <c r="E1649" s="6">
        <f t="shared" si="1"/>
        <v>43330</v>
      </c>
      <c r="F1649" s="7">
        <f>IFERROR(__xludf.DUMMYFUNCTION("""COMPUTED_VALUE"""),0.9793402777777778)</f>
        <v>0.9793402778</v>
      </c>
      <c r="G1649">
        <f t="shared" si="2"/>
        <v>23</v>
      </c>
      <c r="H1649">
        <f>IFERROR(__xludf.DUMMYFUNCTION("""COMPUTED_VALUE"""),30.0)</f>
        <v>30</v>
      </c>
      <c r="I1649">
        <f>IFERROR(__xludf.DUMMYFUNCTION("""COMPUTED_VALUE"""),15.0)</f>
        <v>15</v>
      </c>
    </row>
    <row r="1650">
      <c r="A1650" s="2">
        <v>323.0</v>
      </c>
      <c r="B1650" s="2">
        <v>3.0</v>
      </c>
      <c r="C1650" s="2">
        <v>326.0</v>
      </c>
      <c r="D1650" s="4">
        <v>43330.98976851852</v>
      </c>
      <c r="E1650" s="6">
        <f t="shared" si="1"/>
        <v>43330</v>
      </c>
      <c r="F1650" s="7">
        <f>IFERROR(__xludf.DUMMYFUNCTION("""COMPUTED_VALUE"""),0.9897685185185185)</f>
        <v>0.9897685185</v>
      </c>
      <c r="G1650">
        <f t="shared" si="2"/>
        <v>23</v>
      </c>
      <c r="H1650">
        <f>IFERROR(__xludf.DUMMYFUNCTION("""COMPUTED_VALUE"""),45.0)</f>
        <v>45</v>
      </c>
      <c r="I1650">
        <f>IFERROR(__xludf.DUMMYFUNCTION("""COMPUTED_VALUE"""),16.0)</f>
        <v>16</v>
      </c>
    </row>
    <row r="1651">
      <c r="A1651" s="2">
        <v>324.0</v>
      </c>
      <c r="B1651" s="2">
        <v>4.0</v>
      </c>
      <c r="C1651" s="2">
        <v>328.0</v>
      </c>
      <c r="D1651" s="4">
        <v>43331.00019675926</v>
      </c>
      <c r="E1651" s="6">
        <f t="shared" si="1"/>
        <v>43331</v>
      </c>
      <c r="F1651" s="7">
        <f>IFERROR(__xludf.DUMMYFUNCTION("""COMPUTED_VALUE"""),1.9675925925925926E-4)</f>
        <v>0.0001967592593</v>
      </c>
      <c r="G1651">
        <f t="shared" si="2"/>
        <v>0</v>
      </c>
      <c r="H1651">
        <f>IFERROR(__xludf.DUMMYFUNCTION("""COMPUTED_VALUE"""),0.0)</f>
        <v>0</v>
      </c>
      <c r="I1651">
        <f>IFERROR(__xludf.DUMMYFUNCTION("""COMPUTED_VALUE"""),17.0)</f>
        <v>17</v>
      </c>
    </row>
    <row r="1652">
      <c r="A1652" s="2">
        <v>337.0</v>
      </c>
      <c r="B1652" s="2">
        <v>9.0</v>
      </c>
      <c r="C1652" s="2">
        <v>346.0</v>
      </c>
      <c r="D1652" s="4">
        <v>43331.01060185185</v>
      </c>
      <c r="E1652" s="6">
        <f t="shared" si="1"/>
        <v>43331</v>
      </c>
      <c r="F1652" s="7">
        <f>IFERROR(__xludf.DUMMYFUNCTION("""COMPUTED_VALUE"""),0.010601851851851852)</f>
        <v>0.01060185185</v>
      </c>
      <c r="G1652">
        <f t="shared" si="2"/>
        <v>0</v>
      </c>
      <c r="H1652">
        <f>IFERROR(__xludf.DUMMYFUNCTION("""COMPUTED_VALUE"""),15.0)</f>
        <v>15</v>
      </c>
      <c r="I1652">
        <f>IFERROR(__xludf.DUMMYFUNCTION("""COMPUTED_VALUE"""),16.0)</f>
        <v>16</v>
      </c>
    </row>
    <row r="1653">
      <c r="A1653" s="2">
        <v>271.0</v>
      </c>
      <c r="B1653" s="2">
        <v>6.0</v>
      </c>
      <c r="C1653" s="2">
        <v>276.0</v>
      </c>
      <c r="D1653" s="4">
        <v>43331.02101851852</v>
      </c>
      <c r="E1653" s="6">
        <f t="shared" si="1"/>
        <v>43331</v>
      </c>
      <c r="F1653" s="7">
        <f>IFERROR(__xludf.DUMMYFUNCTION("""COMPUTED_VALUE"""),0.02101851851851852)</f>
        <v>0.02101851852</v>
      </c>
      <c r="G1653">
        <f t="shared" si="2"/>
        <v>0</v>
      </c>
      <c r="H1653">
        <f>IFERROR(__xludf.DUMMYFUNCTION("""COMPUTED_VALUE"""),30.0)</f>
        <v>30</v>
      </c>
      <c r="I1653">
        <f>IFERROR(__xludf.DUMMYFUNCTION("""COMPUTED_VALUE"""),16.0)</f>
        <v>16</v>
      </c>
    </row>
    <row r="1654">
      <c r="A1654" s="2">
        <v>221.0</v>
      </c>
      <c r="B1654" s="2">
        <v>3.0</v>
      </c>
      <c r="C1654" s="2">
        <v>224.0</v>
      </c>
      <c r="D1654" s="4">
        <v>43331.031435185185</v>
      </c>
      <c r="E1654" s="6">
        <f t="shared" si="1"/>
        <v>43331</v>
      </c>
      <c r="F1654" s="7">
        <f>IFERROR(__xludf.DUMMYFUNCTION("""COMPUTED_VALUE"""),0.031435185185185184)</f>
        <v>0.03143518519</v>
      </c>
      <c r="G1654">
        <f t="shared" si="2"/>
        <v>0</v>
      </c>
      <c r="H1654">
        <f>IFERROR(__xludf.DUMMYFUNCTION("""COMPUTED_VALUE"""),45.0)</f>
        <v>45</v>
      </c>
      <c r="I1654">
        <f>IFERROR(__xludf.DUMMYFUNCTION("""COMPUTED_VALUE"""),16.0)</f>
        <v>16</v>
      </c>
    </row>
    <row r="1655">
      <c r="A1655" s="2">
        <v>217.0</v>
      </c>
      <c r="B1655" s="2">
        <v>3.0</v>
      </c>
      <c r="C1655" s="2">
        <v>220.0</v>
      </c>
      <c r="D1655" s="4">
        <v>43331.04185185185</v>
      </c>
      <c r="E1655" s="6">
        <f t="shared" si="1"/>
        <v>43331</v>
      </c>
      <c r="F1655" s="7">
        <f>IFERROR(__xludf.DUMMYFUNCTION("""COMPUTED_VALUE"""),0.04185185185185185)</f>
        <v>0.04185185185</v>
      </c>
      <c r="G1655">
        <f t="shared" si="2"/>
        <v>1</v>
      </c>
      <c r="H1655">
        <f>IFERROR(__xludf.DUMMYFUNCTION("""COMPUTED_VALUE"""),0.0)</f>
        <v>0</v>
      </c>
      <c r="I1655">
        <f>IFERROR(__xludf.DUMMYFUNCTION("""COMPUTED_VALUE"""),16.0)</f>
        <v>16</v>
      </c>
    </row>
    <row r="1656">
      <c r="A1656" s="2">
        <v>238.0</v>
      </c>
      <c r="B1656" s="2">
        <v>4.0</v>
      </c>
      <c r="C1656" s="2">
        <v>242.0</v>
      </c>
      <c r="D1656" s="4">
        <v>43331.05226851852</v>
      </c>
      <c r="E1656" s="6">
        <f t="shared" si="1"/>
        <v>43331</v>
      </c>
      <c r="F1656" s="7">
        <f>IFERROR(__xludf.DUMMYFUNCTION("""COMPUTED_VALUE"""),0.05226851851851852)</f>
        <v>0.05226851852</v>
      </c>
      <c r="G1656">
        <f t="shared" si="2"/>
        <v>1</v>
      </c>
      <c r="H1656">
        <f>IFERROR(__xludf.DUMMYFUNCTION("""COMPUTED_VALUE"""),15.0)</f>
        <v>15</v>
      </c>
      <c r="I1656">
        <f>IFERROR(__xludf.DUMMYFUNCTION("""COMPUTED_VALUE"""),16.0)</f>
        <v>16</v>
      </c>
    </row>
    <row r="1657">
      <c r="A1657" s="2">
        <v>175.0</v>
      </c>
      <c r="B1657" s="2">
        <v>6.0</v>
      </c>
      <c r="C1657" s="2">
        <v>181.0</v>
      </c>
      <c r="D1657" s="4">
        <v>43331.062685185185</v>
      </c>
      <c r="E1657" s="6">
        <f t="shared" si="1"/>
        <v>43331</v>
      </c>
      <c r="F1657" s="7">
        <f>IFERROR(__xludf.DUMMYFUNCTION("""COMPUTED_VALUE"""),0.06268518518518519)</f>
        <v>0.06268518519</v>
      </c>
      <c r="G1657">
        <f t="shared" si="2"/>
        <v>1</v>
      </c>
      <c r="H1657">
        <f>IFERROR(__xludf.DUMMYFUNCTION("""COMPUTED_VALUE"""),30.0)</f>
        <v>30</v>
      </c>
      <c r="I1657">
        <f>IFERROR(__xludf.DUMMYFUNCTION("""COMPUTED_VALUE"""),16.0)</f>
        <v>16</v>
      </c>
    </row>
    <row r="1658">
      <c r="A1658" s="2">
        <v>210.0</v>
      </c>
      <c r="B1658" s="2">
        <v>5.0</v>
      </c>
      <c r="C1658" s="2">
        <v>215.0</v>
      </c>
      <c r="D1658" s="4">
        <v>43331.07309027778</v>
      </c>
      <c r="E1658" s="6">
        <f t="shared" si="1"/>
        <v>43331</v>
      </c>
      <c r="F1658" s="7">
        <f>IFERROR(__xludf.DUMMYFUNCTION("""COMPUTED_VALUE"""),0.07309027777777778)</f>
        <v>0.07309027778</v>
      </c>
      <c r="G1658">
        <f t="shared" si="2"/>
        <v>1</v>
      </c>
      <c r="H1658">
        <f>IFERROR(__xludf.DUMMYFUNCTION("""COMPUTED_VALUE"""),45.0)</f>
        <v>45</v>
      </c>
      <c r="I1658">
        <f>IFERROR(__xludf.DUMMYFUNCTION("""COMPUTED_VALUE"""),15.0)</f>
        <v>15</v>
      </c>
    </row>
    <row r="1659">
      <c r="A1659" s="2">
        <v>219.0</v>
      </c>
      <c r="B1659" s="2">
        <v>5.0</v>
      </c>
      <c r="C1659" s="2">
        <v>218.0</v>
      </c>
      <c r="D1659" s="4">
        <v>43331.08353009259</v>
      </c>
      <c r="E1659" s="6">
        <f t="shared" si="1"/>
        <v>43331</v>
      </c>
      <c r="F1659" s="7">
        <f>IFERROR(__xludf.DUMMYFUNCTION("""COMPUTED_VALUE"""),0.08353009259259259)</f>
        <v>0.08353009259</v>
      </c>
      <c r="G1659">
        <f t="shared" si="2"/>
        <v>2</v>
      </c>
      <c r="H1659">
        <f>IFERROR(__xludf.DUMMYFUNCTION("""COMPUTED_VALUE"""),0.0)</f>
        <v>0</v>
      </c>
      <c r="I1659">
        <f>IFERROR(__xludf.DUMMYFUNCTION("""COMPUTED_VALUE"""),17.0)</f>
        <v>17</v>
      </c>
    </row>
    <row r="1660">
      <c r="A1660" s="2">
        <v>260.0</v>
      </c>
      <c r="B1660" s="2">
        <v>3.0</v>
      </c>
      <c r="C1660" s="2">
        <v>263.0</v>
      </c>
      <c r="D1660" s="4">
        <v>43331.093935185185</v>
      </c>
      <c r="E1660" s="6">
        <f t="shared" si="1"/>
        <v>43331</v>
      </c>
      <c r="F1660" s="7">
        <f>IFERROR(__xludf.DUMMYFUNCTION("""COMPUTED_VALUE"""),0.09393518518518519)</f>
        <v>0.09393518519</v>
      </c>
      <c r="G1660">
        <f t="shared" si="2"/>
        <v>2</v>
      </c>
      <c r="H1660">
        <f>IFERROR(__xludf.DUMMYFUNCTION("""COMPUTED_VALUE"""),15.0)</f>
        <v>15</v>
      </c>
      <c r="I1660">
        <f>IFERROR(__xludf.DUMMYFUNCTION("""COMPUTED_VALUE"""),16.0)</f>
        <v>16</v>
      </c>
    </row>
    <row r="1661">
      <c r="A1661" s="2">
        <v>321.0</v>
      </c>
      <c r="B1661" s="2">
        <v>5.0</v>
      </c>
      <c r="C1661" s="2">
        <v>326.0</v>
      </c>
      <c r="D1661" s="4">
        <v>43331.10435185185</v>
      </c>
      <c r="E1661" s="6">
        <f t="shared" si="1"/>
        <v>43331</v>
      </c>
      <c r="F1661" s="7">
        <f>IFERROR(__xludf.DUMMYFUNCTION("""COMPUTED_VALUE"""),0.10435185185185185)</f>
        <v>0.1043518519</v>
      </c>
      <c r="G1661">
        <f t="shared" si="2"/>
        <v>2</v>
      </c>
      <c r="H1661">
        <f>IFERROR(__xludf.DUMMYFUNCTION("""COMPUTED_VALUE"""),30.0)</f>
        <v>30</v>
      </c>
      <c r="I1661">
        <f>IFERROR(__xludf.DUMMYFUNCTION("""COMPUTED_VALUE"""),16.0)</f>
        <v>16</v>
      </c>
    </row>
    <row r="1662">
      <c r="A1662" s="2">
        <v>286.0</v>
      </c>
      <c r="B1662" s="2">
        <v>2.0</v>
      </c>
      <c r="C1662" s="2">
        <v>288.0</v>
      </c>
      <c r="D1662" s="4">
        <v>43331.11476851852</v>
      </c>
      <c r="E1662" s="6">
        <f t="shared" si="1"/>
        <v>43331</v>
      </c>
      <c r="F1662" s="7">
        <f>IFERROR(__xludf.DUMMYFUNCTION("""COMPUTED_VALUE"""),0.11476851851851852)</f>
        <v>0.1147685185</v>
      </c>
      <c r="G1662">
        <f t="shared" si="2"/>
        <v>2</v>
      </c>
      <c r="H1662">
        <f>IFERROR(__xludf.DUMMYFUNCTION("""COMPUTED_VALUE"""),45.0)</f>
        <v>45</v>
      </c>
      <c r="I1662">
        <f>IFERROR(__xludf.DUMMYFUNCTION("""COMPUTED_VALUE"""),16.0)</f>
        <v>16</v>
      </c>
    </row>
    <row r="1663">
      <c r="A1663" s="2">
        <v>235.0</v>
      </c>
      <c r="B1663" s="2">
        <v>2.0</v>
      </c>
      <c r="C1663" s="2">
        <v>237.0</v>
      </c>
      <c r="D1663" s="4">
        <v>43331.125185185185</v>
      </c>
      <c r="E1663" s="6">
        <f t="shared" si="1"/>
        <v>43331</v>
      </c>
      <c r="F1663" s="7">
        <f>IFERROR(__xludf.DUMMYFUNCTION("""COMPUTED_VALUE"""),0.12518518518518518)</f>
        <v>0.1251851852</v>
      </c>
      <c r="G1663">
        <f t="shared" si="2"/>
        <v>3</v>
      </c>
      <c r="H1663">
        <f>IFERROR(__xludf.DUMMYFUNCTION("""COMPUTED_VALUE"""),0.0)</f>
        <v>0</v>
      </c>
      <c r="I1663">
        <f>IFERROR(__xludf.DUMMYFUNCTION("""COMPUTED_VALUE"""),16.0)</f>
        <v>16</v>
      </c>
    </row>
    <row r="1664">
      <c r="A1664" s="2">
        <v>240.0</v>
      </c>
      <c r="B1664" s="2">
        <v>3.0</v>
      </c>
      <c r="C1664" s="2">
        <v>243.0</v>
      </c>
      <c r="D1664" s="4">
        <v>43331.13559027778</v>
      </c>
      <c r="E1664" s="6">
        <f t="shared" si="1"/>
        <v>43331</v>
      </c>
      <c r="F1664" s="7">
        <f>IFERROR(__xludf.DUMMYFUNCTION("""COMPUTED_VALUE"""),0.13559027777777777)</f>
        <v>0.1355902778</v>
      </c>
      <c r="G1664">
        <f t="shared" si="2"/>
        <v>3</v>
      </c>
      <c r="H1664">
        <f>IFERROR(__xludf.DUMMYFUNCTION("""COMPUTED_VALUE"""),15.0)</f>
        <v>15</v>
      </c>
      <c r="I1664">
        <f>IFERROR(__xludf.DUMMYFUNCTION("""COMPUTED_VALUE"""),15.0)</f>
        <v>15</v>
      </c>
    </row>
    <row r="1665">
      <c r="A1665" s="2">
        <v>239.0</v>
      </c>
      <c r="B1665" s="2">
        <v>4.0</v>
      </c>
      <c r="C1665" s="2">
        <v>243.0</v>
      </c>
      <c r="D1665" s="4">
        <v>43331.14601851852</v>
      </c>
      <c r="E1665" s="6">
        <f t="shared" si="1"/>
        <v>43331</v>
      </c>
      <c r="F1665" s="7">
        <f>IFERROR(__xludf.DUMMYFUNCTION("""COMPUTED_VALUE"""),0.14601851851851852)</f>
        <v>0.1460185185</v>
      </c>
      <c r="G1665">
        <f t="shared" si="2"/>
        <v>3</v>
      </c>
      <c r="H1665">
        <f>IFERROR(__xludf.DUMMYFUNCTION("""COMPUTED_VALUE"""),30.0)</f>
        <v>30</v>
      </c>
      <c r="I1665">
        <f>IFERROR(__xludf.DUMMYFUNCTION("""COMPUTED_VALUE"""),16.0)</f>
        <v>16</v>
      </c>
    </row>
    <row r="1666">
      <c r="A1666" s="2">
        <v>143.0</v>
      </c>
      <c r="B1666" s="2">
        <v>2.0</v>
      </c>
      <c r="C1666" s="2">
        <v>145.0</v>
      </c>
      <c r="D1666" s="4">
        <v>43331.156435185185</v>
      </c>
      <c r="E1666" s="6">
        <f t="shared" si="1"/>
        <v>43331</v>
      </c>
      <c r="F1666" s="7">
        <f>IFERROR(__xludf.DUMMYFUNCTION("""COMPUTED_VALUE"""),0.15643518518518518)</f>
        <v>0.1564351852</v>
      </c>
      <c r="G1666">
        <f t="shared" si="2"/>
        <v>3</v>
      </c>
      <c r="H1666">
        <f>IFERROR(__xludf.DUMMYFUNCTION("""COMPUTED_VALUE"""),45.0)</f>
        <v>45</v>
      </c>
      <c r="I1666">
        <f>IFERROR(__xludf.DUMMYFUNCTION("""COMPUTED_VALUE"""),16.0)</f>
        <v>16</v>
      </c>
    </row>
    <row r="1667">
      <c r="A1667" s="2">
        <v>145.0</v>
      </c>
      <c r="B1667" s="2">
        <v>3.0</v>
      </c>
      <c r="C1667" s="2">
        <v>148.0</v>
      </c>
      <c r="D1667" s="4">
        <v>43331.16685185185</v>
      </c>
      <c r="E1667" s="6">
        <f t="shared" si="1"/>
        <v>43331</v>
      </c>
      <c r="F1667" s="7">
        <f>IFERROR(__xludf.DUMMYFUNCTION("""COMPUTED_VALUE"""),0.16685185185185186)</f>
        <v>0.1668518519</v>
      </c>
      <c r="G1667">
        <f t="shared" si="2"/>
        <v>4</v>
      </c>
      <c r="H1667">
        <f>IFERROR(__xludf.DUMMYFUNCTION("""COMPUTED_VALUE"""),0.0)</f>
        <v>0</v>
      </c>
      <c r="I1667">
        <f>IFERROR(__xludf.DUMMYFUNCTION("""COMPUTED_VALUE"""),16.0)</f>
        <v>16</v>
      </c>
    </row>
    <row r="1668">
      <c r="A1668" s="2">
        <v>152.0</v>
      </c>
      <c r="B1668" s="2">
        <v>3.0</v>
      </c>
      <c r="C1668" s="2">
        <v>155.0</v>
      </c>
      <c r="D1668" s="4">
        <v>43331.177256944444</v>
      </c>
      <c r="E1668" s="6">
        <f t="shared" si="1"/>
        <v>43331</v>
      </c>
      <c r="F1668" s="7">
        <f>IFERROR(__xludf.DUMMYFUNCTION("""COMPUTED_VALUE"""),0.17725694444444445)</f>
        <v>0.1772569444</v>
      </c>
      <c r="G1668">
        <f t="shared" si="2"/>
        <v>4</v>
      </c>
      <c r="H1668">
        <f>IFERROR(__xludf.DUMMYFUNCTION("""COMPUTED_VALUE"""),15.0)</f>
        <v>15</v>
      </c>
      <c r="I1668">
        <f>IFERROR(__xludf.DUMMYFUNCTION("""COMPUTED_VALUE"""),15.0)</f>
        <v>15</v>
      </c>
    </row>
    <row r="1669">
      <c r="A1669" s="2">
        <v>147.0</v>
      </c>
      <c r="B1669" s="2">
        <v>4.0</v>
      </c>
      <c r="C1669" s="2">
        <v>151.0</v>
      </c>
      <c r="D1669" s="4">
        <v>43331.187685185185</v>
      </c>
      <c r="E1669" s="6">
        <f t="shared" si="1"/>
        <v>43331</v>
      </c>
      <c r="F1669" s="7">
        <f>IFERROR(__xludf.DUMMYFUNCTION("""COMPUTED_VALUE"""),0.18768518518518518)</f>
        <v>0.1876851852</v>
      </c>
      <c r="G1669">
        <f t="shared" si="2"/>
        <v>4</v>
      </c>
      <c r="H1669">
        <f>IFERROR(__xludf.DUMMYFUNCTION("""COMPUTED_VALUE"""),30.0)</f>
        <v>30</v>
      </c>
      <c r="I1669">
        <f>IFERROR(__xludf.DUMMYFUNCTION("""COMPUTED_VALUE"""),16.0)</f>
        <v>16</v>
      </c>
    </row>
    <row r="1670">
      <c r="A1670" s="2">
        <v>120.0</v>
      </c>
      <c r="B1670" s="2">
        <v>3.0</v>
      </c>
      <c r="C1670" s="2">
        <v>115.0</v>
      </c>
      <c r="D1670" s="4">
        <v>43331.19809027778</v>
      </c>
      <c r="E1670" s="6">
        <f t="shared" si="1"/>
        <v>43331</v>
      </c>
      <c r="F1670" s="7">
        <f>IFERROR(__xludf.DUMMYFUNCTION("""COMPUTED_VALUE"""),0.19809027777777777)</f>
        <v>0.1980902778</v>
      </c>
      <c r="G1670">
        <f t="shared" si="2"/>
        <v>4</v>
      </c>
      <c r="H1670">
        <f>IFERROR(__xludf.DUMMYFUNCTION("""COMPUTED_VALUE"""),45.0)</f>
        <v>45</v>
      </c>
      <c r="I1670">
        <f>IFERROR(__xludf.DUMMYFUNCTION("""COMPUTED_VALUE"""),15.0)</f>
        <v>15</v>
      </c>
    </row>
    <row r="1671">
      <c r="A1671" s="2">
        <v>113.0</v>
      </c>
      <c r="B1671" s="2">
        <v>2.0</v>
      </c>
      <c r="C1671" s="2">
        <v>115.0</v>
      </c>
      <c r="D1671" s="4">
        <v>43331.20851851852</v>
      </c>
      <c r="E1671" s="6">
        <f t="shared" si="1"/>
        <v>43331</v>
      </c>
      <c r="F1671" s="7">
        <f>IFERROR(__xludf.DUMMYFUNCTION("""COMPUTED_VALUE"""),0.20851851851851852)</f>
        <v>0.2085185185</v>
      </c>
      <c r="G1671">
        <f t="shared" si="2"/>
        <v>5</v>
      </c>
      <c r="H1671">
        <f>IFERROR(__xludf.DUMMYFUNCTION("""COMPUTED_VALUE"""),0.0)</f>
        <v>0</v>
      </c>
      <c r="I1671">
        <f>IFERROR(__xludf.DUMMYFUNCTION("""COMPUTED_VALUE"""),16.0)</f>
        <v>16</v>
      </c>
    </row>
    <row r="1672">
      <c r="A1672" s="2">
        <v>110.0</v>
      </c>
      <c r="B1672" s="2">
        <v>3.0</v>
      </c>
      <c r="C1672" s="2">
        <v>113.0</v>
      </c>
      <c r="D1672" s="4">
        <v>43331.21892361111</v>
      </c>
      <c r="E1672" s="6">
        <f t="shared" si="1"/>
        <v>43331</v>
      </c>
      <c r="F1672" s="7">
        <f>IFERROR(__xludf.DUMMYFUNCTION("""COMPUTED_VALUE"""),0.2189236111111111)</f>
        <v>0.2189236111</v>
      </c>
      <c r="G1672">
        <f t="shared" si="2"/>
        <v>5</v>
      </c>
      <c r="H1672">
        <f>IFERROR(__xludf.DUMMYFUNCTION("""COMPUTED_VALUE"""),15.0)</f>
        <v>15</v>
      </c>
      <c r="I1672">
        <f>IFERROR(__xludf.DUMMYFUNCTION("""COMPUTED_VALUE"""),15.0)</f>
        <v>15</v>
      </c>
    </row>
    <row r="1673">
      <c r="A1673" s="2">
        <v>106.0</v>
      </c>
      <c r="B1673" s="2">
        <v>3.0</v>
      </c>
      <c r="C1673" s="2">
        <v>109.0</v>
      </c>
      <c r="D1673" s="4">
        <v>43331.22935185185</v>
      </c>
      <c r="E1673" s="6">
        <f t="shared" si="1"/>
        <v>43331</v>
      </c>
      <c r="F1673" s="7">
        <f>IFERROR(__xludf.DUMMYFUNCTION("""COMPUTED_VALUE"""),0.22935185185185186)</f>
        <v>0.2293518519</v>
      </c>
      <c r="G1673">
        <f t="shared" si="2"/>
        <v>5</v>
      </c>
      <c r="H1673">
        <f>IFERROR(__xludf.DUMMYFUNCTION("""COMPUTED_VALUE"""),30.0)</f>
        <v>30</v>
      </c>
      <c r="I1673">
        <f>IFERROR(__xludf.DUMMYFUNCTION("""COMPUTED_VALUE"""),16.0)</f>
        <v>16</v>
      </c>
    </row>
    <row r="1674">
      <c r="A1674" s="2">
        <v>82.0</v>
      </c>
      <c r="B1674" s="2">
        <v>4.0</v>
      </c>
      <c r="C1674" s="2">
        <v>86.0</v>
      </c>
      <c r="D1674" s="4">
        <v>43331.239756944444</v>
      </c>
      <c r="E1674" s="6">
        <f t="shared" si="1"/>
        <v>43331</v>
      </c>
      <c r="F1674" s="7">
        <f>IFERROR(__xludf.DUMMYFUNCTION("""COMPUTED_VALUE"""),0.23975694444444445)</f>
        <v>0.2397569444</v>
      </c>
      <c r="G1674">
        <f t="shared" si="2"/>
        <v>5</v>
      </c>
      <c r="H1674">
        <f>IFERROR(__xludf.DUMMYFUNCTION("""COMPUTED_VALUE"""),45.0)</f>
        <v>45</v>
      </c>
      <c r="I1674">
        <f>IFERROR(__xludf.DUMMYFUNCTION("""COMPUTED_VALUE"""),15.0)</f>
        <v>15</v>
      </c>
    </row>
    <row r="1675">
      <c r="A1675" s="2">
        <v>76.0</v>
      </c>
      <c r="B1675" s="2">
        <v>2.0</v>
      </c>
      <c r="C1675" s="2">
        <v>78.0</v>
      </c>
      <c r="D1675" s="4">
        <v>43331.25017361111</v>
      </c>
      <c r="E1675" s="6">
        <f t="shared" si="1"/>
        <v>43331</v>
      </c>
      <c r="F1675" s="7">
        <f>IFERROR(__xludf.DUMMYFUNCTION("""COMPUTED_VALUE"""),0.25017361111111114)</f>
        <v>0.2501736111</v>
      </c>
      <c r="G1675">
        <f t="shared" si="2"/>
        <v>6</v>
      </c>
      <c r="H1675">
        <f>IFERROR(__xludf.DUMMYFUNCTION("""COMPUTED_VALUE"""),0.0)</f>
        <v>0</v>
      </c>
      <c r="I1675">
        <f>IFERROR(__xludf.DUMMYFUNCTION("""COMPUTED_VALUE"""),15.0)</f>
        <v>15</v>
      </c>
    </row>
    <row r="1676">
      <c r="A1676" s="2">
        <v>74.0</v>
      </c>
      <c r="B1676" s="2">
        <v>2.0</v>
      </c>
      <c r="C1676" s="2">
        <v>76.0</v>
      </c>
      <c r="D1676" s="4">
        <v>43331.26059027778</v>
      </c>
      <c r="E1676" s="6">
        <f t="shared" si="1"/>
        <v>43331</v>
      </c>
      <c r="F1676" s="7">
        <f>IFERROR(__xludf.DUMMYFUNCTION("""COMPUTED_VALUE"""),0.26059027777777777)</f>
        <v>0.2605902778</v>
      </c>
      <c r="G1676">
        <f t="shared" si="2"/>
        <v>6</v>
      </c>
      <c r="H1676">
        <f>IFERROR(__xludf.DUMMYFUNCTION("""COMPUTED_VALUE"""),15.0)</f>
        <v>15</v>
      </c>
      <c r="I1676">
        <f>IFERROR(__xludf.DUMMYFUNCTION("""COMPUTED_VALUE"""),15.0)</f>
        <v>15</v>
      </c>
    </row>
    <row r="1677">
      <c r="A1677" s="2">
        <v>84.0</v>
      </c>
      <c r="B1677" s="2">
        <v>5.0</v>
      </c>
      <c r="C1677" s="2">
        <v>89.0</v>
      </c>
      <c r="D1677" s="4">
        <v>43331.27369212963</v>
      </c>
      <c r="E1677" s="6">
        <f t="shared" si="1"/>
        <v>43331</v>
      </c>
      <c r="F1677" s="7">
        <f>IFERROR(__xludf.DUMMYFUNCTION("""COMPUTED_VALUE"""),0.27369212962962963)</f>
        <v>0.2736921296</v>
      </c>
      <c r="G1677">
        <f t="shared" si="2"/>
        <v>6</v>
      </c>
      <c r="H1677">
        <f>IFERROR(__xludf.DUMMYFUNCTION("""COMPUTED_VALUE"""),34.0)</f>
        <v>34</v>
      </c>
      <c r="I1677">
        <f>IFERROR(__xludf.DUMMYFUNCTION("""COMPUTED_VALUE"""),7.0)</f>
        <v>7</v>
      </c>
    </row>
    <row r="1678">
      <c r="A1678" s="2">
        <v>68.0</v>
      </c>
      <c r="B1678" s="2">
        <v>3.0</v>
      </c>
      <c r="C1678" s="2">
        <v>71.0</v>
      </c>
      <c r="D1678" s="4">
        <v>43331.28142361111</v>
      </c>
      <c r="E1678" s="6">
        <f t="shared" si="1"/>
        <v>43331</v>
      </c>
      <c r="F1678" s="7">
        <f>IFERROR(__xludf.DUMMYFUNCTION("""COMPUTED_VALUE"""),0.28142361111111114)</f>
        <v>0.2814236111</v>
      </c>
      <c r="G1678">
        <f t="shared" si="2"/>
        <v>6</v>
      </c>
      <c r="H1678">
        <f>IFERROR(__xludf.DUMMYFUNCTION("""COMPUTED_VALUE"""),45.0)</f>
        <v>45</v>
      </c>
      <c r="I1678">
        <f>IFERROR(__xludf.DUMMYFUNCTION("""COMPUTED_VALUE"""),15.0)</f>
        <v>15</v>
      </c>
    </row>
    <row r="1679">
      <c r="A1679" s="2">
        <v>67.0</v>
      </c>
      <c r="B1679" s="2">
        <v>4.0</v>
      </c>
      <c r="C1679" s="2">
        <v>71.0</v>
      </c>
      <c r="D1679" s="4">
        <v>43331.29185185185</v>
      </c>
      <c r="E1679" s="6">
        <f t="shared" si="1"/>
        <v>43331</v>
      </c>
      <c r="F1679" s="7">
        <f>IFERROR(__xludf.DUMMYFUNCTION("""COMPUTED_VALUE"""),0.29185185185185186)</f>
        <v>0.2918518519</v>
      </c>
      <c r="G1679">
        <f t="shared" si="2"/>
        <v>7</v>
      </c>
      <c r="H1679">
        <f>IFERROR(__xludf.DUMMYFUNCTION("""COMPUTED_VALUE"""),0.0)</f>
        <v>0</v>
      </c>
      <c r="I1679">
        <f>IFERROR(__xludf.DUMMYFUNCTION("""COMPUTED_VALUE"""),16.0)</f>
        <v>16</v>
      </c>
    </row>
    <row r="1680">
      <c r="A1680" s="2">
        <v>70.0</v>
      </c>
      <c r="B1680" s="2">
        <v>4.0</v>
      </c>
      <c r="C1680" s="2">
        <v>69.0</v>
      </c>
      <c r="D1680" s="4">
        <v>43331.30228009259</v>
      </c>
      <c r="E1680" s="6">
        <f t="shared" si="1"/>
        <v>43331</v>
      </c>
      <c r="F1680" s="7">
        <f>IFERROR(__xludf.DUMMYFUNCTION("""COMPUTED_VALUE"""),0.3022800925925926)</f>
        <v>0.3022800926</v>
      </c>
      <c r="G1680">
        <f t="shared" si="2"/>
        <v>7</v>
      </c>
      <c r="H1680">
        <f>IFERROR(__xludf.DUMMYFUNCTION("""COMPUTED_VALUE"""),15.0)</f>
        <v>15</v>
      </c>
      <c r="I1680">
        <f>IFERROR(__xludf.DUMMYFUNCTION("""COMPUTED_VALUE"""),17.0)</f>
        <v>17</v>
      </c>
    </row>
    <row r="1681">
      <c r="A1681" s="2">
        <v>77.0</v>
      </c>
      <c r="B1681" s="2">
        <v>3.0</v>
      </c>
      <c r="C1681" s="2">
        <v>80.0</v>
      </c>
      <c r="D1681" s="4">
        <v>43331.31269675926</v>
      </c>
      <c r="E1681" s="6">
        <f t="shared" si="1"/>
        <v>43331</v>
      </c>
      <c r="F1681" s="7">
        <f>IFERROR(__xludf.DUMMYFUNCTION("""COMPUTED_VALUE"""),0.31269675925925927)</f>
        <v>0.3126967593</v>
      </c>
      <c r="G1681">
        <f t="shared" si="2"/>
        <v>7</v>
      </c>
      <c r="H1681">
        <f>IFERROR(__xludf.DUMMYFUNCTION("""COMPUTED_VALUE"""),30.0)</f>
        <v>30</v>
      </c>
      <c r="I1681">
        <f>IFERROR(__xludf.DUMMYFUNCTION("""COMPUTED_VALUE"""),17.0)</f>
        <v>17</v>
      </c>
    </row>
    <row r="1682">
      <c r="A1682" s="2">
        <v>66.0</v>
      </c>
      <c r="B1682" s="2">
        <v>3.0</v>
      </c>
      <c r="C1682" s="2">
        <v>69.0</v>
      </c>
      <c r="D1682" s="4">
        <v>43331.323113425926</v>
      </c>
      <c r="E1682" s="6">
        <f t="shared" si="1"/>
        <v>43331</v>
      </c>
      <c r="F1682" s="7">
        <f>IFERROR(__xludf.DUMMYFUNCTION("""COMPUTED_VALUE"""),0.3231134259259259)</f>
        <v>0.3231134259</v>
      </c>
      <c r="G1682">
        <f t="shared" si="2"/>
        <v>7</v>
      </c>
      <c r="H1682">
        <f>IFERROR(__xludf.DUMMYFUNCTION("""COMPUTED_VALUE"""),45.0)</f>
        <v>45</v>
      </c>
      <c r="I1682">
        <f>IFERROR(__xludf.DUMMYFUNCTION("""COMPUTED_VALUE"""),17.0)</f>
        <v>17</v>
      </c>
    </row>
    <row r="1683">
      <c r="A1683" s="2">
        <v>74.0</v>
      </c>
      <c r="B1683" s="2">
        <v>2.0</v>
      </c>
      <c r="C1683" s="2">
        <v>76.0</v>
      </c>
      <c r="D1683" s="4">
        <v>43331.33353009259</v>
      </c>
      <c r="E1683" s="6">
        <f t="shared" si="1"/>
        <v>43331</v>
      </c>
      <c r="F1683" s="7">
        <f>IFERROR(__xludf.DUMMYFUNCTION("""COMPUTED_VALUE"""),0.3335300925925926)</f>
        <v>0.3335300926</v>
      </c>
      <c r="G1683">
        <f t="shared" si="2"/>
        <v>8</v>
      </c>
      <c r="H1683">
        <f>IFERROR(__xludf.DUMMYFUNCTION("""COMPUTED_VALUE"""),0.0)</f>
        <v>0</v>
      </c>
      <c r="I1683">
        <f>IFERROR(__xludf.DUMMYFUNCTION("""COMPUTED_VALUE"""),17.0)</f>
        <v>17</v>
      </c>
    </row>
    <row r="1684">
      <c r="A1684" s="2">
        <v>84.0</v>
      </c>
      <c r="B1684" s="2">
        <v>3.0</v>
      </c>
      <c r="C1684" s="2">
        <v>86.0</v>
      </c>
      <c r="D1684" s="4">
        <v>43331.34394675926</v>
      </c>
      <c r="E1684" s="6">
        <f t="shared" si="1"/>
        <v>43331</v>
      </c>
      <c r="F1684" s="7">
        <f>IFERROR(__xludf.DUMMYFUNCTION("""COMPUTED_VALUE"""),0.34394675925925927)</f>
        <v>0.3439467593</v>
      </c>
      <c r="G1684">
        <f t="shared" si="2"/>
        <v>8</v>
      </c>
      <c r="H1684">
        <f>IFERROR(__xludf.DUMMYFUNCTION("""COMPUTED_VALUE"""),15.0)</f>
        <v>15</v>
      </c>
      <c r="I1684">
        <f>IFERROR(__xludf.DUMMYFUNCTION("""COMPUTED_VALUE"""),17.0)</f>
        <v>17</v>
      </c>
    </row>
    <row r="1685">
      <c r="A1685" s="2">
        <v>93.0</v>
      </c>
      <c r="B1685" s="2">
        <v>2.0</v>
      </c>
      <c r="C1685" s="2">
        <v>95.0</v>
      </c>
      <c r="D1685" s="4">
        <v>43331.35439814815</v>
      </c>
      <c r="E1685" s="6">
        <f t="shared" si="1"/>
        <v>43331</v>
      </c>
      <c r="F1685" s="7">
        <f>IFERROR(__xludf.DUMMYFUNCTION("""COMPUTED_VALUE"""),0.35439814814814813)</f>
        <v>0.3543981481</v>
      </c>
      <c r="G1685">
        <f t="shared" si="2"/>
        <v>8</v>
      </c>
      <c r="H1685">
        <f>IFERROR(__xludf.DUMMYFUNCTION("""COMPUTED_VALUE"""),30.0)</f>
        <v>30</v>
      </c>
      <c r="I1685">
        <f>IFERROR(__xludf.DUMMYFUNCTION("""COMPUTED_VALUE"""),20.0)</f>
        <v>20</v>
      </c>
    </row>
    <row r="1686">
      <c r="A1686" s="2">
        <v>94.0</v>
      </c>
      <c r="B1686" s="2">
        <v>3.0</v>
      </c>
      <c r="C1686" s="2">
        <v>97.0</v>
      </c>
      <c r="D1686" s="4">
        <v>43331.36478009259</v>
      </c>
      <c r="E1686" s="6">
        <f t="shared" si="1"/>
        <v>43331</v>
      </c>
      <c r="F1686" s="7">
        <f>IFERROR(__xludf.DUMMYFUNCTION("""COMPUTED_VALUE"""),0.3647800925925926)</f>
        <v>0.3647800926</v>
      </c>
      <c r="G1686">
        <f t="shared" si="2"/>
        <v>8</v>
      </c>
      <c r="H1686">
        <f>IFERROR(__xludf.DUMMYFUNCTION("""COMPUTED_VALUE"""),45.0)</f>
        <v>45</v>
      </c>
      <c r="I1686">
        <f>IFERROR(__xludf.DUMMYFUNCTION("""COMPUTED_VALUE"""),17.0)</f>
        <v>17</v>
      </c>
    </row>
    <row r="1687">
      <c r="A1687" s="2">
        <v>67.0</v>
      </c>
      <c r="B1687" s="2">
        <v>1.0</v>
      </c>
      <c r="C1687" s="2">
        <v>61.0</v>
      </c>
      <c r="D1687" s="4">
        <v>43331.37520833333</v>
      </c>
      <c r="E1687" s="6">
        <f t="shared" si="1"/>
        <v>43331</v>
      </c>
      <c r="F1687" s="7">
        <f>IFERROR(__xludf.DUMMYFUNCTION("""COMPUTED_VALUE"""),0.3752083333333333)</f>
        <v>0.3752083333</v>
      </c>
      <c r="G1687">
        <f t="shared" si="2"/>
        <v>9</v>
      </c>
      <c r="H1687">
        <f>IFERROR(__xludf.DUMMYFUNCTION("""COMPUTED_VALUE"""),0.0)</f>
        <v>0</v>
      </c>
      <c r="I1687">
        <f>IFERROR(__xludf.DUMMYFUNCTION("""COMPUTED_VALUE"""),18.0)</f>
        <v>18</v>
      </c>
    </row>
    <row r="1688">
      <c r="A1688" s="2">
        <v>83.0</v>
      </c>
      <c r="B1688" s="2">
        <v>1.0</v>
      </c>
      <c r="C1688" s="2">
        <v>84.0</v>
      </c>
      <c r="D1688" s="4">
        <v>43331.385613425926</v>
      </c>
      <c r="E1688" s="6">
        <f t="shared" si="1"/>
        <v>43331</v>
      </c>
      <c r="F1688" s="7">
        <f>IFERROR(__xludf.DUMMYFUNCTION("""COMPUTED_VALUE"""),0.3856134259259259)</f>
        <v>0.3856134259</v>
      </c>
      <c r="G1688">
        <f t="shared" si="2"/>
        <v>9</v>
      </c>
      <c r="H1688">
        <f>IFERROR(__xludf.DUMMYFUNCTION("""COMPUTED_VALUE"""),15.0)</f>
        <v>15</v>
      </c>
      <c r="I1688">
        <f>IFERROR(__xludf.DUMMYFUNCTION("""COMPUTED_VALUE"""),17.0)</f>
        <v>17</v>
      </c>
    </row>
    <row r="1689">
      <c r="A1689" s="2">
        <v>88.0</v>
      </c>
      <c r="B1689" s="2">
        <v>1.0</v>
      </c>
      <c r="C1689" s="2">
        <v>89.0</v>
      </c>
      <c r="D1689" s="4">
        <v>43331.39603009259</v>
      </c>
      <c r="E1689" s="6">
        <f t="shared" si="1"/>
        <v>43331</v>
      </c>
      <c r="F1689" s="7">
        <f>IFERROR(__xludf.DUMMYFUNCTION("""COMPUTED_VALUE"""),0.3960300925925926)</f>
        <v>0.3960300926</v>
      </c>
      <c r="G1689">
        <f t="shared" si="2"/>
        <v>9</v>
      </c>
      <c r="H1689">
        <f>IFERROR(__xludf.DUMMYFUNCTION("""COMPUTED_VALUE"""),30.0)</f>
        <v>30</v>
      </c>
      <c r="I1689">
        <f>IFERROR(__xludf.DUMMYFUNCTION("""COMPUTED_VALUE"""),17.0)</f>
        <v>17</v>
      </c>
    </row>
    <row r="1690">
      <c r="A1690" s="2">
        <v>118.0</v>
      </c>
      <c r="B1690" s="2">
        <v>1.0</v>
      </c>
      <c r="C1690" s="2">
        <v>119.0</v>
      </c>
      <c r="D1690" s="4">
        <v>43331.406435185185</v>
      </c>
      <c r="E1690" s="6">
        <f t="shared" si="1"/>
        <v>43331</v>
      </c>
      <c r="F1690" s="7">
        <f>IFERROR(__xludf.DUMMYFUNCTION("""COMPUTED_VALUE"""),0.4064351851851852)</f>
        <v>0.4064351852</v>
      </c>
      <c r="G1690">
        <f t="shared" si="2"/>
        <v>9</v>
      </c>
      <c r="H1690">
        <f>IFERROR(__xludf.DUMMYFUNCTION("""COMPUTED_VALUE"""),45.0)</f>
        <v>45</v>
      </c>
      <c r="I1690">
        <f>IFERROR(__xludf.DUMMYFUNCTION("""COMPUTED_VALUE"""),16.0)</f>
        <v>16</v>
      </c>
    </row>
    <row r="1691">
      <c r="A1691" s="2">
        <v>78.0</v>
      </c>
      <c r="B1691" s="2">
        <v>2.0</v>
      </c>
      <c r="C1691" s="2">
        <v>80.0</v>
      </c>
      <c r="D1691" s="4">
        <v>43331.416875</v>
      </c>
      <c r="E1691" s="6">
        <f t="shared" si="1"/>
        <v>43331</v>
      </c>
      <c r="F1691" s="7">
        <f>IFERROR(__xludf.DUMMYFUNCTION("""COMPUTED_VALUE"""),0.416875)</f>
        <v>0.416875</v>
      </c>
      <c r="G1691">
        <f t="shared" si="2"/>
        <v>10</v>
      </c>
      <c r="H1691">
        <f>IFERROR(__xludf.DUMMYFUNCTION("""COMPUTED_VALUE"""),0.0)</f>
        <v>0</v>
      </c>
      <c r="I1691">
        <f>IFERROR(__xludf.DUMMYFUNCTION("""COMPUTED_VALUE"""),18.0)</f>
        <v>18</v>
      </c>
    </row>
    <row r="1692">
      <c r="A1692" s="2">
        <v>102.0</v>
      </c>
      <c r="B1692" s="2">
        <v>2.0</v>
      </c>
      <c r="C1692" s="2">
        <v>104.0</v>
      </c>
      <c r="D1692" s="4">
        <v>43331.42726851852</v>
      </c>
      <c r="E1692" s="6">
        <f t="shared" si="1"/>
        <v>43331</v>
      </c>
      <c r="F1692" s="7">
        <f>IFERROR(__xludf.DUMMYFUNCTION("""COMPUTED_VALUE"""),0.4272685185185185)</f>
        <v>0.4272685185</v>
      </c>
      <c r="G1692">
        <f t="shared" si="2"/>
        <v>10</v>
      </c>
      <c r="H1692">
        <f>IFERROR(__xludf.DUMMYFUNCTION("""COMPUTED_VALUE"""),15.0)</f>
        <v>15</v>
      </c>
      <c r="I1692">
        <f>IFERROR(__xludf.DUMMYFUNCTION("""COMPUTED_VALUE"""),16.0)</f>
        <v>16</v>
      </c>
    </row>
    <row r="1693">
      <c r="A1693" s="2">
        <v>103.0</v>
      </c>
      <c r="B1693" s="2">
        <v>4.0</v>
      </c>
      <c r="C1693" s="2">
        <v>107.0</v>
      </c>
      <c r="D1693" s="4">
        <v>43331.43769675926</v>
      </c>
      <c r="E1693" s="6">
        <f t="shared" si="1"/>
        <v>43331</v>
      </c>
      <c r="F1693" s="7">
        <f>IFERROR(__xludf.DUMMYFUNCTION("""COMPUTED_VALUE"""),0.43769675925925927)</f>
        <v>0.4376967593</v>
      </c>
      <c r="G1693">
        <f t="shared" si="2"/>
        <v>10</v>
      </c>
      <c r="H1693">
        <f>IFERROR(__xludf.DUMMYFUNCTION("""COMPUTED_VALUE"""),30.0)</f>
        <v>30</v>
      </c>
      <c r="I1693">
        <f>IFERROR(__xludf.DUMMYFUNCTION("""COMPUTED_VALUE"""),17.0)</f>
        <v>17</v>
      </c>
    </row>
    <row r="1694">
      <c r="A1694" s="2">
        <v>128.0</v>
      </c>
      <c r="B1694" s="2">
        <v>2.0</v>
      </c>
      <c r="C1694" s="2">
        <v>130.0</v>
      </c>
      <c r="D1694" s="4">
        <v>43331.44810185185</v>
      </c>
      <c r="E1694" s="6">
        <f t="shared" si="1"/>
        <v>43331</v>
      </c>
      <c r="F1694" s="7">
        <f>IFERROR(__xludf.DUMMYFUNCTION("""COMPUTED_VALUE"""),0.44810185185185186)</f>
        <v>0.4481018519</v>
      </c>
      <c r="G1694">
        <f t="shared" si="2"/>
        <v>10</v>
      </c>
      <c r="H1694">
        <f>IFERROR(__xludf.DUMMYFUNCTION("""COMPUTED_VALUE"""),45.0)</f>
        <v>45</v>
      </c>
      <c r="I1694">
        <f>IFERROR(__xludf.DUMMYFUNCTION("""COMPUTED_VALUE"""),16.0)</f>
        <v>16</v>
      </c>
    </row>
    <row r="1695">
      <c r="A1695" s="2">
        <v>110.0</v>
      </c>
      <c r="B1695" s="2">
        <v>2.0</v>
      </c>
      <c r="C1695" s="2">
        <v>112.0</v>
      </c>
      <c r="D1695" s="4">
        <v>43331.45854166667</v>
      </c>
      <c r="E1695" s="6">
        <f t="shared" si="1"/>
        <v>43331</v>
      </c>
      <c r="F1695" s="7">
        <f>IFERROR(__xludf.DUMMYFUNCTION("""COMPUTED_VALUE"""),0.4585416666666667)</f>
        <v>0.4585416667</v>
      </c>
      <c r="G1695">
        <f t="shared" si="2"/>
        <v>11</v>
      </c>
      <c r="H1695">
        <f>IFERROR(__xludf.DUMMYFUNCTION("""COMPUTED_VALUE"""),0.0)</f>
        <v>0</v>
      </c>
      <c r="I1695">
        <f>IFERROR(__xludf.DUMMYFUNCTION("""COMPUTED_VALUE"""),18.0)</f>
        <v>18</v>
      </c>
    </row>
    <row r="1696">
      <c r="A1696" s="2">
        <v>129.0</v>
      </c>
      <c r="B1696" s="2">
        <v>2.0</v>
      </c>
      <c r="C1696" s="2">
        <v>131.0</v>
      </c>
      <c r="D1696" s="4">
        <v>43331.468935185185</v>
      </c>
      <c r="E1696" s="6">
        <f t="shared" si="1"/>
        <v>43331</v>
      </c>
      <c r="F1696" s="7">
        <f>IFERROR(__xludf.DUMMYFUNCTION("""COMPUTED_VALUE"""),0.4689351851851852)</f>
        <v>0.4689351852</v>
      </c>
      <c r="G1696">
        <f t="shared" si="2"/>
        <v>11</v>
      </c>
      <c r="H1696">
        <f>IFERROR(__xludf.DUMMYFUNCTION("""COMPUTED_VALUE"""),15.0)</f>
        <v>15</v>
      </c>
      <c r="I1696">
        <f>IFERROR(__xludf.DUMMYFUNCTION("""COMPUTED_VALUE"""),16.0)</f>
        <v>16</v>
      </c>
    </row>
    <row r="1697">
      <c r="A1697" s="2">
        <v>163.0</v>
      </c>
      <c r="B1697" s="2">
        <v>2.0</v>
      </c>
      <c r="C1697" s="2">
        <v>165.0</v>
      </c>
      <c r="D1697" s="4">
        <v>43331.479363425926</v>
      </c>
      <c r="E1697" s="6">
        <f t="shared" si="1"/>
        <v>43331</v>
      </c>
      <c r="F1697" s="7">
        <f>IFERROR(__xludf.DUMMYFUNCTION("""COMPUTED_VALUE"""),0.4793634259259259)</f>
        <v>0.4793634259</v>
      </c>
      <c r="G1697">
        <f t="shared" si="2"/>
        <v>11</v>
      </c>
      <c r="H1697">
        <f>IFERROR(__xludf.DUMMYFUNCTION("""COMPUTED_VALUE"""),30.0)</f>
        <v>30</v>
      </c>
      <c r="I1697">
        <f>IFERROR(__xludf.DUMMYFUNCTION("""COMPUTED_VALUE"""),17.0)</f>
        <v>17</v>
      </c>
    </row>
    <row r="1698">
      <c r="A1698" s="2">
        <v>198.0</v>
      </c>
      <c r="B1698" s="2">
        <v>1.0</v>
      </c>
      <c r="C1698" s="2">
        <v>199.0</v>
      </c>
      <c r="D1698" s="4">
        <v>43331.48976851852</v>
      </c>
      <c r="E1698" s="6">
        <f t="shared" si="1"/>
        <v>43331</v>
      </c>
      <c r="F1698" s="7">
        <f>IFERROR(__xludf.DUMMYFUNCTION("""COMPUTED_VALUE"""),0.4897685185185185)</f>
        <v>0.4897685185</v>
      </c>
      <c r="G1698">
        <f t="shared" si="2"/>
        <v>11</v>
      </c>
      <c r="H1698">
        <f>IFERROR(__xludf.DUMMYFUNCTION("""COMPUTED_VALUE"""),45.0)</f>
        <v>45</v>
      </c>
      <c r="I1698">
        <f>IFERROR(__xludf.DUMMYFUNCTION("""COMPUTED_VALUE"""),16.0)</f>
        <v>16</v>
      </c>
    </row>
    <row r="1699">
      <c r="A1699" s="2">
        <v>163.0</v>
      </c>
      <c r="B1699" s="2">
        <v>2.0</v>
      </c>
      <c r="C1699" s="2">
        <v>165.0</v>
      </c>
      <c r="D1699" s="4">
        <v>43331.50019675926</v>
      </c>
      <c r="E1699" s="6">
        <f t="shared" si="1"/>
        <v>43331</v>
      </c>
      <c r="F1699" s="7">
        <f>IFERROR(__xludf.DUMMYFUNCTION("""COMPUTED_VALUE"""),0.5001967592592592)</f>
        <v>0.5001967593</v>
      </c>
      <c r="G1699">
        <f t="shared" si="2"/>
        <v>12</v>
      </c>
      <c r="H1699">
        <f>IFERROR(__xludf.DUMMYFUNCTION("""COMPUTED_VALUE"""),0.0)</f>
        <v>0</v>
      </c>
      <c r="I1699">
        <f>IFERROR(__xludf.DUMMYFUNCTION("""COMPUTED_VALUE"""),17.0)</f>
        <v>17</v>
      </c>
    </row>
    <row r="1700">
      <c r="A1700" s="2">
        <v>178.0</v>
      </c>
      <c r="B1700" s="2">
        <v>1.0</v>
      </c>
      <c r="C1700" s="2">
        <v>179.0</v>
      </c>
      <c r="D1700" s="4">
        <v>43331.510613425926</v>
      </c>
      <c r="E1700" s="6">
        <f t="shared" si="1"/>
        <v>43331</v>
      </c>
      <c r="F1700" s="7">
        <f>IFERROR(__xludf.DUMMYFUNCTION("""COMPUTED_VALUE"""),0.510613425925926)</f>
        <v>0.5106134259</v>
      </c>
      <c r="G1700">
        <f t="shared" si="2"/>
        <v>12</v>
      </c>
      <c r="H1700">
        <f>IFERROR(__xludf.DUMMYFUNCTION("""COMPUTED_VALUE"""),15.0)</f>
        <v>15</v>
      </c>
      <c r="I1700">
        <f>IFERROR(__xludf.DUMMYFUNCTION("""COMPUTED_VALUE"""),17.0)</f>
        <v>17</v>
      </c>
    </row>
    <row r="1701">
      <c r="A1701" s="2">
        <v>178.0</v>
      </c>
      <c r="B1701" s="2">
        <v>1.0</v>
      </c>
      <c r="C1701" s="2">
        <v>179.0</v>
      </c>
      <c r="D1701" s="4">
        <v>43331.52103009259</v>
      </c>
      <c r="E1701" s="6">
        <f t="shared" si="1"/>
        <v>43331</v>
      </c>
      <c r="F1701" s="7">
        <f>IFERROR(__xludf.DUMMYFUNCTION("""COMPUTED_VALUE"""),0.5210300925925926)</f>
        <v>0.5210300926</v>
      </c>
      <c r="G1701">
        <f t="shared" si="2"/>
        <v>12</v>
      </c>
      <c r="H1701">
        <f>IFERROR(__xludf.DUMMYFUNCTION("""COMPUTED_VALUE"""),30.0)</f>
        <v>30</v>
      </c>
      <c r="I1701">
        <f>IFERROR(__xludf.DUMMYFUNCTION("""COMPUTED_VALUE"""),17.0)</f>
        <v>17</v>
      </c>
    </row>
    <row r="1702">
      <c r="A1702" s="2">
        <v>192.0</v>
      </c>
      <c r="B1702" s="2">
        <v>2.0</v>
      </c>
      <c r="C1702" s="2">
        <v>194.0</v>
      </c>
      <c r="D1702" s="4">
        <v>43331.53144675926</v>
      </c>
      <c r="E1702" s="6">
        <f t="shared" si="1"/>
        <v>43331</v>
      </c>
      <c r="F1702" s="7">
        <f>IFERROR(__xludf.DUMMYFUNCTION("""COMPUTED_VALUE"""),0.5314467592592592)</f>
        <v>0.5314467593</v>
      </c>
      <c r="G1702">
        <f t="shared" si="2"/>
        <v>12</v>
      </c>
      <c r="H1702">
        <f>IFERROR(__xludf.DUMMYFUNCTION("""COMPUTED_VALUE"""),45.0)</f>
        <v>45</v>
      </c>
      <c r="I1702">
        <f>IFERROR(__xludf.DUMMYFUNCTION("""COMPUTED_VALUE"""),17.0)</f>
        <v>17</v>
      </c>
    </row>
    <row r="1703">
      <c r="A1703" s="2">
        <v>201.0</v>
      </c>
      <c r="B1703" s="2">
        <v>1.0</v>
      </c>
      <c r="C1703" s="2">
        <v>200.0</v>
      </c>
      <c r="D1703" s="4">
        <v>43331.541863425926</v>
      </c>
      <c r="E1703" s="6">
        <f t="shared" si="1"/>
        <v>43331</v>
      </c>
      <c r="F1703" s="7">
        <f>IFERROR(__xludf.DUMMYFUNCTION("""COMPUTED_VALUE"""),0.541863425925926)</f>
        <v>0.5418634259</v>
      </c>
      <c r="G1703">
        <f t="shared" si="2"/>
        <v>13</v>
      </c>
      <c r="H1703">
        <f>IFERROR(__xludf.DUMMYFUNCTION("""COMPUTED_VALUE"""),0.0)</f>
        <v>0</v>
      </c>
      <c r="I1703">
        <f>IFERROR(__xludf.DUMMYFUNCTION("""COMPUTED_VALUE"""),17.0)</f>
        <v>17</v>
      </c>
    </row>
    <row r="1704">
      <c r="A1704" s="2">
        <v>213.0</v>
      </c>
      <c r="B1704" s="2">
        <v>3.0</v>
      </c>
      <c r="C1704" s="2">
        <v>216.0</v>
      </c>
      <c r="D1704" s="4">
        <v>43331.55226851852</v>
      </c>
      <c r="E1704" s="6">
        <f t="shared" si="1"/>
        <v>43331</v>
      </c>
      <c r="F1704" s="7">
        <f>IFERROR(__xludf.DUMMYFUNCTION("""COMPUTED_VALUE"""),0.5522685185185185)</f>
        <v>0.5522685185</v>
      </c>
      <c r="G1704">
        <f t="shared" si="2"/>
        <v>13</v>
      </c>
      <c r="H1704">
        <f>IFERROR(__xludf.DUMMYFUNCTION("""COMPUTED_VALUE"""),15.0)</f>
        <v>15</v>
      </c>
      <c r="I1704">
        <f>IFERROR(__xludf.DUMMYFUNCTION("""COMPUTED_VALUE"""),16.0)</f>
        <v>16</v>
      </c>
    </row>
    <row r="1705">
      <c r="A1705" s="2">
        <v>207.0</v>
      </c>
      <c r="B1705" s="2">
        <v>3.0</v>
      </c>
      <c r="C1705" s="2">
        <v>210.0</v>
      </c>
      <c r="D1705" s="4">
        <v>43331.56269675926</v>
      </c>
      <c r="E1705" s="6">
        <f t="shared" si="1"/>
        <v>43331</v>
      </c>
      <c r="F1705" s="7">
        <f>IFERROR(__xludf.DUMMYFUNCTION("""COMPUTED_VALUE"""),0.5626967592592592)</f>
        <v>0.5626967593</v>
      </c>
      <c r="G1705">
        <f t="shared" si="2"/>
        <v>13</v>
      </c>
      <c r="H1705">
        <f>IFERROR(__xludf.DUMMYFUNCTION("""COMPUTED_VALUE"""),30.0)</f>
        <v>30</v>
      </c>
      <c r="I1705">
        <f>IFERROR(__xludf.DUMMYFUNCTION("""COMPUTED_VALUE"""),17.0)</f>
        <v>17</v>
      </c>
    </row>
    <row r="1706">
      <c r="A1706" s="2">
        <v>273.0</v>
      </c>
      <c r="B1706" s="2">
        <v>2.0</v>
      </c>
      <c r="C1706" s="2">
        <v>275.0</v>
      </c>
      <c r="D1706" s="4">
        <v>43331.57310185185</v>
      </c>
      <c r="E1706" s="6">
        <f t="shared" si="1"/>
        <v>43331</v>
      </c>
      <c r="F1706" s="7">
        <f>IFERROR(__xludf.DUMMYFUNCTION("""COMPUTED_VALUE"""),0.5731018518518518)</f>
        <v>0.5731018519</v>
      </c>
      <c r="G1706">
        <f t="shared" si="2"/>
        <v>13</v>
      </c>
      <c r="H1706">
        <f>IFERROR(__xludf.DUMMYFUNCTION("""COMPUTED_VALUE"""),45.0)</f>
        <v>45</v>
      </c>
      <c r="I1706">
        <f>IFERROR(__xludf.DUMMYFUNCTION("""COMPUTED_VALUE"""),16.0)</f>
        <v>16</v>
      </c>
    </row>
    <row r="1707">
      <c r="A1707" s="2">
        <v>253.0</v>
      </c>
      <c r="B1707" s="2">
        <v>2.0</v>
      </c>
      <c r="C1707" s="2">
        <v>255.0</v>
      </c>
      <c r="D1707" s="4">
        <v>43331.58353009259</v>
      </c>
      <c r="E1707" s="6">
        <f t="shared" si="1"/>
        <v>43331</v>
      </c>
      <c r="F1707" s="7">
        <f>IFERROR(__xludf.DUMMYFUNCTION("""COMPUTED_VALUE"""),0.5835300925925926)</f>
        <v>0.5835300926</v>
      </c>
      <c r="G1707">
        <f t="shared" si="2"/>
        <v>14</v>
      </c>
      <c r="H1707">
        <f>IFERROR(__xludf.DUMMYFUNCTION("""COMPUTED_VALUE"""),0.0)</f>
        <v>0</v>
      </c>
      <c r="I1707">
        <f>IFERROR(__xludf.DUMMYFUNCTION("""COMPUTED_VALUE"""),17.0)</f>
        <v>17</v>
      </c>
    </row>
    <row r="1708">
      <c r="A1708" s="2">
        <v>239.0</v>
      </c>
      <c r="B1708" s="2">
        <v>5.0</v>
      </c>
      <c r="C1708" s="2">
        <v>244.0</v>
      </c>
      <c r="D1708" s="4">
        <v>43331.593935185185</v>
      </c>
      <c r="E1708" s="6">
        <f t="shared" si="1"/>
        <v>43331</v>
      </c>
      <c r="F1708" s="7">
        <f>IFERROR(__xludf.DUMMYFUNCTION("""COMPUTED_VALUE"""),0.5939351851851852)</f>
        <v>0.5939351852</v>
      </c>
      <c r="G1708">
        <f t="shared" si="2"/>
        <v>14</v>
      </c>
      <c r="H1708">
        <f>IFERROR(__xludf.DUMMYFUNCTION("""COMPUTED_VALUE"""),15.0)</f>
        <v>15</v>
      </c>
      <c r="I1708">
        <f>IFERROR(__xludf.DUMMYFUNCTION("""COMPUTED_VALUE"""),16.0)</f>
        <v>16</v>
      </c>
    </row>
    <row r="1709">
      <c r="A1709" s="2">
        <v>253.0</v>
      </c>
      <c r="B1709" s="2">
        <v>5.0</v>
      </c>
      <c r="C1709" s="2">
        <v>258.0</v>
      </c>
      <c r="D1709" s="4">
        <v>43331.604363425926</v>
      </c>
      <c r="E1709" s="6">
        <f t="shared" si="1"/>
        <v>43331</v>
      </c>
      <c r="F1709" s="7">
        <f>IFERROR(__xludf.DUMMYFUNCTION("""COMPUTED_VALUE"""),0.604363425925926)</f>
        <v>0.6043634259</v>
      </c>
      <c r="G1709">
        <f t="shared" si="2"/>
        <v>14</v>
      </c>
      <c r="H1709">
        <f>IFERROR(__xludf.DUMMYFUNCTION("""COMPUTED_VALUE"""),30.0)</f>
        <v>30</v>
      </c>
      <c r="I1709">
        <f>IFERROR(__xludf.DUMMYFUNCTION("""COMPUTED_VALUE"""),17.0)</f>
        <v>17</v>
      </c>
    </row>
    <row r="1710">
      <c r="A1710" s="2">
        <v>263.0</v>
      </c>
      <c r="B1710" s="2">
        <v>3.0</v>
      </c>
      <c r="C1710" s="2">
        <v>266.0</v>
      </c>
      <c r="D1710" s="4">
        <v>43331.61476851852</v>
      </c>
      <c r="E1710" s="6">
        <f t="shared" si="1"/>
        <v>43331</v>
      </c>
      <c r="F1710" s="7">
        <f>IFERROR(__xludf.DUMMYFUNCTION("""COMPUTED_VALUE"""),0.6147685185185185)</f>
        <v>0.6147685185</v>
      </c>
      <c r="G1710">
        <f t="shared" si="2"/>
        <v>14</v>
      </c>
      <c r="H1710">
        <f>IFERROR(__xludf.DUMMYFUNCTION("""COMPUTED_VALUE"""),45.0)</f>
        <v>45</v>
      </c>
      <c r="I1710">
        <f>IFERROR(__xludf.DUMMYFUNCTION("""COMPUTED_VALUE"""),16.0)</f>
        <v>16</v>
      </c>
    </row>
    <row r="1711">
      <c r="A1711" s="2">
        <v>254.0</v>
      </c>
      <c r="B1711" s="2">
        <v>2.0</v>
      </c>
      <c r="C1711" s="2">
        <v>256.0</v>
      </c>
      <c r="D1711" s="4">
        <v>43331.62519675926</v>
      </c>
      <c r="E1711" s="6">
        <f t="shared" si="1"/>
        <v>43331</v>
      </c>
      <c r="F1711" s="7">
        <f>IFERROR(__xludf.DUMMYFUNCTION("""COMPUTED_VALUE"""),0.6251967592592592)</f>
        <v>0.6251967593</v>
      </c>
      <c r="G1711">
        <f t="shared" si="2"/>
        <v>15</v>
      </c>
      <c r="H1711">
        <f>IFERROR(__xludf.DUMMYFUNCTION("""COMPUTED_VALUE"""),0.0)</f>
        <v>0</v>
      </c>
      <c r="I1711">
        <f>IFERROR(__xludf.DUMMYFUNCTION("""COMPUTED_VALUE"""),17.0)</f>
        <v>17</v>
      </c>
    </row>
    <row r="1712">
      <c r="A1712" s="2">
        <v>260.0</v>
      </c>
      <c r="B1712" s="2">
        <v>2.0</v>
      </c>
      <c r="C1712" s="2">
        <v>262.0</v>
      </c>
      <c r="D1712" s="4">
        <v>43331.63560185185</v>
      </c>
      <c r="E1712" s="6">
        <f t="shared" si="1"/>
        <v>43331</v>
      </c>
      <c r="F1712" s="7">
        <f>IFERROR(__xludf.DUMMYFUNCTION("""COMPUTED_VALUE"""),0.6356018518518518)</f>
        <v>0.6356018519</v>
      </c>
      <c r="G1712">
        <f t="shared" si="2"/>
        <v>15</v>
      </c>
      <c r="H1712">
        <f>IFERROR(__xludf.DUMMYFUNCTION("""COMPUTED_VALUE"""),15.0)</f>
        <v>15</v>
      </c>
      <c r="I1712">
        <f>IFERROR(__xludf.DUMMYFUNCTION("""COMPUTED_VALUE"""),16.0)</f>
        <v>16</v>
      </c>
    </row>
    <row r="1713">
      <c r="A1713" s="2">
        <v>259.0</v>
      </c>
      <c r="B1713" s="2">
        <v>2.0</v>
      </c>
      <c r="C1713" s="2">
        <v>261.0</v>
      </c>
      <c r="D1713" s="4">
        <v>43331.64601851852</v>
      </c>
      <c r="E1713" s="6">
        <f t="shared" si="1"/>
        <v>43331</v>
      </c>
      <c r="F1713" s="7">
        <f>IFERROR(__xludf.DUMMYFUNCTION("""COMPUTED_VALUE"""),0.6460185185185185)</f>
        <v>0.6460185185</v>
      </c>
      <c r="G1713">
        <f t="shared" si="2"/>
        <v>15</v>
      </c>
      <c r="H1713">
        <f>IFERROR(__xludf.DUMMYFUNCTION("""COMPUTED_VALUE"""),30.0)</f>
        <v>30</v>
      </c>
      <c r="I1713">
        <f>IFERROR(__xludf.DUMMYFUNCTION("""COMPUTED_VALUE"""),16.0)</f>
        <v>16</v>
      </c>
    </row>
    <row r="1714">
      <c r="A1714" s="2">
        <v>288.0</v>
      </c>
      <c r="B1714" s="2">
        <v>4.0</v>
      </c>
      <c r="C1714" s="2">
        <v>292.0</v>
      </c>
      <c r="D1714" s="4">
        <v>43331.65644675926</v>
      </c>
      <c r="E1714" s="6">
        <f t="shared" si="1"/>
        <v>43331</v>
      </c>
      <c r="F1714" s="7">
        <f>IFERROR(__xludf.DUMMYFUNCTION("""COMPUTED_VALUE"""),0.6564467592592592)</f>
        <v>0.6564467593</v>
      </c>
      <c r="G1714">
        <f t="shared" si="2"/>
        <v>15</v>
      </c>
      <c r="H1714">
        <f>IFERROR(__xludf.DUMMYFUNCTION("""COMPUTED_VALUE"""),45.0)</f>
        <v>45</v>
      </c>
      <c r="I1714">
        <f>IFERROR(__xludf.DUMMYFUNCTION("""COMPUTED_VALUE"""),17.0)</f>
        <v>17</v>
      </c>
    </row>
    <row r="1715">
      <c r="A1715" s="2">
        <v>295.0</v>
      </c>
      <c r="B1715" s="2">
        <v>6.0</v>
      </c>
      <c r="C1715" s="2">
        <v>301.0</v>
      </c>
      <c r="D1715" s="4">
        <v>43331.66685185185</v>
      </c>
      <c r="E1715" s="6">
        <f t="shared" si="1"/>
        <v>43331</v>
      </c>
      <c r="F1715" s="7">
        <f>IFERROR(__xludf.DUMMYFUNCTION("""COMPUTED_VALUE"""),0.6668518518518518)</f>
        <v>0.6668518519</v>
      </c>
      <c r="G1715">
        <f t="shared" si="2"/>
        <v>16</v>
      </c>
      <c r="H1715">
        <f>IFERROR(__xludf.DUMMYFUNCTION("""COMPUTED_VALUE"""),0.0)</f>
        <v>0</v>
      </c>
      <c r="I1715">
        <f>IFERROR(__xludf.DUMMYFUNCTION("""COMPUTED_VALUE"""),16.0)</f>
        <v>16</v>
      </c>
    </row>
    <row r="1716">
      <c r="A1716" s="2">
        <v>291.0</v>
      </c>
      <c r="B1716" s="2">
        <v>5.0</v>
      </c>
      <c r="C1716" s="2">
        <v>296.0</v>
      </c>
      <c r="D1716" s="4">
        <v>43331.67728009259</v>
      </c>
      <c r="E1716" s="6">
        <f t="shared" si="1"/>
        <v>43331</v>
      </c>
      <c r="F1716" s="7">
        <f>IFERROR(__xludf.DUMMYFUNCTION("""COMPUTED_VALUE"""),0.6772800925925926)</f>
        <v>0.6772800926</v>
      </c>
      <c r="G1716">
        <f t="shared" si="2"/>
        <v>16</v>
      </c>
      <c r="H1716">
        <f>IFERROR(__xludf.DUMMYFUNCTION("""COMPUTED_VALUE"""),15.0)</f>
        <v>15</v>
      </c>
      <c r="I1716">
        <f>IFERROR(__xludf.DUMMYFUNCTION("""COMPUTED_VALUE"""),17.0)</f>
        <v>17</v>
      </c>
    </row>
    <row r="1717">
      <c r="A1717" s="2">
        <v>303.0</v>
      </c>
      <c r="B1717" s="2">
        <v>4.0</v>
      </c>
      <c r="C1717" s="2">
        <v>307.0</v>
      </c>
      <c r="D1717" s="4">
        <v>43331.687685185185</v>
      </c>
      <c r="E1717" s="6">
        <f t="shared" si="1"/>
        <v>43331</v>
      </c>
      <c r="F1717" s="7">
        <f>IFERROR(__xludf.DUMMYFUNCTION("""COMPUTED_VALUE"""),0.6876851851851852)</f>
        <v>0.6876851852</v>
      </c>
      <c r="G1717">
        <f t="shared" si="2"/>
        <v>16</v>
      </c>
      <c r="H1717">
        <f>IFERROR(__xludf.DUMMYFUNCTION("""COMPUTED_VALUE"""),30.0)</f>
        <v>30</v>
      </c>
      <c r="I1717">
        <f>IFERROR(__xludf.DUMMYFUNCTION("""COMPUTED_VALUE"""),16.0)</f>
        <v>16</v>
      </c>
    </row>
    <row r="1718">
      <c r="A1718" s="2">
        <v>286.0</v>
      </c>
      <c r="B1718" s="2">
        <v>3.0</v>
      </c>
      <c r="C1718" s="2">
        <v>289.0</v>
      </c>
      <c r="D1718" s="4">
        <v>43331.69810185185</v>
      </c>
      <c r="E1718" s="6">
        <f t="shared" si="1"/>
        <v>43331</v>
      </c>
      <c r="F1718" s="7">
        <f>IFERROR(__xludf.DUMMYFUNCTION("""COMPUTED_VALUE"""),0.6981018518518518)</f>
        <v>0.6981018519</v>
      </c>
      <c r="G1718">
        <f t="shared" si="2"/>
        <v>16</v>
      </c>
      <c r="H1718">
        <f>IFERROR(__xludf.DUMMYFUNCTION("""COMPUTED_VALUE"""),45.0)</f>
        <v>45</v>
      </c>
      <c r="I1718">
        <f>IFERROR(__xludf.DUMMYFUNCTION("""COMPUTED_VALUE"""),16.0)</f>
        <v>16</v>
      </c>
    </row>
    <row r="1719">
      <c r="A1719" s="2">
        <v>265.0</v>
      </c>
      <c r="B1719" s="2">
        <v>2.0</v>
      </c>
      <c r="C1719" s="2">
        <v>267.0</v>
      </c>
      <c r="D1719" s="4">
        <v>43331.70851851852</v>
      </c>
      <c r="E1719" s="6">
        <f t="shared" si="1"/>
        <v>43331</v>
      </c>
      <c r="F1719" s="7">
        <f>IFERROR(__xludf.DUMMYFUNCTION("""COMPUTED_VALUE"""),0.7085185185185185)</f>
        <v>0.7085185185</v>
      </c>
      <c r="G1719">
        <f t="shared" si="2"/>
        <v>17</v>
      </c>
      <c r="H1719">
        <f>IFERROR(__xludf.DUMMYFUNCTION("""COMPUTED_VALUE"""),0.0)</f>
        <v>0</v>
      </c>
      <c r="I1719">
        <f>IFERROR(__xludf.DUMMYFUNCTION("""COMPUTED_VALUE"""),16.0)</f>
        <v>16</v>
      </c>
    </row>
    <row r="1720">
      <c r="A1720" s="2">
        <v>313.0</v>
      </c>
      <c r="B1720" s="2">
        <v>2.0</v>
      </c>
      <c r="C1720" s="2">
        <v>308.0</v>
      </c>
      <c r="D1720" s="4">
        <v>43331.718935185185</v>
      </c>
      <c r="E1720" s="6">
        <f t="shared" si="1"/>
        <v>43331</v>
      </c>
      <c r="F1720" s="7">
        <f>IFERROR(__xludf.DUMMYFUNCTION("""COMPUTED_VALUE"""),0.7189351851851852)</f>
        <v>0.7189351852</v>
      </c>
      <c r="G1720">
        <f t="shared" si="2"/>
        <v>17</v>
      </c>
      <c r="H1720">
        <f>IFERROR(__xludf.DUMMYFUNCTION("""COMPUTED_VALUE"""),15.0)</f>
        <v>15</v>
      </c>
      <c r="I1720">
        <f>IFERROR(__xludf.DUMMYFUNCTION("""COMPUTED_VALUE"""),16.0)</f>
        <v>16</v>
      </c>
    </row>
    <row r="1721">
      <c r="A1721" s="2">
        <v>289.0</v>
      </c>
      <c r="B1721" s="2">
        <v>2.0</v>
      </c>
      <c r="C1721" s="2">
        <v>291.0</v>
      </c>
      <c r="D1721" s="4">
        <v>43331.72935185185</v>
      </c>
      <c r="E1721" s="6">
        <f t="shared" si="1"/>
        <v>43331</v>
      </c>
      <c r="F1721" s="7">
        <f>IFERROR(__xludf.DUMMYFUNCTION("""COMPUTED_VALUE"""),0.7293518518518518)</f>
        <v>0.7293518519</v>
      </c>
      <c r="G1721">
        <f t="shared" si="2"/>
        <v>17</v>
      </c>
      <c r="H1721">
        <f>IFERROR(__xludf.DUMMYFUNCTION("""COMPUTED_VALUE"""),30.0)</f>
        <v>30</v>
      </c>
      <c r="I1721">
        <f>IFERROR(__xludf.DUMMYFUNCTION("""COMPUTED_VALUE"""),16.0)</f>
        <v>16</v>
      </c>
    </row>
    <row r="1722">
      <c r="A1722" s="2">
        <v>296.0</v>
      </c>
      <c r="B1722" s="2">
        <v>3.0</v>
      </c>
      <c r="C1722" s="2">
        <v>299.0</v>
      </c>
      <c r="D1722" s="4">
        <v>43331.73978009259</v>
      </c>
      <c r="E1722" s="6">
        <f t="shared" si="1"/>
        <v>43331</v>
      </c>
      <c r="F1722" s="7">
        <f>IFERROR(__xludf.DUMMYFUNCTION("""COMPUTED_VALUE"""),0.7397800925925926)</f>
        <v>0.7397800926</v>
      </c>
      <c r="G1722">
        <f t="shared" si="2"/>
        <v>17</v>
      </c>
      <c r="H1722">
        <f>IFERROR(__xludf.DUMMYFUNCTION("""COMPUTED_VALUE"""),45.0)</f>
        <v>45</v>
      </c>
      <c r="I1722">
        <f>IFERROR(__xludf.DUMMYFUNCTION("""COMPUTED_VALUE"""),17.0)</f>
        <v>17</v>
      </c>
    </row>
    <row r="1723">
      <c r="A1723" s="2">
        <v>283.0</v>
      </c>
      <c r="B1723" s="2">
        <v>1.0</v>
      </c>
      <c r="C1723" s="2">
        <v>284.0</v>
      </c>
      <c r="D1723" s="4">
        <v>43331.750185185185</v>
      </c>
      <c r="E1723" s="6">
        <f t="shared" si="1"/>
        <v>43331</v>
      </c>
      <c r="F1723" s="7">
        <f>IFERROR(__xludf.DUMMYFUNCTION("""COMPUTED_VALUE"""),0.7501851851851852)</f>
        <v>0.7501851852</v>
      </c>
      <c r="G1723">
        <f t="shared" si="2"/>
        <v>18</v>
      </c>
      <c r="H1723">
        <f>IFERROR(__xludf.DUMMYFUNCTION("""COMPUTED_VALUE"""),0.0)</f>
        <v>0</v>
      </c>
      <c r="I1723">
        <f>IFERROR(__xludf.DUMMYFUNCTION("""COMPUTED_VALUE"""),16.0)</f>
        <v>16</v>
      </c>
    </row>
    <row r="1724">
      <c r="A1724" s="2">
        <v>326.0</v>
      </c>
      <c r="B1724" s="2">
        <v>2.0</v>
      </c>
      <c r="C1724" s="2">
        <v>328.0</v>
      </c>
      <c r="D1724" s="4">
        <v>43331.76060185185</v>
      </c>
      <c r="E1724" s="6">
        <f t="shared" si="1"/>
        <v>43331</v>
      </c>
      <c r="F1724" s="7">
        <f>IFERROR(__xludf.DUMMYFUNCTION("""COMPUTED_VALUE"""),0.7606018518518518)</f>
        <v>0.7606018519</v>
      </c>
      <c r="G1724">
        <f t="shared" si="2"/>
        <v>18</v>
      </c>
      <c r="H1724">
        <f>IFERROR(__xludf.DUMMYFUNCTION("""COMPUTED_VALUE"""),15.0)</f>
        <v>15</v>
      </c>
      <c r="I1724">
        <f>IFERROR(__xludf.DUMMYFUNCTION("""COMPUTED_VALUE"""),16.0)</f>
        <v>16</v>
      </c>
    </row>
    <row r="1725">
      <c r="A1725" s="2">
        <v>313.0</v>
      </c>
      <c r="B1725" s="2">
        <v>1.0</v>
      </c>
      <c r="C1725" s="2">
        <v>310.0</v>
      </c>
      <c r="D1725" s="4">
        <v>43331.77101851852</v>
      </c>
      <c r="E1725" s="6">
        <f t="shared" si="1"/>
        <v>43331</v>
      </c>
      <c r="F1725" s="7">
        <f>IFERROR(__xludf.DUMMYFUNCTION("""COMPUTED_VALUE"""),0.7710185185185185)</f>
        <v>0.7710185185</v>
      </c>
      <c r="G1725">
        <f t="shared" si="2"/>
        <v>18</v>
      </c>
      <c r="H1725">
        <f>IFERROR(__xludf.DUMMYFUNCTION("""COMPUTED_VALUE"""),30.0)</f>
        <v>30</v>
      </c>
      <c r="I1725">
        <f>IFERROR(__xludf.DUMMYFUNCTION("""COMPUTED_VALUE"""),16.0)</f>
        <v>16</v>
      </c>
    </row>
    <row r="1726">
      <c r="A1726" s="2">
        <v>340.0</v>
      </c>
      <c r="B1726" s="2">
        <v>5.0</v>
      </c>
      <c r="C1726" s="2">
        <v>345.0</v>
      </c>
      <c r="D1726" s="4">
        <v>43331.781435185185</v>
      </c>
      <c r="E1726" s="6">
        <f t="shared" si="1"/>
        <v>43331</v>
      </c>
      <c r="F1726" s="7">
        <f>IFERROR(__xludf.DUMMYFUNCTION("""COMPUTED_VALUE"""),0.7814351851851852)</f>
        <v>0.7814351852</v>
      </c>
      <c r="G1726">
        <f t="shared" si="2"/>
        <v>18</v>
      </c>
      <c r="H1726">
        <f>IFERROR(__xludf.DUMMYFUNCTION("""COMPUTED_VALUE"""),45.0)</f>
        <v>45</v>
      </c>
      <c r="I1726">
        <f>IFERROR(__xludf.DUMMYFUNCTION("""COMPUTED_VALUE"""),16.0)</f>
        <v>16</v>
      </c>
    </row>
    <row r="1727">
      <c r="A1727" s="2">
        <v>332.0</v>
      </c>
      <c r="B1727" s="2">
        <v>5.0</v>
      </c>
      <c r="C1727" s="2">
        <v>337.0</v>
      </c>
      <c r="D1727" s="4">
        <v>43331.79185185185</v>
      </c>
      <c r="E1727" s="6">
        <f t="shared" si="1"/>
        <v>43331</v>
      </c>
      <c r="F1727" s="7">
        <f>IFERROR(__xludf.DUMMYFUNCTION("""COMPUTED_VALUE"""),0.7918518518518518)</f>
        <v>0.7918518519</v>
      </c>
      <c r="G1727">
        <f t="shared" si="2"/>
        <v>19</v>
      </c>
      <c r="H1727">
        <f>IFERROR(__xludf.DUMMYFUNCTION("""COMPUTED_VALUE"""),0.0)</f>
        <v>0</v>
      </c>
      <c r="I1727">
        <f>IFERROR(__xludf.DUMMYFUNCTION("""COMPUTED_VALUE"""),16.0)</f>
        <v>16</v>
      </c>
    </row>
    <row r="1728">
      <c r="A1728" s="2">
        <v>342.0</v>
      </c>
      <c r="B1728" s="2">
        <v>5.0</v>
      </c>
      <c r="C1728" s="2">
        <v>343.0</v>
      </c>
      <c r="D1728" s="4">
        <v>43331.80228009259</v>
      </c>
      <c r="E1728" s="6">
        <f t="shared" si="1"/>
        <v>43331</v>
      </c>
      <c r="F1728" s="7">
        <f>IFERROR(__xludf.DUMMYFUNCTION("""COMPUTED_VALUE"""),0.8022800925925926)</f>
        <v>0.8022800926</v>
      </c>
      <c r="G1728">
        <f t="shared" si="2"/>
        <v>19</v>
      </c>
      <c r="H1728">
        <f>IFERROR(__xludf.DUMMYFUNCTION("""COMPUTED_VALUE"""),15.0)</f>
        <v>15</v>
      </c>
      <c r="I1728">
        <f>IFERROR(__xludf.DUMMYFUNCTION("""COMPUTED_VALUE"""),17.0)</f>
        <v>17</v>
      </c>
    </row>
    <row r="1729">
      <c r="A1729" s="2">
        <v>330.0</v>
      </c>
      <c r="B1729" s="2">
        <v>4.0</v>
      </c>
      <c r="C1729" s="2">
        <v>334.0</v>
      </c>
      <c r="D1729" s="4">
        <v>43331.812685185185</v>
      </c>
      <c r="E1729" s="6">
        <f t="shared" si="1"/>
        <v>43331</v>
      </c>
      <c r="F1729" s="7">
        <f>IFERROR(__xludf.DUMMYFUNCTION("""COMPUTED_VALUE"""),0.8126851851851852)</f>
        <v>0.8126851852</v>
      </c>
      <c r="G1729">
        <f t="shared" si="2"/>
        <v>19</v>
      </c>
      <c r="H1729">
        <f>IFERROR(__xludf.DUMMYFUNCTION("""COMPUTED_VALUE"""),30.0)</f>
        <v>30</v>
      </c>
      <c r="I1729">
        <f>IFERROR(__xludf.DUMMYFUNCTION("""COMPUTED_VALUE"""),16.0)</f>
        <v>16</v>
      </c>
    </row>
    <row r="1730">
      <c r="A1730" s="2">
        <v>322.0</v>
      </c>
      <c r="B1730" s="2">
        <v>10.0</v>
      </c>
      <c r="C1730" s="2">
        <v>332.0</v>
      </c>
      <c r="D1730" s="4">
        <v>43331.82310185185</v>
      </c>
      <c r="E1730" s="6">
        <f t="shared" si="1"/>
        <v>43331</v>
      </c>
      <c r="F1730" s="7">
        <f>IFERROR(__xludf.DUMMYFUNCTION("""COMPUTED_VALUE"""),0.8231018518518518)</f>
        <v>0.8231018519</v>
      </c>
      <c r="G1730">
        <f t="shared" si="2"/>
        <v>19</v>
      </c>
      <c r="H1730">
        <f>IFERROR(__xludf.DUMMYFUNCTION("""COMPUTED_VALUE"""),45.0)</f>
        <v>45</v>
      </c>
      <c r="I1730">
        <f>IFERROR(__xludf.DUMMYFUNCTION("""COMPUTED_VALUE"""),16.0)</f>
        <v>16</v>
      </c>
    </row>
    <row r="1731">
      <c r="A1731" s="2">
        <v>315.0</v>
      </c>
      <c r="B1731" s="2">
        <v>5.0</v>
      </c>
      <c r="C1731" s="2">
        <v>320.0</v>
      </c>
      <c r="D1731" s="4">
        <v>43331.83351851852</v>
      </c>
      <c r="E1731" s="6">
        <f t="shared" si="1"/>
        <v>43331</v>
      </c>
      <c r="F1731" s="7">
        <f>IFERROR(__xludf.DUMMYFUNCTION("""COMPUTED_VALUE"""),0.8335185185185185)</f>
        <v>0.8335185185</v>
      </c>
      <c r="G1731">
        <f t="shared" si="2"/>
        <v>20</v>
      </c>
      <c r="H1731">
        <f>IFERROR(__xludf.DUMMYFUNCTION("""COMPUTED_VALUE"""),0.0)</f>
        <v>0</v>
      </c>
      <c r="I1731">
        <f>IFERROR(__xludf.DUMMYFUNCTION("""COMPUTED_VALUE"""),16.0)</f>
        <v>16</v>
      </c>
    </row>
    <row r="1732">
      <c r="A1732" s="2">
        <v>345.0</v>
      </c>
      <c r="B1732" s="2">
        <v>8.0</v>
      </c>
      <c r="C1732" s="2">
        <v>353.0</v>
      </c>
      <c r="D1732" s="4">
        <v>43331.843935185185</v>
      </c>
      <c r="E1732" s="6">
        <f t="shared" si="1"/>
        <v>43331</v>
      </c>
      <c r="F1732" s="7">
        <f>IFERROR(__xludf.DUMMYFUNCTION("""COMPUTED_VALUE"""),0.8439351851851852)</f>
        <v>0.8439351852</v>
      </c>
      <c r="G1732">
        <f t="shared" si="2"/>
        <v>20</v>
      </c>
      <c r="H1732">
        <f>IFERROR(__xludf.DUMMYFUNCTION("""COMPUTED_VALUE"""),15.0)</f>
        <v>15</v>
      </c>
      <c r="I1732">
        <f>IFERROR(__xludf.DUMMYFUNCTION("""COMPUTED_VALUE"""),16.0)</f>
        <v>16</v>
      </c>
    </row>
    <row r="1733">
      <c r="A1733" s="2">
        <v>345.0</v>
      </c>
      <c r="B1733" s="2">
        <v>10.0</v>
      </c>
      <c r="C1733" s="2">
        <v>355.0</v>
      </c>
      <c r="D1733" s="4">
        <v>43331.85435185185</v>
      </c>
      <c r="E1733" s="6">
        <f t="shared" si="1"/>
        <v>43331</v>
      </c>
      <c r="F1733" s="7">
        <f>IFERROR(__xludf.DUMMYFUNCTION("""COMPUTED_VALUE"""),0.8543518518518518)</f>
        <v>0.8543518519</v>
      </c>
      <c r="G1733">
        <f t="shared" si="2"/>
        <v>20</v>
      </c>
      <c r="H1733">
        <f>IFERROR(__xludf.DUMMYFUNCTION("""COMPUTED_VALUE"""),30.0)</f>
        <v>30</v>
      </c>
      <c r="I1733">
        <f>IFERROR(__xludf.DUMMYFUNCTION("""COMPUTED_VALUE"""),16.0)</f>
        <v>16</v>
      </c>
    </row>
    <row r="1734">
      <c r="A1734" s="2">
        <v>371.0</v>
      </c>
      <c r="B1734" s="2">
        <v>9.0</v>
      </c>
      <c r="C1734" s="2">
        <v>380.0</v>
      </c>
      <c r="D1734" s="4">
        <v>43331.86476851852</v>
      </c>
      <c r="E1734" s="6">
        <f t="shared" si="1"/>
        <v>43331</v>
      </c>
      <c r="F1734" s="7">
        <f>IFERROR(__xludf.DUMMYFUNCTION("""COMPUTED_VALUE"""),0.8647685185185185)</f>
        <v>0.8647685185</v>
      </c>
      <c r="G1734">
        <f t="shared" si="2"/>
        <v>20</v>
      </c>
      <c r="H1734">
        <f>IFERROR(__xludf.DUMMYFUNCTION("""COMPUTED_VALUE"""),45.0)</f>
        <v>45</v>
      </c>
      <c r="I1734">
        <f>IFERROR(__xludf.DUMMYFUNCTION("""COMPUTED_VALUE"""),16.0)</f>
        <v>16</v>
      </c>
    </row>
    <row r="1735">
      <c r="A1735" s="2">
        <v>347.0</v>
      </c>
      <c r="B1735" s="2">
        <v>2.0</v>
      </c>
      <c r="C1735" s="2">
        <v>349.0</v>
      </c>
      <c r="D1735" s="4">
        <v>43331.87517361111</v>
      </c>
      <c r="E1735" s="6">
        <f t="shared" si="1"/>
        <v>43331</v>
      </c>
      <c r="F1735" s="7">
        <f>IFERROR(__xludf.DUMMYFUNCTION("""COMPUTED_VALUE"""),0.8751736111111111)</f>
        <v>0.8751736111</v>
      </c>
      <c r="G1735">
        <f t="shared" si="2"/>
        <v>21</v>
      </c>
      <c r="H1735">
        <f>IFERROR(__xludf.DUMMYFUNCTION("""COMPUTED_VALUE"""),0.0)</f>
        <v>0</v>
      </c>
      <c r="I1735">
        <f>IFERROR(__xludf.DUMMYFUNCTION("""COMPUTED_VALUE"""),15.0)</f>
        <v>15</v>
      </c>
    </row>
    <row r="1736">
      <c r="A1736" s="2">
        <v>400.0</v>
      </c>
      <c r="B1736" s="2">
        <v>4.0</v>
      </c>
      <c r="C1736" s="2">
        <v>404.0</v>
      </c>
      <c r="D1736" s="4">
        <v>43331.88560185185</v>
      </c>
      <c r="E1736" s="6">
        <f t="shared" si="1"/>
        <v>43331</v>
      </c>
      <c r="F1736" s="7">
        <f>IFERROR(__xludf.DUMMYFUNCTION("""COMPUTED_VALUE"""),0.8856018518518518)</f>
        <v>0.8856018519</v>
      </c>
      <c r="G1736">
        <f t="shared" si="2"/>
        <v>21</v>
      </c>
      <c r="H1736">
        <f>IFERROR(__xludf.DUMMYFUNCTION("""COMPUTED_VALUE"""),15.0)</f>
        <v>15</v>
      </c>
      <c r="I1736">
        <f>IFERROR(__xludf.DUMMYFUNCTION("""COMPUTED_VALUE"""),16.0)</f>
        <v>16</v>
      </c>
    </row>
    <row r="1737">
      <c r="A1737" s="2">
        <v>407.0</v>
      </c>
      <c r="B1737" s="2">
        <v>4.0</v>
      </c>
      <c r="C1737" s="2">
        <v>411.0</v>
      </c>
      <c r="D1737" s="4">
        <v>43331.896006944444</v>
      </c>
      <c r="E1737" s="6">
        <f t="shared" si="1"/>
        <v>43331</v>
      </c>
      <c r="F1737" s="7">
        <f>IFERROR(__xludf.DUMMYFUNCTION("""COMPUTED_VALUE"""),0.8960069444444444)</f>
        <v>0.8960069444</v>
      </c>
      <c r="G1737">
        <f t="shared" si="2"/>
        <v>21</v>
      </c>
      <c r="H1737">
        <f>IFERROR(__xludf.DUMMYFUNCTION("""COMPUTED_VALUE"""),30.0)</f>
        <v>30</v>
      </c>
      <c r="I1737">
        <f>IFERROR(__xludf.DUMMYFUNCTION("""COMPUTED_VALUE"""),15.0)</f>
        <v>15</v>
      </c>
    </row>
    <row r="1738">
      <c r="A1738" s="2">
        <v>426.0</v>
      </c>
      <c r="B1738" s="2">
        <v>5.0</v>
      </c>
      <c r="C1738" s="2">
        <v>431.0</v>
      </c>
      <c r="D1738" s="4">
        <v>43331.906435185185</v>
      </c>
      <c r="E1738" s="6">
        <f t="shared" si="1"/>
        <v>43331</v>
      </c>
      <c r="F1738" s="7">
        <f>IFERROR(__xludf.DUMMYFUNCTION("""COMPUTED_VALUE"""),0.9064351851851852)</f>
        <v>0.9064351852</v>
      </c>
      <c r="G1738">
        <f t="shared" si="2"/>
        <v>21</v>
      </c>
      <c r="H1738">
        <f>IFERROR(__xludf.DUMMYFUNCTION("""COMPUTED_VALUE"""),45.0)</f>
        <v>45</v>
      </c>
      <c r="I1738">
        <f>IFERROR(__xludf.DUMMYFUNCTION("""COMPUTED_VALUE"""),16.0)</f>
        <v>16</v>
      </c>
    </row>
    <row r="1739">
      <c r="A1739" s="2">
        <v>396.0</v>
      </c>
      <c r="B1739" s="2">
        <v>3.0</v>
      </c>
      <c r="C1739" s="2">
        <v>399.0</v>
      </c>
      <c r="D1739" s="4">
        <v>43331.916863425926</v>
      </c>
      <c r="E1739" s="6">
        <f t="shared" si="1"/>
        <v>43331</v>
      </c>
      <c r="F1739" s="7">
        <f>IFERROR(__xludf.DUMMYFUNCTION("""COMPUTED_VALUE"""),0.916863425925926)</f>
        <v>0.9168634259</v>
      </c>
      <c r="G1739">
        <f t="shared" si="2"/>
        <v>22</v>
      </c>
      <c r="H1739">
        <f>IFERROR(__xludf.DUMMYFUNCTION("""COMPUTED_VALUE"""),0.0)</f>
        <v>0</v>
      </c>
      <c r="I1739">
        <f>IFERROR(__xludf.DUMMYFUNCTION("""COMPUTED_VALUE"""),17.0)</f>
        <v>17</v>
      </c>
    </row>
    <row r="1740">
      <c r="A1740" s="2">
        <v>405.0</v>
      </c>
      <c r="B1740" s="2">
        <v>5.0</v>
      </c>
      <c r="C1740" s="2">
        <v>410.0</v>
      </c>
      <c r="D1740" s="4">
        <v>43331.927256944444</v>
      </c>
      <c r="E1740" s="6">
        <f t="shared" si="1"/>
        <v>43331</v>
      </c>
      <c r="F1740" s="7">
        <f>IFERROR(__xludf.DUMMYFUNCTION("""COMPUTED_VALUE"""),0.9272569444444444)</f>
        <v>0.9272569444</v>
      </c>
      <c r="G1740">
        <f t="shared" si="2"/>
        <v>22</v>
      </c>
      <c r="H1740">
        <f>IFERROR(__xludf.DUMMYFUNCTION("""COMPUTED_VALUE"""),15.0)</f>
        <v>15</v>
      </c>
      <c r="I1740">
        <f>IFERROR(__xludf.DUMMYFUNCTION("""COMPUTED_VALUE"""),15.0)</f>
        <v>15</v>
      </c>
    </row>
    <row r="1741">
      <c r="A1741" s="2">
        <v>412.0</v>
      </c>
      <c r="B1741" s="2">
        <v>6.0</v>
      </c>
      <c r="C1741" s="2">
        <v>418.0</v>
      </c>
      <c r="D1741" s="4">
        <v>43331.937685185185</v>
      </c>
      <c r="E1741" s="6">
        <f t="shared" si="1"/>
        <v>43331</v>
      </c>
      <c r="F1741" s="7">
        <f>IFERROR(__xludf.DUMMYFUNCTION("""COMPUTED_VALUE"""),0.9376851851851852)</f>
        <v>0.9376851852</v>
      </c>
      <c r="G1741">
        <f t="shared" si="2"/>
        <v>22</v>
      </c>
      <c r="H1741">
        <f>IFERROR(__xludf.DUMMYFUNCTION("""COMPUTED_VALUE"""),30.0)</f>
        <v>30</v>
      </c>
      <c r="I1741">
        <f>IFERROR(__xludf.DUMMYFUNCTION("""COMPUTED_VALUE"""),16.0)</f>
        <v>16</v>
      </c>
    </row>
    <row r="1742">
      <c r="A1742" s="2">
        <v>376.0</v>
      </c>
      <c r="B1742" s="2">
        <v>6.0</v>
      </c>
      <c r="C1742" s="2">
        <v>382.0</v>
      </c>
      <c r="D1742" s="4">
        <v>43331.94810185185</v>
      </c>
      <c r="E1742" s="6">
        <f t="shared" si="1"/>
        <v>43331</v>
      </c>
      <c r="F1742" s="7">
        <f>IFERROR(__xludf.DUMMYFUNCTION("""COMPUTED_VALUE"""),0.9481018518518518)</f>
        <v>0.9481018519</v>
      </c>
      <c r="G1742">
        <f t="shared" si="2"/>
        <v>22</v>
      </c>
      <c r="H1742">
        <f>IFERROR(__xludf.DUMMYFUNCTION("""COMPUTED_VALUE"""),45.0)</f>
        <v>45</v>
      </c>
      <c r="I1742">
        <f>IFERROR(__xludf.DUMMYFUNCTION("""COMPUTED_VALUE"""),16.0)</f>
        <v>16</v>
      </c>
    </row>
    <row r="1743">
      <c r="A1743" s="2">
        <v>337.0</v>
      </c>
      <c r="B1743" s="2">
        <v>5.0</v>
      </c>
      <c r="C1743" s="2">
        <v>342.0</v>
      </c>
      <c r="D1743" s="4">
        <v>43331.95851851852</v>
      </c>
      <c r="E1743" s="6">
        <f t="shared" si="1"/>
        <v>43331</v>
      </c>
      <c r="F1743" s="7">
        <f>IFERROR(__xludf.DUMMYFUNCTION("""COMPUTED_VALUE"""),0.9585185185185185)</f>
        <v>0.9585185185</v>
      </c>
      <c r="G1743">
        <f t="shared" si="2"/>
        <v>23</v>
      </c>
      <c r="H1743">
        <f>IFERROR(__xludf.DUMMYFUNCTION("""COMPUTED_VALUE"""),0.0)</f>
        <v>0</v>
      </c>
      <c r="I1743">
        <f>IFERROR(__xludf.DUMMYFUNCTION("""COMPUTED_VALUE"""),16.0)</f>
        <v>16</v>
      </c>
    </row>
    <row r="1744">
      <c r="A1744" s="2">
        <v>351.0</v>
      </c>
      <c r="B1744" s="2">
        <v>5.0</v>
      </c>
      <c r="C1744" s="2">
        <v>356.0</v>
      </c>
      <c r="D1744" s="4">
        <v>43331.96892361111</v>
      </c>
      <c r="E1744" s="6">
        <f t="shared" si="1"/>
        <v>43331</v>
      </c>
      <c r="F1744" s="7">
        <f>IFERROR(__xludf.DUMMYFUNCTION("""COMPUTED_VALUE"""),0.9689236111111111)</f>
        <v>0.9689236111</v>
      </c>
      <c r="G1744">
        <f t="shared" si="2"/>
        <v>23</v>
      </c>
      <c r="H1744">
        <f>IFERROR(__xludf.DUMMYFUNCTION("""COMPUTED_VALUE"""),15.0)</f>
        <v>15</v>
      </c>
      <c r="I1744">
        <f>IFERROR(__xludf.DUMMYFUNCTION("""COMPUTED_VALUE"""),15.0)</f>
        <v>15</v>
      </c>
    </row>
    <row r="1745">
      <c r="A1745" s="2">
        <v>331.0</v>
      </c>
      <c r="B1745" s="2">
        <v>3.0</v>
      </c>
      <c r="C1745" s="2">
        <v>334.0</v>
      </c>
      <c r="D1745" s="4">
        <v>43331.97935185185</v>
      </c>
      <c r="E1745" s="6">
        <f t="shared" si="1"/>
        <v>43331</v>
      </c>
      <c r="F1745" s="7">
        <f>IFERROR(__xludf.DUMMYFUNCTION("""COMPUTED_VALUE"""),0.9793518518518518)</f>
        <v>0.9793518519</v>
      </c>
      <c r="G1745">
        <f t="shared" si="2"/>
        <v>23</v>
      </c>
      <c r="H1745">
        <f>IFERROR(__xludf.DUMMYFUNCTION("""COMPUTED_VALUE"""),30.0)</f>
        <v>30</v>
      </c>
      <c r="I1745">
        <f>IFERROR(__xludf.DUMMYFUNCTION("""COMPUTED_VALUE"""),16.0)</f>
        <v>16</v>
      </c>
    </row>
    <row r="1746">
      <c r="A1746" s="2">
        <v>295.0</v>
      </c>
      <c r="B1746" s="2">
        <v>7.0</v>
      </c>
      <c r="C1746" s="2">
        <v>302.0</v>
      </c>
      <c r="D1746" s="4">
        <v>43331.989756944444</v>
      </c>
      <c r="E1746" s="6">
        <f t="shared" si="1"/>
        <v>43331</v>
      </c>
      <c r="F1746" s="7">
        <f>IFERROR(__xludf.DUMMYFUNCTION("""COMPUTED_VALUE"""),0.9897569444444444)</f>
        <v>0.9897569444</v>
      </c>
      <c r="G1746">
        <f t="shared" si="2"/>
        <v>23</v>
      </c>
      <c r="H1746">
        <f>IFERROR(__xludf.DUMMYFUNCTION("""COMPUTED_VALUE"""),45.0)</f>
        <v>45</v>
      </c>
      <c r="I1746">
        <f>IFERROR(__xludf.DUMMYFUNCTION("""COMPUTED_VALUE"""),15.0)</f>
        <v>15</v>
      </c>
    </row>
    <row r="1747">
      <c r="A1747" s="2">
        <v>265.0</v>
      </c>
      <c r="B1747" s="2">
        <v>4.0</v>
      </c>
      <c r="C1747" s="2">
        <v>269.0</v>
      </c>
      <c r="D1747" s="4">
        <v>43332.00019675926</v>
      </c>
      <c r="E1747" s="6">
        <f t="shared" si="1"/>
        <v>43332</v>
      </c>
      <c r="F1747" s="7">
        <f>IFERROR(__xludf.DUMMYFUNCTION("""COMPUTED_VALUE"""),1.9675925925925926E-4)</f>
        <v>0.0001967592593</v>
      </c>
      <c r="G1747">
        <f t="shared" si="2"/>
        <v>0</v>
      </c>
      <c r="H1747">
        <f>IFERROR(__xludf.DUMMYFUNCTION("""COMPUTED_VALUE"""),0.0)</f>
        <v>0</v>
      </c>
      <c r="I1747">
        <f>IFERROR(__xludf.DUMMYFUNCTION("""COMPUTED_VALUE"""),17.0)</f>
        <v>17</v>
      </c>
    </row>
    <row r="1748">
      <c r="A1748" s="2">
        <v>290.0</v>
      </c>
      <c r="B1748" s="2">
        <v>0.0</v>
      </c>
      <c r="C1748" s="2">
        <v>284.0</v>
      </c>
      <c r="D1748" s="4">
        <v>43332.01059027778</v>
      </c>
      <c r="E1748" s="6">
        <f t="shared" si="1"/>
        <v>43332</v>
      </c>
      <c r="F1748" s="7">
        <f>IFERROR(__xludf.DUMMYFUNCTION("""COMPUTED_VALUE"""),0.010590277777777778)</f>
        <v>0.01059027778</v>
      </c>
      <c r="G1748">
        <f t="shared" si="2"/>
        <v>0</v>
      </c>
      <c r="H1748">
        <f>IFERROR(__xludf.DUMMYFUNCTION("""COMPUTED_VALUE"""),15.0)</f>
        <v>15</v>
      </c>
      <c r="I1748">
        <f>IFERROR(__xludf.DUMMYFUNCTION("""COMPUTED_VALUE"""),15.0)</f>
        <v>15</v>
      </c>
    </row>
    <row r="1749">
      <c r="A1749" s="2">
        <v>280.0</v>
      </c>
      <c r="B1749" s="2">
        <v>0.0</v>
      </c>
      <c r="C1749" s="2">
        <v>271.0</v>
      </c>
      <c r="D1749" s="4">
        <v>43332.02101851852</v>
      </c>
      <c r="E1749" s="6">
        <f t="shared" si="1"/>
        <v>43332</v>
      </c>
      <c r="F1749" s="7">
        <f>IFERROR(__xludf.DUMMYFUNCTION("""COMPUTED_VALUE"""),0.02101851851851852)</f>
        <v>0.02101851852</v>
      </c>
      <c r="G1749">
        <f t="shared" si="2"/>
        <v>0</v>
      </c>
      <c r="H1749">
        <f>IFERROR(__xludf.DUMMYFUNCTION("""COMPUTED_VALUE"""),30.0)</f>
        <v>30</v>
      </c>
      <c r="I1749">
        <f>IFERROR(__xludf.DUMMYFUNCTION("""COMPUTED_VALUE"""),16.0)</f>
        <v>16</v>
      </c>
    </row>
    <row r="1750">
      <c r="A1750" s="2">
        <v>226.0</v>
      </c>
      <c r="B1750" s="2">
        <v>3.0</v>
      </c>
      <c r="C1750" s="2">
        <v>229.0</v>
      </c>
      <c r="D1750" s="4">
        <v>43332.031435185185</v>
      </c>
      <c r="E1750" s="6">
        <f t="shared" si="1"/>
        <v>43332</v>
      </c>
      <c r="F1750" s="7">
        <f>IFERROR(__xludf.DUMMYFUNCTION("""COMPUTED_VALUE"""),0.031435185185185184)</f>
        <v>0.03143518519</v>
      </c>
      <c r="G1750">
        <f t="shared" si="2"/>
        <v>0</v>
      </c>
      <c r="H1750">
        <f>IFERROR(__xludf.DUMMYFUNCTION("""COMPUTED_VALUE"""),45.0)</f>
        <v>45</v>
      </c>
      <c r="I1750">
        <f>IFERROR(__xludf.DUMMYFUNCTION("""COMPUTED_VALUE"""),16.0)</f>
        <v>16</v>
      </c>
    </row>
    <row r="1751">
      <c r="A1751" s="2">
        <v>210.0</v>
      </c>
      <c r="B1751" s="2">
        <v>0.0</v>
      </c>
      <c r="C1751" s="2">
        <v>210.0</v>
      </c>
      <c r="D1751" s="4">
        <v>43332.04185185185</v>
      </c>
      <c r="E1751" s="6">
        <f t="shared" si="1"/>
        <v>43332</v>
      </c>
      <c r="F1751" s="7">
        <f>IFERROR(__xludf.DUMMYFUNCTION("""COMPUTED_VALUE"""),0.04185185185185185)</f>
        <v>0.04185185185</v>
      </c>
      <c r="G1751">
        <f t="shared" si="2"/>
        <v>1</v>
      </c>
      <c r="H1751">
        <f>IFERROR(__xludf.DUMMYFUNCTION("""COMPUTED_VALUE"""),0.0)</f>
        <v>0</v>
      </c>
      <c r="I1751">
        <f>IFERROR(__xludf.DUMMYFUNCTION("""COMPUTED_VALUE"""),16.0)</f>
        <v>16</v>
      </c>
    </row>
    <row r="1752">
      <c r="A1752" s="2">
        <v>263.0</v>
      </c>
      <c r="B1752" s="2">
        <v>3.0</v>
      </c>
      <c r="C1752" s="2">
        <v>257.0</v>
      </c>
      <c r="D1752" s="4">
        <v>43332.052256944444</v>
      </c>
      <c r="E1752" s="6">
        <f t="shared" si="1"/>
        <v>43332</v>
      </c>
      <c r="F1752" s="7">
        <f>IFERROR(__xludf.DUMMYFUNCTION("""COMPUTED_VALUE"""),0.052256944444444446)</f>
        <v>0.05225694444</v>
      </c>
      <c r="G1752">
        <f t="shared" si="2"/>
        <v>1</v>
      </c>
      <c r="H1752">
        <f>IFERROR(__xludf.DUMMYFUNCTION("""COMPUTED_VALUE"""),15.0)</f>
        <v>15</v>
      </c>
      <c r="I1752">
        <f>IFERROR(__xludf.DUMMYFUNCTION("""COMPUTED_VALUE"""),15.0)</f>
        <v>15</v>
      </c>
    </row>
    <row r="1753">
      <c r="A1753" s="2">
        <v>217.0</v>
      </c>
      <c r="B1753" s="2">
        <v>3.0</v>
      </c>
      <c r="C1753" s="2">
        <v>218.0</v>
      </c>
      <c r="D1753" s="4">
        <v>43332.06267361111</v>
      </c>
      <c r="E1753" s="6">
        <f t="shared" si="1"/>
        <v>43332</v>
      </c>
      <c r="F1753" s="7">
        <f>IFERROR(__xludf.DUMMYFUNCTION("""COMPUTED_VALUE"""),0.06267361111111111)</f>
        <v>0.06267361111</v>
      </c>
      <c r="G1753">
        <f t="shared" si="2"/>
        <v>1</v>
      </c>
      <c r="H1753">
        <f>IFERROR(__xludf.DUMMYFUNCTION("""COMPUTED_VALUE"""),30.0)</f>
        <v>30</v>
      </c>
      <c r="I1753">
        <f>IFERROR(__xludf.DUMMYFUNCTION("""COMPUTED_VALUE"""),15.0)</f>
        <v>15</v>
      </c>
    </row>
    <row r="1754">
      <c r="A1754" s="2">
        <v>178.0</v>
      </c>
      <c r="B1754" s="2">
        <v>2.0</v>
      </c>
      <c r="C1754" s="2">
        <v>170.0</v>
      </c>
      <c r="D1754" s="4">
        <v>43332.07310185185</v>
      </c>
      <c r="E1754" s="6">
        <f t="shared" si="1"/>
        <v>43332</v>
      </c>
      <c r="F1754" s="7">
        <f>IFERROR(__xludf.DUMMYFUNCTION("""COMPUTED_VALUE"""),0.07310185185185185)</f>
        <v>0.07310185185</v>
      </c>
      <c r="G1754">
        <f t="shared" si="2"/>
        <v>1</v>
      </c>
      <c r="H1754">
        <f>IFERROR(__xludf.DUMMYFUNCTION("""COMPUTED_VALUE"""),45.0)</f>
        <v>45</v>
      </c>
      <c r="I1754">
        <f>IFERROR(__xludf.DUMMYFUNCTION("""COMPUTED_VALUE"""),16.0)</f>
        <v>16</v>
      </c>
    </row>
    <row r="1755">
      <c r="A1755" s="2">
        <v>203.0</v>
      </c>
      <c r="B1755" s="2">
        <v>0.0</v>
      </c>
      <c r="C1755" s="2">
        <v>203.0</v>
      </c>
      <c r="D1755" s="4">
        <v>43332.083506944444</v>
      </c>
      <c r="E1755" s="6">
        <f t="shared" si="1"/>
        <v>43332</v>
      </c>
      <c r="F1755" s="7">
        <f>IFERROR(__xludf.DUMMYFUNCTION("""COMPUTED_VALUE"""),0.08350694444444444)</f>
        <v>0.08350694444</v>
      </c>
      <c r="G1755">
        <f t="shared" si="2"/>
        <v>2</v>
      </c>
      <c r="H1755">
        <f>IFERROR(__xludf.DUMMYFUNCTION("""COMPUTED_VALUE"""),0.0)</f>
        <v>0</v>
      </c>
      <c r="I1755">
        <f>IFERROR(__xludf.DUMMYFUNCTION("""COMPUTED_VALUE"""),15.0)</f>
        <v>15</v>
      </c>
    </row>
    <row r="1756">
      <c r="A1756" s="2">
        <v>210.0</v>
      </c>
      <c r="B1756" s="2">
        <v>1.0</v>
      </c>
      <c r="C1756" s="2">
        <v>211.0</v>
      </c>
      <c r="D1756" s="4">
        <v>43332.093935185185</v>
      </c>
      <c r="E1756" s="6">
        <f t="shared" si="1"/>
        <v>43332</v>
      </c>
      <c r="F1756" s="7">
        <f>IFERROR(__xludf.DUMMYFUNCTION("""COMPUTED_VALUE"""),0.09393518518518519)</f>
        <v>0.09393518519</v>
      </c>
      <c r="G1756">
        <f t="shared" si="2"/>
        <v>2</v>
      </c>
      <c r="H1756">
        <f>IFERROR(__xludf.DUMMYFUNCTION("""COMPUTED_VALUE"""),15.0)</f>
        <v>15</v>
      </c>
      <c r="I1756">
        <f>IFERROR(__xludf.DUMMYFUNCTION("""COMPUTED_VALUE"""),16.0)</f>
        <v>16</v>
      </c>
    </row>
    <row r="1757">
      <c r="A1757" s="2">
        <v>178.0</v>
      </c>
      <c r="B1757" s="2">
        <v>2.0</v>
      </c>
      <c r="C1757" s="2">
        <v>180.0</v>
      </c>
      <c r="D1757" s="4">
        <v>43332.10435185185</v>
      </c>
      <c r="E1757" s="6">
        <f t="shared" si="1"/>
        <v>43332</v>
      </c>
      <c r="F1757" s="7">
        <f>IFERROR(__xludf.DUMMYFUNCTION("""COMPUTED_VALUE"""),0.10435185185185185)</f>
        <v>0.1043518519</v>
      </c>
      <c r="G1757">
        <f t="shared" si="2"/>
        <v>2</v>
      </c>
      <c r="H1757">
        <f>IFERROR(__xludf.DUMMYFUNCTION("""COMPUTED_VALUE"""),30.0)</f>
        <v>30</v>
      </c>
      <c r="I1757">
        <f>IFERROR(__xludf.DUMMYFUNCTION("""COMPUTED_VALUE"""),16.0)</f>
        <v>16</v>
      </c>
    </row>
    <row r="1758">
      <c r="A1758" s="2">
        <v>166.0</v>
      </c>
      <c r="B1758" s="2">
        <v>2.0</v>
      </c>
      <c r="C1758" s="2">
        <v>168.0</v>
      </c>
      <c r="D1758" s="4">
        <v>43332.114756944444</v>
      </c>
      <c r="E1758" s="6">
        <f t="shared" si="1"/>
        <v>43332</v>
      </c>
      <c r="F1758" s="7">
        <f>IFERROR(__xludf.DUMMYFUNCTION("""COMPUTED_VALUE"""),0.11475694444444444)</f>
        <v>0.1147569444</v>
      </c>
      <c r="G1758">
        <f t="shared" si="2"/>
        <v>2</v>
      </c>
      <c r="H1758">
        <f>IFERROR(__xludf.DUMMYFUNCTION("""COMPUTED_VALUE"""),45.0)</f>
        <v>45</v>
      </c>
      <c r="I1758">
        <f>IFERROR(__xludf.DUMMYFUNCTION("""COMPUTED_VALUE"""),15.0)</f>
        <v>15</v>
      </c>
    </row>
    <row r="1759">
      <c r="A1759" s="2">
        <v>146.0</v>
      </c>
      <c r="B1759" s="2">
        <v>3.0</v>
      </c>
      <c r="C1759" s="2">
        <v>149.0</v>
      </c>
      <c r="D1759" s="4">
        <v>43332.125185185185</v>
      </c>
      <c r="E1759" s="6">
        <f t="shared" si="1"/>
        <v>43332</v>
      </c>
      <c r="F1759" s="7">
        <f>IFERROR(__xludf.DUMMYFUNCTION("""COMPUTED_VALUE"""),0.12518518518518518)</f>
        <v>0.1251851852</v>
      </c>
      <c r="G1759">
        <f t="shared" si="2"/>
        <v>3</v>
      </c>
      <c r="H1759">
        <f>IFERROR(__xludf.DUMMYFUNCTION("""COMPUTED_VALUE"""),0.0)</f>
        <v>0</v>
      </c>
      <c r="I1759">
        <f>IFERROR(__xludf.DUMMYFUNCTION("""COMPUTED_VALUE"""),16.0)</f>
        <v>16</v>
      </c>
    </row>
    <row r="1760">
      <c r="A1760" s="2">
        <v>134.0</v>
      </c>
      <c r="B1760" s="2">
        <v>1.0</v>
      </c>
      <c r="C1760" s="2">
        <v>135.0</v>
      </c>
      <c r="D1760" s="4">
        <v>43332.13559027778</v>
      </c>
      <c r="E1760" s="6">
        <f t="shared" si="1"/>
        <v>43332</v>
      </c>
      <c r="F1760" s="7">
        <f>IFERROR(__xludf.DUMMYFUNCTION("""COMPUTED_VALUE"""),0.13559027777777777)</f>
        <v>0.1355902778</v>
      </c>
      <c r="G1760">
        <f t="shared" si="2"/>
        <v>3</v>
      </c>
      <c r="H1760">
        <f>IFERROR(__xludf.DUMMYFUNCTION("""COMPUTED_VALUE"""),15.0)</f>
        <v>15</v>
      </c>
      <c r="I1760">
        <f>IFERROR(__xludf.DUMMYFUNCTION("""COMPUTED_VALUE"""),15.0)</f>
        <v>15</v>
      </c>
    </row>
    <row r="1761">
      <c r="A1761" s="2">
        <v>123.0</v>
      </c>
      <c r="B1761" s="2">
        <v>1.0</v>
      </c>
      <c r="C1761" s="2">
        <v>124.0</v>
      </c>
      <c r="D1761" s="4">
        <v>43332.14601851852</v>
      </c>
      <c r="E1761" s="6">
        <f t="shared" si="1"/>
        <v>43332</v>
      </c>
      <c r="F1761" s="7">
        <f>IFERROR(__xludf.DUMMYFUNCTION("""COMPUTED_VALUE"""),0.14601851851851852)</f>
        <v>0.1460185185</v>
      </c>
      <c r="G1761">
        <f t="shared" si="2"/>
        <v>3</v>
      </c>
      <c r="H1761">
        <f>IFERROR(__xludf.DUMMYFUNCTION("""COMPUTED_VALUE"""),30.0)</f>
        <v>30</v>
      </c>
      <c r="I1761">
        <f>IFERROR(__xludf.DUMMYFUNCTION("""COMPUTED_VALUE"""),16.0)</f>
        <v>16</v>
      </c>
    </row>
    <row r="1762">
      <c r="A1762" s="2">
        <v>92.0</v>
      </c>
      <c r="B1762" s="2">
        <v>0.0</v>
      </c>
      <c r="C1762" s="2">
        <v>92.0</v>
      </c>
      <c r="D1762" s="4">
        <v>43332.15642361111</v>
      </c>
      <c r="E1762" s="6">
        <f t="shared" si="1"/>
        <v>43332</v>
      </c>
      <c r="F1762" s="7">
        <f>IFERROR(__xludf.DUMMYFUNCTION("""COMPUTED_VALUE"""),0.1564236111111111)</f>
        <v>0.1564236111</v>
      </c>
      <c r="G1762">
        <f t="shared" si="2"/>
        <v>3</v>
      </c>
      <c r="H1762">
        <f>IFERROR(__xludf.DUMMYFUNCTION("""COMPUTED_VALUE"""),45.0)</f>
        <v>45</v>
      </c>
      <c r="I1762">
        <f>IFERROR(__xludf.DUMMYFUNCTION("""COMPUTED_VALUE"""),15.0)</f>
        <v>15</v>
      </c>
    </row>
    <row r="1763">
      <c r="A1763" s="2">
        <v>103.0</v>
      </c>
      <c r="B1763" s="2">
        <v>3.0</v>
      </c>
      <c r="C1763" s="2">
        <v>106.0</v>
      </c>
      <c r="D1763" s="4">
        <v>43332.16685185185</v>
      </c>
      <c r="E1763" s="6">
        <f t="shared" si="1"/>
        <v>43332</v>
      </c>
      <c r="F1763" s="7">
        <f>IFERROR(__xludf.DUMMYFUNCTION("""COMPUTED_VALUE"""),0.16685185185185186)</f>
        <v>0.1668518519</v>
      </c>
      <c r="G1763">
        <f t="shared" si="2"/>
        <v>4</v>
      </c>
      <c r="H1763">
        <f>IFERROR(__xludf.DUMMYFUNCTION("""COMPUTED_VALUE"""),0.0)</f>
        <v>0</v>
      </c>
      <c r="I1763">
        <f>IFERROR(__xludf.DUMMYFUNCTION("""COMPUTED_VALUE"""),16.0)</f>
        <v>16</v>
      </c>
    </row>
    <row r="1764">
      <c r="A1764" s="2">
        <v>45.0</v>
      </c>
      <c r="B1764" s="2">
        <v>1.0</v>
      </c>
      <c r="C1764" s="2">
        <v>46.0</v>
      </c>
      <c r="D1764" s="4">
        <v>43332.177256944444</v>
      </c>
      <c r="E1764" s="6">
        <f t="shared" si="1"/>
        <v>43332</v>
      </c>
      <c r="F1764" s="7">
        <f>IFERROR(__xludf.DUMMYFUNCTION("""COMPUTED_VALUE"""),0.17725694444444445)</f>
        <v>0.1772569444</v>
      </c>
      <c r="G1764">
        <f t="shared" si="2"/>
        <v>4</v>
      </c>
      <c r="H1764">
        <f>IFERROR(__xludf.DUMMYFUNCTION("""COMPUTED_VALUE"""),15.0)</f>
        <v>15</v>
      </c>
      <c r="I1764">
        <f>IFERROR(__xludf.DUMMYFUNCTION("""COMPUTED_VALUE"""),15.0)</f>
        <v>15</v>
      </c>
    </row>
    <row r="1765">
      <c r="A1765" s="2">
        <v>29.0</v>
      </c>
      <c r="B1765" s="2">
        <v>0.0</v>
      </c>
      <c r="C1765" s="2">
        <v>29.0</v>
      </c>
      <c r="D1765" s="4">
        <v>43332.187685185185</v>
      </c>
      <c r="E1765" s="6">
        <f t="shared" si="1"/>
        <v>43332</v>
      </c>
      <c r="F1765" s="7">
        <f>IFERROR(__xludf.DUMMYFUNCTION("""COMPUTED_VALUE"""),0.18768518518518518)</f>
        <v>0.1876851852</v>
      </c>
      <c r="G1765">
        <f t="shared" si="2"/>
        <v>4</v>
      </c>
      <c r="H1765">
        <f>IFERROR(__xludf.DUMMYFUNCTION("""COMPUTED_VALUE"""),30.0)</f>
        <v>30</v>
      </c>
      <c r="I1765">
        <f>IFERROR(__xludf.DUMMYFUNCTION("""COMPUTED_VALUE"""),16.0)</f>
        <v>16</v>
      </c>
    </row>
    <row r="1766">
      <c r="A1766" s="2">
        <v>26.0</v>
      </c>
      <c r="B1766" s="2">
        <v>0.0</v>
      </c>
      <c r="C1766" s="2">
        <v>26.0</v>
      </c>
      <c r="D1766" s="4">
        <v>43332.19809027778</v>
      </c>
      <c r="E1766" s="6">
        <f t="shared" si="1"/>
        <v>43332</v>
      </c>
      <c r="F1766" s="7">
        <f>IFERROR(__xludf.DUMMYFUNCTION("""COMPUTED_VALUE"""),0.19809027777777777)</f>
        <v>0.1980902778</v>
      </c>
      <c r="G1766">
        <f t="shared" si="2"/>
        <v>4</v>
      </c>
      <c r="H1766">
        <f>IFERROR(__xludf.DUMMYFUNCTION("""COMPUTED_VALUE"""),45.0)</f>
        <v>45</v>
      </c>
      <c r="I1766">
        <f>IFERROR(__xludf.DUMMYFUNCTION("""COMPUTED_VALUE"""),15.0)</f>
        <v>15</v>
      </c>
    </row>
    <row r="1767">
      <c r="A1767" s="2">
        <v>21.0</v>
      </c>
      <c r="B1767" s="2">
        <v>0.0</v>
      </c>
      <c r="C1767" s="2">
        <v>21.0</v>
      </c>
      <c r="D1767" s="4">
        <v>43332.208506944444</v>
      </c>
      <c r="E1767" s="6">
        <f t="shared" si="1"/>
        <v>43332</v>
      </c>
      <c r="F1767" s="7">
        <f>IFERROR(__xludf.DUMMYFUNCTION("""COMPUTED_VALUE"""),0.20850694444444445)</f>
        <v>0.2085069444</v>
      </c>
      <c r="G1767">
        <f t="shared" si="2"/>
        <v>5</v>
      </c>
      <c r="H1767">
        <f>IFERROR(__xludf.DUMMYFUNCTION("""COMPUTED_VALUE"""),0.0)</f>
        <v>0</v>
      </c>
      <c r="I1767">
        <f>IFERROR(__xludf.DUMMYFUNCTION("""COMPUTED_VALUE"""),15.0)</f>
        <v>15</v>
      </c>
    </row>
    <row r="1768">
      <c r="A1768" s="2">
        <v>21.0</v>
      </c>
      <c r="B1768" s="2">
        <v>0.0</v>
      </c>
      <c r="C1768" s="2">
        <v>21.0</v>
      </c>
      <c r="D1768" s="4">
        <v>43332.21892361111</v>
      </c>
      <c r="E1768" s="6">
        <f t="shared" si="1"/>
        <v>43332</v>
      </c>
      <c r="F1768" s="7">
        <f>IFERROR(__xludf.DUMMYFUNCTION("""COMPUTED_VALUE"""),0.2189236111111111)</f>
        <v>0.2189236111</v>
      </c>
      <c r="G1768">
        <f t="shared" si="2"/>
        <v>5</v>
      </c>
      <c r="H1768">
        <f>IFERROR(__xludf.DUMMYFUNCTION("""COMPUTED_VALUE"""),15.0)</f>
        <v>15</v>
      </c>
      <c r="I1768">
        <f>IFERROR(__xludf.DUMMYFUNCTION("""COMPUTED_VALUE"""),15.0)</f>
        <v>15</v>
      </c>
    </row>
    <row r="1769">
      <c r="A1769" s="2">
        <v>21.0</v>
      </c>
      <c r="B1769" s="2">
        <v>0.0</v>
      </c>
      <c r="C1769" s="2">
        <v>21.0</v>
      </c>
      <c r="D1769" s="4">
        <v>43332.22934027778</v>
      </c>
      <c r="E1769" s="6">
        <f t="shared" si="1"/>
        <v>43332</v>
      </c>
      <c r="F1769" s="7">
        <f>IFERROR(__xludf.DUMMYFUNCTION("""COMPUTED_VALUE"""),0.22934027777777777)</f>
        <v>0.2293402778</v>
      </c>
      <c r="G1769">
        <f t="shared" si="2"/>
        <v>5</v>
      </c>
      <c r="H1769">
        <f>IFERROR(__xludf.DUMMYFUNCTION("""COMPUTED_VALUE"""),30.0)</f>
        <v>30</v>
      </c>
      <c r="I1769">
        <f>IFERROR(__xludf.DUMMYFUNCTION("""COMPUTED_VALUE"""),15.0)</f>
        <v>15</v>
      </c>
    </row>
    <row r="1770">
      <c r="A1770" s="2">
        <v>20.0</v>
      </c>
      <c r="B1770" s="2">
        <v>0.0</v>
      </c>
      <c r="C1770" s="2">
        <v>20.0</v>
      </c>
      <c r="D1770" s="4">
        <v>43332.239756944444</v>
      </c>
      <c r="E1770" s="6">
        <f t="shared" si="1"/>
        <v>43332</v>
      </c>
      <c r="F1770" s="7">
        <f>IFERROR(__xludf.DUMMYFUNCTION("""COMPUTED_VALUE"""),0.23975694444444445)</f>
        <v>0.2397569444</v>
      </c>
      <c r="G1770">
        <f t="shared" si="2"/>
        <v>5</v>
      </c>
      <c r="H1770">
        <f>IFERROR(__xludf.DUMMYFUNCTION("""COMPUTED_VALUE"""),45.0)</f>
        <v>45</v>
      </c>
      <c r="I1770">
        <f>IFERROR(__xludf.DUMMYFUNCTION("""COMPUTED_VALUE"""),15.0)</f>
        <v>15</v>
      </c>
    </row>
    <row r="1771">
      <c r="A1771" s="2">
        <v>18.0</v>
      </c>
      <c r="B1771" s="2">
        <v>0.0</v>
      </c>
      <c r="C1771" s="2">
        <v>18.0</v>
      </c>
      <c r="D1771" s="4">
        <v>43332.25017361111</v>
      </c>
      <c r="E1771" s="6">
        <f t="shared" si="1"/>
        <v>43332</v>
      </c>
      <c r="F1771" s="7">
        <f>IFERROR(__xludf.DUMMYFUNCTION("""COMPUTED_VALUE"""),0.25017361111111114)</f>
        <v>0.2501736111</v>
      </c>
      <c r="G1771">
        <f t="shared" si="2"/>
        <v>6</v>
      </c>
      <c r="H1771">
        <f>IFERROR(__xludf.DUMMYFUNCTION("""COMPUTED_VALUE"""),0.0)</f>
        <v>0</v>
      </c>
      <c r="I1771">
        <f>IFERROR(__xludf.DUMMYFUNCTION("""COMPUTED_VALUE"""),15.0)</f>
        <v>15</v>
      </c>
    </row>
    <row r="1772">
      <c r="A1772" s="2">
        <v>16.0</v>
      </c>
      <c r="B1772" s="2">
        <v>0.0</v>
      </c>
      <c r="C1772" s="2">
        <v>16.0</v>
      </c>
      <c r="D1772" s="4">
        <v>43332.26059027778</v>
      </c>
      <c r="E1772" s="6">
        <f t="shared" si="1"/>
        <v>43332</v>
      </c>
      <c r="F1772" s="7">
        <f>IFERROR(__xludf.DUMMYFUNCTION("""COMPUTED_VALUE"""),0.26059027777777777)</f>
        <v>0.2605902778</v>
      </c>
      <c r="G1772">
        <f t="shared" si="2"/>
        <v>6</v>
      </c>
      <c r="H1772">
        <f>IFERROR(__xludf.DUMMYFUNCTION("""COMPUTED_VALUE"""),15.0)</f>
        <v>15</v>
      </c>
      <c r="I1772">
        <f>IFERROR(__xludf.DUMMYFUNCTION("""COMPUTED_VALUE"""),15.0)</f>
        <v>15</v>
      </c>
    </row>
    <row r="1773">
      <c r="A1773" s="2">
        <v>16.0</v>
      </c>
      <c r="B1773" s="2">
        <v>0.0</v>
      </c>
      <c r="C1773" s="2">
        <v>16.0</v>
      </c>
      <c r="D1773" s="4">
        <v>43332.27378472222</v>
      </c>
      <c r="E1773" s="6">
        <f t="shared" si="1"/>
        <v>43332</v>
      </c>
      <c r="F1773" s="7">
        <f>IFERROR(__xludf.DUMMYFUNCTION("""COMPUTED_VALUE"""),0.2737847222222222)</f>
        <v>0.2737847222</v>
      </c>
      <c r="G1773">
        <f t="shared" si="2"/>
        <v>6</v>
      </c>
      <c r="H1773">
        <f>IFERROR(__xludf.DUMMYFUNCTION("""COMPUTED_VALUE"""),34.0)</f>
        <v>34</v>
      </c>
      <c r="I1773">
        <f>IFERROR(__xludf.DUMMYFUNCTION("""COMPUTED_VALUE"""),15.0)</f>
        <v>15</v>
      </c>
    </row>
    <row r="1774">
      <c r="A1774" s="2">
        <v>15.0</v>
      </c>
      <c r="B1774" s="2">
        <v>0.0</v>
      </c>
      <c r="C1774" s="2">
        <v>15.0</v>
      </c>
      <c r="D1774" s="4">
        <v>43332.28142361111</v>
      </c>
      <c r="E1774" s="6">
        <f t="shared" si="1"/>
        <v>43332</v>
      </c>
      <c r="F1774" s="7">
        <f>IFERROR(__xludf.DUMMYFUNCTION("""COMPUTED_VALUE"""),0.28142361111111114)</f>
        <v>0.2814236111</v>
      </c>
      <c r="G1774">
        <f t="shared" si="2"/>
        <v>6</v>
      </c>
      <c r="H1774">
        <f>IFERROR(__xludf.DUMMYFUNCTION("""COMPUTED_VALUE"""),45.0)</f>
        <v>45</v>
      </c>
      <c r="I1774">
        <f>IFERROR(__xludf.DUMMYFUNCTION("""COMPUTED_VALUE"""),15.0)</f>
        <v>15</v>
      </c>
    </row>
    <row r="1775">
      <c r="A1775" s="2">
        <v>21.0</v>
      </c>
      <c r="B1775" s="2">
        <v>0.0</v>
      </c>
      <c r="C1775" s="2">
        <v>21.0</v>
      </c>
      <c r="D1775" s="4">
        <v>43332.29185185185</v>
      </c>
      <c r="E1775" s="6">
        <f t="shared" si="1"/>
        <v>43332</v>
      </c>
      <c r="F1775" s="7">
        <f>IFERROR(__xludf.DUMMYFUNCTION("""COMPUTED_VALUE"""),0.29185185185185186)</f>
        <v>0.2918518519</v>
      </c>
      <c r="G1775">
        <f t="shared" si="2"/>
        <v>7</v>
      </c>
      <c r="H1775">
        <f>IFERROR(__xludf.DUMMYFUNCTION("""COMPUTED_VALUE"""),0.0)</f>
        <v>0</v>
      </c>
      <c r="I1775">
        <f>IFERROR(__xludf.DUMMYFUNCTION("""COMPUTED_VALUE"""),16.0)</f>
        <v>16</v>
      </c>
    </row>
    <row r="1776">
      <c r="A1776" s="2">
        <v>41.0</v>
      </c>
      <c r="B1776" s="2">
        <v>0.0</v>
      </c>
      <c r="C1776" s="2">
        <v>41.0</v>
      </c>
      <c r="D1776" s="4">
        <v>43332.30226851852</v>
      </c>
      <c r="E1776" s="6">
        <f t="shared" si="1"/>
        <v>43332</v>
      </c>
      <c r="F1776" s="7">
        <f>IFERROR(__xludf.DUMMYFUNCTION("""COMPUTED_VALUE"""),0.3022685185185185)</f>
        <v>0.3022685185</v>
      </c>
      <c r="G1776">
        <f t="shared" si="2"/>
        <v>7</v>
      </c>
      <c r="H1776">
        <f>IFERROR(__xludf.DUMMYFUNCTION("""COMPUTED_VALUE"""),15.0)</f>
        <v>15</v>
      </c>
      <c r="I1776">
        <f>IFERROR(__xludf.DUMMYFUNCTION("""COMPUTED_VALUE"""),16.0)</f>
        <v>16</v>
      </c>
    </row>
    <row r="1777">
      <c r="A1777" s="2">
        <v>52.0</v>
      </c>
      <c r="B1777" s="2">
        <v>0.0</v>
      </c>
      <c r="C1777" s="2">
        <v>52.0</v>
      </c>
      <c r="D1777" s="4">
        <v>43332.31269675926</v>
      </c>
      <c r="E1777" s="6">
        <f t="shared" si="1"/>
        <v>43332</v>
      </c>
      <c r="F1777" s="7">
        <f>IFERROR(__xludf.DUMMYFUNCTION("""COMPUTED_VALUE"""),0.31269675925925927)</f>
        <v>0.3126967593</v>
      </c>
      <c r="G1777">
        <f t="shared" si="2"/>
        <v>7</v>
      </c>
      <c r="H1777">
        <f>IFERROR(__xludf.DUMMYFUNCTION("""COMPUTED_VALUE"""),30.0)</f>
        <v>30</v>
      </c>
      <c r="I1777">
        <f>IFERROR(__xludf.DUMMYFUNCTION("""COMPUTED_VALUE"""),17.0)</f>
        <v>17</v>
      </c>
    </row>
    <row r="1778">
      <c r="A1778" s="2">
        <v>56.0</v>
      </c>
      <c r="B1778" s="2">
        <v>0.0</v>
      </c>
      <c r="C1778" s="2">
        <v>56.0</v>
      </c>
      <c r="D1778" s="4">
        <v>43332.32310185185</v>
      </c>
      <c r="E1778" s="6">
        <f t="shared" si="1"/>
        <v>43332</v>
      </c>
      <c r="F1778" s="7">
        <f>IFERROR(__xludf.DUMMYFUNCTION("""COMPUTED_VALUE"""),0.32310185185185186)</f>
        <v>0.3231018519</v>
      </c>
      <c r="G1778">
        <f t="shared" si="2"/>
        <v>7</v>
      </c>
      <c r="H1778">
        <f>IFERROR(__xludf.DUMMYFUNCTION("""COMPUTED_VALUE"""),45.0)</f>
        <v>45</v>
      </c>
      <c r="I1778">
        <f>IFERROR(__xludf.DUMMYFUNCTION("""COMPUTED_VALUE"""),16.0)</f>
        <v>16</v>
      </c>
    </row>
    <row r="1779">
      <c r="A1779" s="2">
        <v>43.0</v>
      </c>
      <c r="B1779" s="2">
        <v>0.0</v>
      </c>
      <c r="C1779" s="2">
        <v>43.0</v>
      </c>
      <c r="D1779" s="4">
        <v>43332.33353009259</v>
      </c>
      <c r="E1779" s="6">
        <f t="shared" si="1"/>
        <v>43332</v>
      </c>
      <c r="F1779" s="7">
        <f>IFERROR(__xludf.DUMMYFUNCTION("""COMPUTED_VALUE"""),0.3335300925925926)</f>
        <v>0.3335300926</v>
      </c>
      <c r="G1779">
        <f t="shared" si="2"/>
        <v>8</v>
      </c>
      <c r="H1779">
        <f>IFERROR(__xludf.DUMMYFUNCTION("""COMPUTED_VALUE"""),0.0)</f>
        <v>0</v>
      </c>
      <c r="I1779">
        <f>IFERROR(__xludf.DUMMYFUNCTION("""COMPUTED_VALUE"""),17.0)</f>
        <v>17</v>
      </c>
    </row>
    <row r="1780">
      <c r="A1780" s="2">
        <v>57.0</v>
      </c>
      <c r="B1780" s="2">
        <v>0.0</v>
      </c>
      <c r="C1780" s="2">
        <v>57.0</v>
      </c>
      <c r="D1780" s="4">
        <v>43332.343935185185</v>
      </c>
      <c r="E1780" s="6">
        <f t="shared" si="1"/>
        <v>43332</v>
      </c>
      <c r="F1780" s="7">
        <f>IFERROR(__xludf.DUMMYFUNCTION("""COMPUTED_VALUE"""),0.3439351851851852)</f>
        <v>0.3439351852</v>
      </c>
      <c r="G1780">
        <f t="shared" si="2"/>
        <v>8</v>
      </c>
      <c r="H1780">
        <f>IFERROR(__xludf.DUMMYFUNCTION("""COMPUTED_VALUE"""),15.0)</f>
        <v>15</v>
      </c>
      <c r="I1780">
        <f>IFERROR(__xludf.DUMMYFUNCTION("""COMPUTED_VALUE"""),16.0)</f>
        <v>16</v>
      </c>
    </row>
    <row r="1781">
      <c r="A1781" s="2">
        <v>115.0</v>
      </c>
      <c r="B1781" s="2">
        <v>1.0</v>
      </c>
      <c r="C1781" s="2">
        <v>116.0</v>
      </c>
      <c r="D1781" s="4">
        <v>43332.354363425926</v>
      </c>
      <c r="E1781" s="6">
        <f t="shared" si="1"/>
        <v>43332</v>
      </c>
      <c r="F1781" s="7">
        <f>IFERROR(__xludf.DUMMYFUNCTION("""COMPUTED_VALUE"""),0.3543634259259259)</f>
        <v>0.3543634259</v>
      </c>
      <c r="G1781">
        <f t="shared" si="2"/>
        <v>8</v>
      </c>
      <c r="H1781">
        <f>IFERROR(__xludf.DUMMYFUNCTION("""COMPUTED_VALUE"""),30.0)</f>
        <v>30</v>
      </c>
      <c r="I1781">
        <f>IFERROR(__xludf.DUMMYFUNCTION("""COMPUTED_VALUE"""),17.0)</f>
        <v>17</v>
      </c>
    </row>
    <row r="1782">
      <c r="A1782" s="2">
        <v>155.0</v>
      </c>
      <c r="B1782" s="2">
        <v>1.0</v>
      </c>
      <c r="C1782" s="2">
        <v>156.0</v>
      </c>
      <c r="D1782" s="4">
        <v>43332.36476851852</v>
      </c>
      <c r="E1782" s="6">
        <f t="shared" si="1"/>
        <v>43332</v>
      </c>
      <c r="F1782" s="7">
        <f>IFERROR(__xludf.DUMMYFUNCTION("""COMPUTED_VALUE"""),0.3647685185185185)</f>
        <v>0.3647685185</v>
      </c>
      <c r="G1782">
        <f t="shared" si="2"/>
        <v>8</v>
      </c>
      <c r="H1782">
        <f>IFERROR(__xludf.DUMMYFUNCTION("""COMPUTED_VALUE"""),45.0)</f>
        <v>45</v>
      </c>
      <c r="I1782">
        <f>IFERROR(__xludf.DUMMYFUNCTION("""COMPUTED_VALUE"""),16.0)</f>
        <v>16</v>
      </c>
    </row>
    <row r="1783">
      <c r="A1783" s="2">
        <v>121.0</v>
      </c>
      <c r="B1783" s="2">
        <v>1.0</v>
      </c>
      <c r="C1783" s="2">
        <v>122.0</v>
      </c>
      <c r="D1783" s="4">
        <v>43332.37520833333</v>
      </c>
      <c r="E1783" s="6">
        <f t="shared" si="1"/>
        <v>43332</v>
      </c>
      <c r="F1783" s="7">
        <f>IFERROR(__xludf.DUMMYFUNCTION("""COMPUTED_VALUE"""),0.3752083333333333)</f>
        <v>0.3752083333</v>
      </c>
      <c r="G1783">
        <f t="shared" si="2"/>
        <v>9</v>
      </c>
      <c r="H1783">
        <f>IFERROR(__xludf.DUMMYFUNCTION("""COMPUTED_VALUE"""),0.0)</f>
        <v>0</v>
      </c>
      <c r="I1783">
        <f>IFERROR(__xludf.DUMMYFUNCTION("""COMPUTED_VALUE"""),18.0)</f>
        <v>18</v>
      </c>
    </row>
    <row r="1784">
      <c r="A1784" s="2">
        <v>187.0</v>
      </c>
      <c r="B1784" s="2">
        <v>1.0</v>
      </c>
      <c r="C1784" s="2">
        <v>188.0</v>
      </c>
      <c r="D1784" s="4">
        <v>43332.38560185185</v>
      </c>
      <c r="E1784" s="6">
        <f t="shared" si="1"/>
        <v>43332</v>
      </c>
      <c r="F1784" s="7">
        <f>IFERROR(__xludf.DUMMYFUNCTION("""COMPUTED_VALUE"""),0.38560185185185186)</f>
        <v>0.3856018519</v>
      </c>
      <c r="G1784">
        <f t="shared" si="2"/>
        <v>9</v>
      </c>
      <c r="H1784">
        <f>IFERROR(__xludf.DUMMYFUNCTION("""COMPUTED_VALUE"""),15.0)</f>
        <v>15</v>
      </c>
      <c r="I1784">
        <f>IFERROR(__xludf.DUMMYFUNCTION("""COMPUTED_VALUE"""),16.0)</f>
        <v>16</v>
      </c>
    </row>
    <row r="1785">
      <c r="A1785" s="2">
        <v>299.0</v>
      </c>
      <c r="B1785" s="2">
        <v>5.0</v>
      </c>
      <c r="C1785" s="2">
        <v>304.0</v>
      </c>
      <c r="D1785" s="4">
        <v>43332.39603009259</v>
      </c>
      <c r="E1785" s="6">
        <f t="shared" si="1"/>
        <v>43332</v>
      </c>
      <c r="F1785" s="7">
        <f>IFERROR(__xludf.DUMMYFUNCTION("""COMPUTED_VALUE"""),0.3960300925925926)</f>
        <v>0.3960300926</v>
      </c>
      <c r="G1785">
        <f t="shared" si="2"/>
        <v>9</v>
      </c>
      <c r="H1785">
        <f>IFERROR(__xludf.DUMMYFUNCTION("""COMPUTED_VALUE"""),30.0)</f>
        <v>30</v>
      </c>
      <c r="I1785">
        <f>IFERROR(__xludf.DUMMYFUNCTION("""COMPUTED_VALUE"""),17.0)</f>
        <v>17</v>
      </c>
    </row>
    <row r="1786">
      <c r="A1786" s="2">
        <v>518.0</v>
      </c>
      <c r="B1786" s="2">
        <v>11.0</v>
      </c>
      <c r="C1786" s="2">
        <v>529.0</v>
      </c>
      <c r="D1786" s="4">
        <v>43332.406435185185</v>
      </c>
      <c r="E1786" s="6">
        <f t="shared" si="1"/>
        <v>43332</v>
      </c>
      <c r="F1786" s="7">
        <f>IFERROR(__xludf.DUMMYFUNCTION("""COMPUTED_VALUE"""),0.4064351851851852)</f>
        <v>0.4064351852</v>
      </c>
      <c r="G1786">
        <f t="shared" si="2"/>
        <v>9</v>
      </c>
      <c r="H1786">
        <f>IFERROR(__xludf.DUMMYFUNCTION("""COMPUTED_VALUE"""),45.0)</f>
        <v>45</v>
      </c>
      <c r="I1786">
        <f>IFERROR(__xludf.DUMMYFUNCTION("""COMPUTED_VALUE"""),16.0)</f>
        <v>16</v>
      </c>
    </row>
    <row r="1787">
      <c r="A1787" s="2">
        <v>420.0</v>
      </c>
      <c r="B1787" s="2">
        <v>4.0</v>
      </c>
      <c r="C1787" s="2">
        <v>424.0</v>
      </c>
      <c r="D1787" s="4">
        <v>43332.41685185185</v>
      </c>
      <c r="E1787" s="6">
        <f t="shared" si="1"/>
        <v>43332</v>
      </c>
      <c r="F1787" s="7">
        <f>IFERROR(__xludf.DUMMYFUNCTION("""COMPUTED_VALUE"""),0.41685185185185186)</f>
        <v>0.4168518519</v>
      </c>
      <c r="G1787">
        <f t="shared" si="2"/>
        <v>10</v>
      </c>
      <c r="H1787">
        <f>IFERROR(__xludf.DUMMYFUNCTION("""COMPUTED_VALUE"""),0.0)</f>
        <v>0</v>
      </c>
      <c r="I1787">
        <f>IFERROR(__xludf.DUMMYFUNCTION("""COMPUTED_VALUE"""),16.0)</f>
        <v>16</v>
      </c>
    </row>
    <row r="1788">
      <c r="A1788" s="2">
        <v>409.0</v>
      </c>
      <c r="B1788" s="2">
        <v>7.0</v>
      </c>
      <c r="C1788" s="2">
        <v>416.0</v>
      </c>
      <c r="D1788" s="4">
        <v>43332.42726851852</v>
      </c>
      <c r="E1788" s="6">
        <f t="shared" si="1"/>
        <v>43332</v>
      </c>
      <c r="F1788" s="7">
        <f>IFERROR(__xludf.DUMMYFUNCTION("""COMPUTED_VALUE"""),0.4272685185185185)</f>
        <v>0.4272685185</v>
      </c>
      <c r="G1788">
        <f t="shared" si="2"/>
        <v>10</v>
      </c>
      <c r="H1788">
        <f>IFERROR(__xludf.DUMMYFUNCTION("""COMPUTED_VALUE"""),15.0)</f>
        <v>15</v>
      </c>
      <c r="I1788">
        <f>IFERROR(__xludf.DUMMYFUNCTION("""COMPUTED_VALUE"""),16.0)</f>
        <v>16</v>
      </c>
    </row>
    <row r="1789">
      <c r="A1789" s="2">
        <v>469.0</v>
      </c>
      <c r="B1789" s="2">
        <v>7.0</v>
      </c>
      <c r="C1789" s="2">
        <v>476.0</v>
      </c>
      <c r="D1789" s="4">
        <v>43332.437685185185</v>
      </c>
      <c r="E1789" s="6">
        <f t="shared" si="1"/>
        <v>43332</v>
      </c>
      <c r="F1789" s="7">
        <f>IFERROR(__xludf.DUMMYFUNCTION("""COMPUTED_VALUE"""),0.4376851851851852)</f>
        <v>0.4376851852</v>
      </c>
      <c r="G1789">
        <f t="shared" si="2"/>
        <v>10</v>
      </c>
      <c r="H1789">
        <f>IFERROR(__xludf.DUMMYFUNCTION("""COMPUTED_VALUE"""),30.0)</f>
        <v>30</v>
      </c>
      <c r="I1789">
        <f>IFERROR(__xludf.DUMMYFUNCTION("""COMPUTED_VALUE"""),16.0)</f>
        <v>16</v>
      </c>
    </row>
    <row r="1790">
      <c r="A1790" s="2">
        <v>594.0</v>
      </c>
      <c r="B1790" s="2">
        <v>15.0</v>
      </c>
      <c r="C1790" s="2">
        <v>609.0</v>
      </c>
      <c r="D1790" s="4">
        <v>43332.448113425926</v>
      </c>
      <c r="E1790" s="6">
        <f t="shared" si="1"/>
        <v>43332</v>
      </c>
      <c r="F1790" s="7">
        <f>IFERROR(__xludf.DUMMYFUNCTION("""COMPUTED_VALUE"""),0.4481134259259259)</f>
        <v>0.4481134259</v>
      </c>
      <c r="G1790">
        <f t="shared" si="2"/>
        <v>10</v>
      </c>
      <c r="H1790">
        <f>IFERROR(__xludf.DUMMYFUNCTION("""COMPUTED_VALUE"""),45.0)</f>
        <v>45</v>
      </c>
      <c r="I1790">
        <f>IFERROR(__xludf.DUMMYFUNCTION("""COMPUTED_VALUE"""),17.0)</f>
        <v>17</v>
      </c>
    </row>
    <row r="1791">
      <c r="A1791" s="2">
        <v>518.0</v>
      </c>
      <c r="B1791" s="2">
        <v>9.0</v>
      </c>
      <c r="C1791" s="2">
        <v>527.0</v>
      </c>
      <c r="D1791" s="4">
        <v>43332.45857638889</v>
      </c>
      <c r="E1791" s="6">
        <f t="shared" si="1"/>
        <v>43332</v>
      </c>
      <c r="F1791" s="7">
        <f>IFERROR(__xludf.DUMMYFUNCTION("""COMPUTED_VALUE"""),0.4585763888888889)</f>
        <v>0.4585763889</v>
      </c>
      <c r="G1791">
        <f t="shared" si="2"/>
        <v>11</v>
      </c>
      <c r="H1791">
        <f>IFERROR(__xludf.DUMMYFUNCTION("""COMPUTED_VALUE"""),0.0)</f>
        <v>0</v>
      </c>
      <c r="I1791">
        <f>IFERROR(__xludf.DUMMYFUNCTION("""COMPUTED_VALUE"""),21.0)</f>
        <v>21</v>
      </c>
    </row>
    <row r="1792">
      <c r="A1792" s="2">
        <v>421.0</v>
      </c>
      <c r="B1792" s="2">
        <v>4.0</v>
      </c>
      <c r="C1792" s="2">
        <v>416.0</v>
      </c>
      <c r="D1792" s="4">
        <v>43332.46894675926</v>
      </c>
      <c r="E1792" s="6">
        <f t="shared" si="1"/>
        <v>43332</v>
      </c>
      <c r="F1792" s="7">
        <f>IFERROR(__xludf.DUMMYFUNCTION("""COMPUTED_VALUE"""),0.46894675925925927)</f>
        <v>0.4689467593</v>
      </c>
      <c r="G1792">
        <f t="shared" si="2"/>
        <v>11</v>
      </c>
      <c r="H1792">
        <f>IFERROR(__xludf.DUMMYFUNCTION("""COMPUTED_VALUE"""),15.0)</f>
        <v>15</v>
      </c>
      <c r="I1792">
        <f>IFERROR(__xludf.DUMMYFUNCTION("""COMPUTED_VALUE"""),17.0)</f>
        <v>17</v>
      </c>
    </row>
    <row r="1793">
      <c r="A1793" s="2">
        <v>353.0</v>
      </c>
      <c r="B1793" s="2">
        <v>5.0</v>
      </c>
      <c r="C1793" s="2">
        <v>358.0</v>
      </c>
      <c r="D1793" s="4">
        <v>43332.47935185185</v>
      </c>
      <c r="E1793" s="6">
        <f t="shared" si="1"/>
        <v>43332</v>
      </c>
      <c r="F1793" s="7">
        <f>IFERROR(__xludf.DUMMYFUNCTION("""COMPUTED_VALUE"""),0.47935185185185186)</f>
        <v>0.4793518519</v>
      </c>
      <c r="G1793">
        <f t="shared" si="2"/>
        <v>11</v>
      </c>
      <c r="H1793">
        <f>IFERROR(__xludf.DUMMYFUNCTION("""COMPUTED_VALUE"""),30.0)</f>
        <v>30</v>
      </c>
      <c r="I1793">
        <f>IFERROR(__xludf.DUMMYFUNCTION("""COMPUTED_VALUE"""),16.0)</f>
        <v>16</v>
      </c>
    </row>
    <row r="1794">
      <c r="A1794" s="2">
        <v>358.0</v>
      </c>
      <c r="B1794" s="2">
        <v>6.0</v>
      </c>
      <c r="C1794" s="2">
        <v>364.0</v>
      </c>
      <c r="D1794" s="4">
        <v>43332.48976851852</v>
      </c>
      <c r="E1794" s="6">
        <f t="shared" si="1"/>
        <v>43332</v>
      </c>
      <c r="F1794" s="7">
        <f>IFERROR(__xludf.DUMMYFUNCTION("""COMPUTED_VALUE"""),0.4897685185185185)</f>
        <v>0.4897685185</v>
      </c>
      <c r="G1794">
        <f t="shared" si="2"/>
        <v>11</v>
      </c>
      <c r="H1794">
        <f>IFERROR(__xludf.DUMMYFUNCTION("""COMPUTED_VALUE"""),45.0)</f>
        <v>45</v>
      </c>
      <c r="I1794">
        <f>IFERROR(__xludf.DUMMYFUNCTION("""COMPUTED_VALUE"""),16.0)</f>
        <v>16</v>
      </c>
    </row>
    <row r="1795">
      <c r="A1795" s="2">
        <v>280.0</v>
      </c>
      <c r="B1795" s="2">
        <v>4.0</v>
      </c>
      <c r="C1795" s="2">
        <v>284.0</v>
      </c>
      <c r="D1795" s="4">
        <v>43332.500185185185</v>
      </c>
      <c r="E1795" s="6">
        <f t="shared" si="1"/>
        <v>43332</v>
      </c>
      <c r="F1795" s="7">
        <f>IFERROR(__xludf.DUMMYFUNCTION("""COMPUTED_VALUE"""),0.5001851851851852)</f>
        <v>0.5001851852</v>
      </c>
      <c r="G1795">
        <f t="shared" si="2"/>
        <v>12</v>
      </c>
      <c r="H1795">
        <f>IFERROR(__xludf.DUMMYFUNCTION("""COMPUTED_VALUE"""),0.0)</f>
        <v>0</v>
      </c>
      <c r="I1795">
        <f>IFERROR(__xludf.DUMMYFUNCTION("""COMPUTED_VALUE"""),16.0)</f>
        <v>16</v>
      </c>
    </row>
    <row r="1796">
      <c r="A1796" s="2">
        <v>251.0</v>
      </c>
      <c r="B1796" s="2">
        <v>2.0</v>
      </c>
      <c r="C1796" s="2">
        <v>253.0</v>
      </c>
      <c r="D1796" s="4">
        <v>43332.51060185185</v>
      </c>
      <c r="E1796" s="6">
        <f t="shared" si="1"/>
        <v>43332</v>
      </c>
      <c r="F1796" s="7">
        <f>IFERROR(__xludf.DUMMYFUNCTION("""COMPUTED_VALUE"""),0.5106018518518518)</f>
        <v>0.5106018519</v>
      </c>
      <c r="G1796">
        <f t="shared" si="2"/>
        <v>12</v>
      </c>
      <c r="H1796">
        <f>IFERROR(__xludf.DUMMYFUNCTION("""COMPUTED_VALUE"""),15.0)</f>
        <v>15</v>
      </c>
      <c r="I1796">
        <f>IFERROR(__xludf.DUMMYFUNCTION("""COMPUTED_VALUE"""),16.0)</f>
        <v>16</v>
      </c>
    </row>
    <row r="1797">
      <c r="A1797" s="2">
        <v>272.0</v>
      </c>
      <c r="B1797" s="2">
        <v>1.0</v>
      </c>
      <c r="C1797" s="2">
        <v>273.0</v>
      </c>
      <c r="D1797" s="4">
        <v>43332.52101851852</v>
      </c>
      <c r="E1797" s="6">
        <f t="shared" si="1"/>
        <v>43332</v>
      </c>
      <c r="F1797" s="7">
        <f>IFERROR(__xludf.DUMMYFUNCTION("""COMPUTED_VALUE"""),0.5210185185185185)</f>
        <v>0.5210185185</v>
      </c>
      <c r="G1797">
        <f t="shared" si="2"/>
        <v>12</v>
      </c>
      <c r="H1797">
        <f>IFERROR(__xludf.DUMMYFUNCTION("""COMPUTED_VALUE"""),30.0)</f>
        <v>30</v>
      </c>
      <c r="I1797">
        <f>IFERROR(__xludf.DUMMYFUNCTION("""COMPUTED_VALUE"""),16.0)</f>
        <v>16</v>
      </c>
    </row>
    <row r="1798">
      <c r="A1798" s="2">
        <v>262.0</v>
      </c>
      <c r="B1798" s="2">
        <v>2.0</v>
      </c>
      <c r="C1798" s="2">
        <v>264.0</v>
      </c>
      <c r="D1798" s="4">
        <v>43332.531435185185</v>
      </c>
      <c r="E1798" s="6">
        <f t="shared" si="1"/>
        <v>43332</v>
      </c>
      <c r="F1798" s="7">
        <f>IFERROR(__xludf.DUMMYFUNCTION("""COMPUTED_VALUE"""),0.5314351851851852)</f>
        <v>0.5314351852</v>
      </c>
      <c r="G1798">
        <f t="shared" si="2"/>
        <v>12</v>
      </c>
      <c r="H1798">
        <f>IFERROR(__xludf.DUMMYFUNCTION("""COMPUTED_VALUE"""),45.0)</f>
        <v>45</v>
      </c>
      <c r="I1798">
        <f>IFERROR(__xludf.DUMMYFUNCTION("""COMPUTED_VALUE"""),16.0)</f>
        <v>16</v>
      </c>
    </row>
    <row r="1799">
      <c r="A1799" s="2">
        <v>239.0</v>
      </c>
      <c r="B1799" s="2">
        <v>3.0</v>
      </c>
      <c r="C1799" s="2">
        <v>242.0</v>
      </c>
      <c r="D1799" s="4">
        <v>43332.54185185185</v>
      </c>
      <c r="E1799" s="6">
        <f t="shared" si="1"/>
        <v>43332</v>
      </c>
      <c r="F1799" s="7">
        <f>IFERROR(__xludf.DUMMYFUNCTION("""COMPUTED_VALUE"""),0.5418518518518518)</f>
        <v>0.5418518519</v>
      </c>
      <c r="G1799">
        <f t="shared" si="2"/>
        <v>13</v>
      </c>
      <c r="H1799">
        <f>IFERROR(__xludf.DUMMYFUNCTION("""COMPUTED_VALUE"""),0.0)</f>
        <v>0</v>
      </c>
      <c r="I1799">
        <f>IFERROR(__xludf.DUMMYFUNCTION("""COMPUTED_VALUE"""),16.0)</f>
        <v>16</v>
      </c>
    </row>
    <row r="1800">
      <c r="A1800" s="2">
        <v>241.0</v>
      </c>
      <c r="B1800" s="2">
        <v>3.0</v>
      </c>
      <c r="C1800" s="2">
        <v>244.0</v>
      </c>
      <c r="D1800" s="4">
        <v>43332.55226851852</v>
      </c>
      <c r="E1800" s="6">
        <f t="shared" si="1"/>
        <v>43332</v>
      </c>
      <c r="F1800" s="7">
        <f>IFERROR(__xludf.DUMMYFUNCTION("""COMPUTED_VALUE"""),0.5522685185185185)</f>
        <v>0.5522685185</v>
      </c>
      <c r="G1800">
        <f t="shared" si="2"/>
        <v>13</v>
      </c>
      <c r="H1800">
        <f>IFERROR(__xludf.DUMMYFUNCTION("""COMPUTED_VALUE"""),15.0)</f>
        <v>15</v>
      </c>
      <c r="I1800">
        <f>IFERROR(__xludf.DUMMYFUNCTION("""COMPUTED_VALUE"""),16.0)</f>
        <v>16</v>
      </c>
    </row>
    <row r="1801">
      <c r="A1801" s="2">
        <v>271.0</v>
      </c>
      <c r="B1801" s="2">
        <v>4.0</v>
      </c>
      <c r="C1801" s="2">
        <v>275.0</v>
      </c>
      <c r="D1801" s="4">
        <v>43332.562685185185</v>
      </c>
      <c r="E1801" s="6">
        <f t="shared" si="1"/>
        <v>43332</v>
      </c>
      <c r="F1801" s="7">
        <f>IFERROR(__xludf.DUMMYFUNCTION("""COMPUTED_VALUE"""),0.5626851851851852)</f>
        <v>0.5626851852</v>
      </c>
      <c r="G1801">
        <f t="shared" si="2"/>
        <v>13</v>
      </c>
      <c r="H1801">
        <f>IFERROR(__xludf.DUMMYFUNCTION("""COMPUTED_VALUE"""),30.0)</f>
        <v>30</v>
      </c>
      <c r="I1801">
        <f>IFERROR(__xludf.DUMMYFUNCTION("""COMPUTED_VALUE"""),16.0)</f>
        <v>16</v>
      </c>
    </row>
    <row r="1802">
      <c r="A1802" s="2">
        <v>278.0</v>
      </c>
      <c r="B1802" s="2">
        <v>2.0</v>
      </c>
      <c r="C1802" s="2">
        <v>280.0</v>
      </c>
      <c r="D1802" s="4">
        <v>43332.57310185185</v>
      </c>
      <c r="E1802" s="6">
        <f t="shared" si="1"/>
        <v>43332</v>
      </c>
      <c r="F1802" s="7">
        <f>IFERROR(__xludf.DUMMYFUNCTION("""COMPUTED_VALUE"""),0.5731018518518518)</f>
        <v>0.5731018519</v>
      </c>
      <c r="G1802">
        <f t="shared" si="2"/>
        <v>13</v>
      </c>
      <c r="H1802">
        <f>IFERROR(__xludf.DUMMYFUNCTION("""COMPUTED_VALUE"""),45.0)</f>
        <v>45</v>
      </c>
      <c r="I1802">
        <f>IFERROR(__xludf.DUMMYFUNCTION("""COMPUTED_VALUE"""),16.0)</f>
        <v>16</v>
      </c>
    </row>
    <row r="1803">
      <c r="A1803" s="2">
        <v>305.0</v>
      </c>
      <c r="B1803" s="2">
        <v>2.0</v>
      </c>
      <c r="C1803" s="2">
        <v>298.0</v>
      </c>
      <c r="D1803" s="4">
        <v>43332.58351851852</v>
      </c>
      <c r="E1803" s="6">
        <f t="shared" si="1"/>
        <v>43332</v>
      </c>
      <c r="F1803" s="7">
        <f>IFERROR(__xludf.DUMMYFUNCTION("""COMPUTED_VALUE"""),0.5835185185185185)</f>
        <v>0.5835185185</v>
      </c>
      <c r="G1803">
        <f t="shared" si="2"/>
        <v>14</v>
      </c>
      <c r="H1803">
        <f>IFERROR(__xludf.DUMMYFUNCTION("""COMPUTED_VALUE"""),0.0)</f>
        <v>0</v>
      </c>
      <c r="I1803">
        <f>IFERROR(__xludf.DUMMYFUNCTION("""COMPUTED_VALUE"""),16.0)</f>
        <v>16</v>
      </c>
    </row>
    <row r="1804">
      <c r="A1804" s="2">
        <v>294.0</v>
      </c>
      <c r="B1804" s="2">
        <v>4.0</v>
      </c>
      <c r="C1804" s="2">
        <v>298.0</v>
      </c>
      <c r="D1804" s="4">
        <v>43332.593935185185</v>
      </c>
      <c r="E1804" s="6">
        <f t="shared" si="1"/>
        <v>43332</v>
      </c>
      <c r="F1804" s="7">
        <f>IFERROR(__xludf.DUMMYFUNCTION("""COMPUTED_VALUE"""),0.5939351851851852)</f>
        <v>0.5939351852</v>
      </c>
      <c r="G1804">
        <f t="shared" si="2"/>
        <v>14</v>
      </c>
      <c r="H1804">
        <f>IFERROR(__xludf.DUMMYFUNCTION("""COMPUTED_VALUE"""),15.0)</f>
        <v>15</v>
      </c>
      <c r="I1804">
        <f>IFERROR(__xludf.DUMMYFUNCTION("""COMPUTED_VALUE"""),16.0)</f>
        <v>16</v>
      </c>
    </row>
    <row r="1805">
      <c r="A1805" s="2">
        <v>276.0</v>
      </c>
      <c r="B1805" s="2">
        <v>2.0</v>
      </c>
      <c r="C1805" s="2">
        <v>274.0</v>
      </c>
      <c r="D1805" s="4">
        <v>43332.604363425926</v>
      </c>
      <c r="E1805" s="6">
        <f t="shared" si="1"/>
        <v>43332</v>
      </c>
      <c r="F1805" s="7">
        <f>IFERROR(__xludf.DUMMYFUNCTION("""COMPUTED_VALUE"""),0.604363425925926)</f>
        <v>0.6043634259</v>
      </c>
      <c r="G1805">
        <f t="shared" si="2"/>
        <v>14</v>
      </c>
      <c r="H1805">
        <f>IFERROR(__xludf.DUMMYFUNCTION("""COMPUTED_VALUE"""),30.0)</f>
        <v>30</v>
      </c>
      <c r="I1805">
        <f>IFERROR(__xludf.DUMMYFUNCTION("""COMPUTED_VALUE"""),17.0)</f>
        <v>17</v>
      </c>
    </row>
    <row r="1806">
      <c r="A1806" s="2">
        <v>292.0</v>
      </c>
      <c r="B1806" s="2">
        <v>1.0</v>
      </c>
      <c r="C1806" s="2">
        <v>293.0</v>
      </c>
      <c r="D1806" s="4">
        <v>43332.61476851852</v>
      </c>
      <c r="E1806" s="6">
        <f t="shared" si="1"/>
        <v>43332</v>
      </c>
      <c r="F1806" s="7">
        <f>IFERROR(__xludf.DUMMYFUNCTION("""COMPUTED_VALUE"""),0.6147685185185185)</f>
        <v>0.6147685185</v>
      </c>
      <c r="G1806">
        <f t="shared" si="2"/>
        <v>14</v>
      </c>
      <c r="H1806">
        <f>IFERROR(__xludf.DUMMYFUNCTION("""COMPUTED_VALUE"""),45.0)</f>
        <v>45</v>
      </c>
      <c r="I1806">
        <f>IFERROR(__xludf.DUMMYFUNCTION("""COMPUTED_VALUE"""),16.0)</f>
        <v>16</v>
      </c>
    </row>
    <row r="1807">
      <c r="A1807" s="2">
        <v>314.0</v>
      </c>
      <c r="B1807" s="2">
        <v>0.0</v>
      </c>
      <c r="C1807" s="2">
        <v>314.0</v>
      </c>
      <c r="D1807" s="4">
        <v>43332.625185185185</v>
      </c>
      <c r="E1807" s="6">
        <f t="shared" si="1"/>
        <v>43332</v>
      </c>
      <c r="F1807" s="7">
        <f>IFERROR(__xludf.DUMMYFUNCTION("""COMPUTED_VALUE"""),0.6251851851851852)</f>
        <v>0.6251851852</v>
      </c>
      <c r="G1807">
        <f t="shared" si="2"/>
        <v>15</v>
      </c>
      <c r="H1807">
        <f>IFERROR(__xludf.DUMMYFUNCTION("""COMPUTED_VALUE"""),0.0)</f>
        <v>0</v>
      </c>
      <c r="I1807">
        <f>IFERROR(__xludf.DUMMYFUNCTION("""COMPUTED_VALUE"""),16.0)</f>
        <v>16</v>
      </c>
    </row>
    <row r="1808">
      <c r="A1808" s="2">
        <v>309.0</v>
      </c>
      <c r="B1808" s="2">
        <v>4.0</v>
      </c>
      <c r="C1808" s="2">
        <v>313.0</v>
      </c>
      <c r="D1808" s="4">
        <v>43332.63560185185</v>
      </c>
      <c r="E1808" s="6">
        <f t="shared" si="1"/>
        <v>43332</v>
      </c>
      <c r="F1808" s="7">
        <f>IFERROR(__xludf.DUMMYFUNCTION("""COMPUTED_VALUE"""),0.6356018518518518)</f>
        <v>0.6356018519</v>
      </c>
      <c r="G1808">
        <f t="shared" si="2"/>
        <v>15</v>
      </c>
      <c r="H1808">
        <f>IFERROR(__xludf.DUMMYFUNCTION("""COMPUTED_VALUE"""),15.0)</f>
        <v>15</v>
      </c>
      <c r="I1808">
        <f>IFERROR(__xludf.DUMMYFUNCTION("""COMPUTED_VALUE"""),16.0)</f>
        <v>16</v>
      </c>
    </row>
    <row r="1809">
      <c r="A1809" s="2">
        <v>312.0</v>
      </c>
      <c r="B1809" s="2">
        <v>3.0</v>
      </c>
      <c r="C1809" s="2">
        <v>315.0</v>
      </c>
      <c r="D1809" s="4">
        <v>43332.64601851852</v>
      </c>
      <c r="E1809" s="6">
        <f t="shared" si="1"/>
        <v>43332</v>
      </c>
      <c r="F1809" s="7">
        <f>IFERROR(__xludf.DUMMYFUNCTION("""COMPUTED_VALUE"""),0.6460185185185185)</f>
        <v>0.6460185185</v>
      </c>
      <c r="G1809">
        <f t="shared" si="2"/>
        <v>15</v>
      </c>
      <c r="H1809">
        <f>IFERROR(__xludf.DUMMYFUNCTION("""COMPUTED_VALUE"""),30.0)</f>
        <v>30</v>
      </c>
      <c r="I1809">
        <f>IFERROR(__xludf.DUMMYFUNCTION("""COMPUTED_VALUE"""),16.0)</f>
        <v>16</v>
      </c>
    </row>
    <row r="1810">
      <c r="A1810" s="2">
        <v>384.0</v>
      </c>
      <c r="B1810" s="2">
        <v>0.0</v>
      </c>
      <c r="C1810" s="2">
        <v>384.0</v>
      </c>
      <c r="D1810" s="4">
        <v>43332.656435185185</v>
      </c>
      <c r="E1810" s="6">
        <f t="shared" si="1"/>
        <v>43332</v>
      </c>
      <c r="F1810" s="7">
        <f>IFERROR(__xludf.DUMMYFUNCTION("""COMPUTED_VALUE"""),0.6564351851851852)</f>
        <v>0.6564351852</v>
      </c>
      <c r="G1810">
        <f t="shared" si="2"/>
        <v>15</v>
      </c>
      <c r="H1810">
        <f>IFERROR(__xludf.DUMMYFUNCTION("""COMPUTED_VALUE"""),45.0)</f>
        <v>45</v>
      </c>
      <c r="I1810">
        <f>IFERROR(__xludf.DUMMYFUNCTION("""COMPUTED_VALUE"""),16.0)</f>
        <v>16</v>
      </c>
    </row>
    <row r="1811">
      <c r="A1811" s="2">
        <v>386.0</v>
      </c>
      <c r="B1811" s="2">
        <v>2.0</v>
      </c>
      <c r="C1811" s="2">
        <v>388.0</v>
      </c>
      <c r="D1811" s="4">
        <v>43332.66685185185</v>
      </c>
      <c r="E1811" s="6">
        <f t="shared" si="1"/>
        <v>43332</v>
      </c>
      <c r="F1811" s="7">
        <f>IFERROR(__xludf.DUMMYFUNCTION("""COMPUTED_VALUE"""),0.6668518518518518)</f>
        <v>0.6668518519</v>
      </c>
      <c r="G1811">
        <f t="shared" si="2"/>
        <v>16</v>
      </c>
      <c r="H1811">
        <f>IFERROR(__xludf.DUMMYFUNCTION("""COMPUTED_VALUE"""),0.0)</f>
        <v>0</v>
      </c>
      <c r="I1811">
        <f>IFERROR(__xludf.DUMMYFUNCTION("""COMPUTED_VALUE"""),16.0)</f>
        <v>16</v>
      </c>
    </row>
    <row r="1812">
      <c r="A1812" s="2">
        <v>406.0</v>
      </c>
      <c r="B1812" s="2">
        <v>4.0</v>
      </c>
      <c r="C1812" s="2">
        <v>410.0</v>
      </c>
      <c r="D1812" s="4">
        <v>43332.677569444444</v>
      </c>
      <c r="E1812" s="6">
        <f t="shared" si="1"/>
        <v>43332</v>
      </c>
      <c r="F1812" s="7">
        <f>IFERROR(__xludf.DUMMYFUNCTION("""COMPUTED_VALUE"""),0.6775694444444444)</f>
        <v>0.6775694444</v>
      </c>
      <c r="G1812">
        <f t="shared" si="2"/>
        <v>16</v>
      </c>
      <c r="H1812">
        <f>IFERROR(__xludf.DUMMYFUNCTION("""COMPUTED_VALUE"""),15.0)</f>
        <v>15</v>
      </c>
      <c r="I1812">
        <f>IFERROR(__xludf.DUMMYFUNCTION("""COMPUTED_VALUE"""),42.0)</f>
        <v>42</v>
      </c>
    </row>
    <row r="1813">
      <c r="A1813" s="2">
        <v>380.0</v>
      </c>
      <c r="B1813" s="2">
        <v>7.0</v>
      </c>
      <c r="C1813" s="2">
        <v>387.0</v>
      </c>
      <c r="D1813" s="4">
        <v>43332.68797453704</v>
      </c>
      <c r="E1813" s="6">
        <f t="shared" si="1"/>
        <v>43332</v>
      </c>
      <c r="F1813" s="7">
        <f>IFERROR(__xludf.DUMMYFUNCTION("""COMPUTED_VALUE"""),0.687974537037037)</f>
        <v>0.687974537</v>
      </c>
      <c r="G1813">
        <f t="shared" si="2"/>
        <v>16</v>
      </c>
      <c r="H1813">
        <f>IFERROR(__xludf.DUMMYFUNCTION("""COMPUTED_VALUE"""),30.0)</f>
        <v>30</v>
      </c>
      <c r="I1813">
        <f>IFERROR(__xludf.DUMMYFUNCTION("""COMPUTED_VALUE"""),41.0)</f>
        <v>41</v>
      </c>
    </row>
    <row r="1814">
      <c r="A1814" s="2">
        <v>404.0</v>
      </c>
      <c r="B1814" s="2">
        <v>5.0</v>
      </c>
      <c r="C1814" s="2">
        <v>409.0</v>
      </c>
      <c r="D1814" s="4">
        <v>43332.6983912037</v>
      </c>
      <c r="E1814" s="6">
        <f t="shared" si="1"/>
        <v>43332</v>
      </c>
      <c r="F1814" s="7">
        <f>IFERROR(__xludf.DUMMYFUNCTION("""COMPUTED_VALUE"""),0.6983912037037037)</f>
        <v>0.6983912037</v>
      </c>
      <c r="G1814">
        <f t="shared" si="2"/>
        <v>16</v>
      </c>
      <c r="H1814">
        <f>IFERROR(__xludf.DUMMYFUNCTION("""COMPUTED_VALUE"""),45.0)</f>
        <v>45</v>
      </c>
      <c r="I1814">
        <f>IFERROR(__xludf.DUMMYFUNCTION("""COMPUTED_VALUE"""),41.0)</f>
        <v>41</v>
      </c>
    </row>
    <row r="1815">
      <c r="A1815" s="2">
        <v>352.0</v>
      </c>
      <c r="B1815" s="2">
        <v>4.0</v>
      </c>
      <c r="C1815" s="2">
        <v>356.0</v>
      </c>
      <c r="D1815" s="4">
        <v>43332.70880787037</v>
      </c>
      <c r="E1815" s="6">
        <f t="shared" si="1"/>
        <v>43332</v>
      </c>
      <c r="F1815" s="7">
        <f>IFERROR(__xludf.DUMMYFUNCTION("""COMPUTED_VALUE"""),0.7088078703703704)</f>
        <v>0.7088078704</v>
      </c>
      <c r="G1815">
        <f t="shared" si="2"/>
        <v>17</v>
      </c>
      <c r="H1815">
        <f>IFERROR(__xludf.DUMMYFUNCTION("""COMPUTED_VALUE"""),0.0)</f>
        <v>0</v>
      </c>
      <c r="I1815">
        <f>IFERROR(__xludf.DUMMYFUNCTION("""COMPUTED_VALUE"""),41.0)</f>
        <v>41</v>
      </c>
    </row>
    <row r="1816">
      <c r="A1816" s="2">
        <v>547.0</v>
      </c>
      <c r="B1816" s="2">
        <v>5.0</v>
      </c>
      <c r="C1816" s="2">
        <v>552.0</v>
      </c>
      <c r="D1816" s="4">
        <v>43332.71921296296</v>
      </c>
      <c r="E1816" s="6">
        <f t="shared" si="1"/>
        <v>43332</v>
      </c>
      <c r="F1816" s="7">
        <f>IFERROR(__xludf.DUMMYFUNCTION("""COMPUTED_VALUE"""),0.719212962962963)</f>
        <v>0.719212963</v>
      </c>
      <c r="G1816">
        <f t="shared" si="2"/>
        <v>17</v>
      </c>
      <c r="H1816">
        <f>IFERROR(__xludf.DUMMYFUNCTION("""COMPUTED_VALUE"""),15.0)</f>
        <v>15</v>
      </c>
      <c r="I1816">
        <f>IFERROR(__xludf.DUMMYFUNCTION("""COMPUTED_VALUE"""),40.0)</f>
        <v>40</v>
      </c>
    </row>
    <row r="1817">
      <c r="A1817" s="2">
        <v>409.0</v>
      </c>
      <c r="B1817" s="2">
        <v>7.0</v>
      </c>
      <c r="C1817" s="2">
        <v>416.0</v>
      </c>
      <c r="D1817" s="4">
        <v>43332.74005787037</v>
      </c>
      <c r="E1817" s="6">
        <f t="shared" si="1"/>
        <v>43332</v>
      </c>
      <c r="F1817" s="7">
        <f>IFERROR(__xludf.DUMMYFUNCTION("""COMPUTED_VALUE"""),0.7400578703703704)</f>
        <v>0.7400578704</v>
      </c>
      <c r="G1817">
        <f t="shared" si="2"/>
        <v>17</v>
      </c>
      <c r="H1817">
        <f>IFERROR(__xludf.DUMMYFUNCTION("""COMPUTED_VALUE"""),45.0)</f>
        <v>45</v>
      </c>
      <c r="I1817">
        <f>IFERROR(__xludf.DUMMYFUNCTION("""COMPUTED_VALUE"""),41.0)</f>
        <v>41</v>
      </c>
    </row>
    <row r="1818">
      <c r="A1818" s="2">
        <v>394.0</v>
      </c>
      <c r="B1818" s="2">
        <v>5.0</v>
      </c>
      <c r="C1818" s="2">
        <v>394.0</v>
      </c>
      <c r="D1818" s="4">
        <v>43332.75046296296</v>
      </c>
      <c r="E1818" s="6">
        <f t="shared" si="1"/>
        <v>43332</v>
      </c>
      <c r="F1818" s="7">
        <f>IFERROR(__xludf.DUMMYFUNCTION("""COMPUTED_VALUE"""),0.750462962962963)</f>
        <v>0.750462963</v>
      </c>
      <c r="G1818">
        <f t="shared" si="2"/>
        <v>18</v>
      </c>
      <c r="H1818">
        <f>IFERROR(__xludf.DUMMYFUNCTION("""COMPUTED_VALUE"""),0.0)</f>
        <v>0</v>
      </c>
      <c r="I1818">
        <f>IFERROR(__xludf.DUMMYFUNCTION("""COMPUTED_VALUE"""),40.0)</f>
        <v>40</v>
      </c>
    </row>
    <row r="1819">
      <c r="A1819" s="2">
        <v>457.0</v>
      </c>
      <c r="B1819" s="2">
        <v>6.0</v>
      </c>
      <c r="C1819" s="2">
        <v>463.0</v>
      </c>
      <c r="D1819" s="4">
        <v>43332.760879629626</v>
      </c>
      <c r="E1819" s="6">
        <f t="shared" si="1"/>
        <v>43332</v>
      </c>
      <c r="F1819" s="7">
        <f>IFERROR(__xludf.DUMMYFUNCTION("""COMPUTED_VALUE"""),0.7608796296296296)</f>
        <v>0.7608796296</v>
      </c>
      <c r="G1819">
        <f t="shared" si="2"/>
        <v>18</v>
      </c>
      <c r="H1819">
        <f>IFERROR(__xludf.DUMMYFUNCTION("""COMPUTED_VALUE"""),15.0)</f>
        <v>15</v>
      </c>
      <c r="I1819">
        <f>IFERROR(__xludf.DUMMYFUNCTION("""COMPUTED_VALUE"""),40.0)</f>
        <v>40</v>
      </c>
    </row>
    <row r="1820">
      <c r="A1820" s="2">
        <v>413.0</v>
      </c>
      <c r="B1820" s="2">
        <v>7.0</v>
      </c>
      <c r="C1820" s="2">
        <v>420.0</v>
      </c>
      <c r="D1820" s="4">
        <v>43332.77128472222</v>
      </c>
      <c r="E1820" s="6">
        <f t="shared" si="1"/>
        <v>43332</v>
      </c>
      <c r="F1820" s="7">
        <f>IFERROR(__xludf.DUMMYFUNCTION("""COMPUTED_VALUE"""),0.7712847222222222)</f>
        <v>0.7712847222</v>
      </c>
      <c r="G1820">
        <f t="shared" si="2"/>
        <v>18</v>
      </c>
      <c r="H1820">
        <f>IFERROR(__xludf.DUMMYFUNCTION("""COMPUTED_VALUE"""),30.0)</f>
        <v>30</v>
      </c>
      <c r="I1820">
        <f>IFERROR(__xludf.DUMMYFUNCTION("""COMPUTED_VALUE"""),39.0)</f>
        <v>39</v>
      </c>
    </row>
    <row r="1821">
      <c r="A1821" s="2">
        <v>451.0</v>
      </c>
      <c r="B1821" s="2">
        <v>7.0</v>
      </c>
      <c r="C1821" s="2">
        <v>458.0</v>
      </c>
      <c r="D1821" s="4">
        <v>43332.781701388885</v>
      </c>
      <c r="E1821" s="6">
        <f t="shared" si="1"/>
        <v>43332</v>
      </c>
      <c r="F1821" s="7">
        <f>IFERROR(__xludf.DUMMYFUNCTION("""COMPUTED_VALUE"""),0.7817013888888888)</f>
        <v>0.7817013889</v>
      </c>
      <c r="G1821">
        <f t="shared" si="2"/>
        <v>18</v>
      </c>
      <c r="H1821">
        <f>IFERROR(__xludf.DUMMYFUNCTION("""COMPUTED_VALUE"""),45.0)</f>
        <v>45</v>
      </c>
      <c r="I1821">
        <f>IFERROR(__xludf.DUMMYFUNCTION("""COMPUTED_VALUE"""),39.0)</f>
        <v>39</v>
      </c>
    </row>
    <row r="1822">
      <c r="A1822" s="2">
        <v>398.0</v>
      </c>
      <c r="B1822" s="2">
        <v>6.0</v>
      </c>
      <c r="C1822" s="2">
        <v>404.0</v>
      </c>
      <c r="D1822" s="4">
        <v>43332.79211805556</v>
      </c>
      <c r="E1822" s="6">
        <f t="shared" si="1"/>
        <v>43332</v>
      </c>
      <c r="F1822" s="7">
        <f>IFERROR(__xludf.DUMMYFUNCTION("""COMPUTED_VALUE"""),0.7921180555555556)</f>
        <v>0.7921180556</v>
      </c>
      <c r="G1822">
        <f t="shared" si="2"/>
        <v>19</v>
      </c>
      <c r="H1822">
        <f>IFERROR(__xludf.DUMMYFUNCTION("""COMPUTED_VALUE"""),0.0)</f>
        <v>0</v>
      </c>
      <c r="I1822">
        <f>IFERROR(__xludf.DUMMYFUNCTION("""COMPUTED_VALUE"""),39.0)</f>
        <v>39</v>
      </c>
    </row>
    <row r="1823">
      <c r="A1823" s="2">
        <v>507.0</v>
      </c>
      <c r="B1823" s="2">
        <v>5.0</v>
      </c>
      <c r="C1823" s="2">
        <v>512.0</v>
      </c>
      <c r="D1823" s="4">
        <v>43332.8025462963</v>
      </c>
      <c r="E1823" s="6">
        <f t="shared" si="1"/>
        <v>43332</v>
      </c>
      <c r="F1823" s="7">
        <f>IFERROR(__xludf.DUMMYFUNCTION("""COMPUTED_VALUE"""),0.8025462962962963)</f>
        <v>0.8025462963</v>
      </c>
      <c r="G1823">
        <f t="shared" si="2"/>
        <v>19</v>
      </c>
      <c r="H1823">
        <f>IFERROR(__xludf.DUMMYFUNCTION("""COMPUTED_VALUE"""),15.0)</f>
        <v>15</v>
      </c>
      <c r="I1823">
        <f>IFERROR(__xludf.DUMMYFUNCTION("""COMPUTED_VALUE"""),40.0)</f>
        <v>40</v>
      </c>
    </row>
    <row r="1824">
      <c r="A1824" s="2">
        <v>506.0</v>
      </c>
      <c r="B1824" s="2">
        <v>7.0</v>
      </c>
      <c r="C1824" s="2">
        <v>513.0</v>
      </c>
      <c r="D1824" s="4">
        <v>43332.812951388885</v>
      </c>
      <c r="E1824" s="6">
        <f t="shared" si="1"/>
        <v>43332</v>
      </c>
      <c r="F1824" s="7">
        <f>IFERROR(__xludf.DUMMYFUNCTION("""COMPUTED_VALUE"""),0.8129513888888888)</f>
        <v>0.8129513889</v>
      </c>
      <c r="G1824">
        <f t="shared" si="2"/>
        <v>19</v>
      </c>
      <c r="H1824">
        <f>IFERROR(__xludf.DUMMYFUNCTION("""COMPUTED_VALUE"""),30.0)</f>
        <v>30</v>
      </c>
      <c r="I1824">
        <f>IFERROR(__xludf.DUMMYFUNCTION("""COMPUTED_VALUE"""),39.0)</f>
        <v>39</v>
      </c>
    </row>
    <row r="1825">
      <c r="A1825" s="2">
        <v>571.0</v>
      </c>
      <c r="B1825" s="2">
        <v>1.0</v>
      </c>
      <c r="C1825" s="2">
        <v>572.0</v>
      </c>
      <c r="D1825" s="4">
        <v>43332.823379629626</v>
      </c>
      <c r="E1825" s="6">
        <f t="shared" si="1"/>
        <v>43332</v>
      </c>
      <c r="F1825" s="7">
        <f>IFERROR(__xludf.DUMMYFUNCTION("""COMPUTED_VALUE"""),0.8233796296296296)</f>
        <v>0.8233796296</v>
      </c>
      <c r="G1825">
        <f t="shared" si="2"/>
        <v>19</v>
      </c>
      <c r="H1825">
        <f>IFERROR(__xludf.DUMMYFUNCTION("""COMPUTED_VALUE"""),45.0)</f>
        <v>45</v>
      </c>
      <c r="I1825">
        <f>IFERROR(__xludf.DUMMYFUNCTION("""COMPUTED_VALUE"""),40.0)</f>
        <v>40</v>
      </c>
    </row>
    <row r="1826">
      <c r="A1826" s="2">
        <v>538.0</v>
      </c>
      <c r="B1826" s="2">
        <v>5.0</v>
      </c>
      <c r="C1826" s="2">
        <v>543.0</v>
      </c>
      <c r="D1826" s="4">
        <v>43332.8337962963</v>
      </c>
      <c r="E1826" s="6">
        <f t="shared" si="1"/>
        <v>43332</v>
      </c>
      <c r="F1826" s="7">
        <f>IFERROR(__xludf.DUMMYFUNCTION("""COMPUTED_VALUE"""),0.8337962962962963)</f>
        <v>0.8337962963</v>
      </c>
      <c r="G1826">
        <f t="shared" si="2"/>
        <v>20</v>
      </c>
      <c r="H1826">
        <f>IFERROR(__xludf.DUMMYFUNCTION("""COMPUTED_VALUE"""),0.0)</f>
        <v>0</v>
      </c>
      <c r="I1826">
        <f>IFERROR(__xludf.DUMMYFUNCTION("""COMPUTED_VALUE"""),40.0)</f>
        <v>40</v>
      </c>
    </row>
    <row r="1827">
      <c r="A1827" s="2">
        <v>734.0</v>
      </c>
      <c r="B1827" s="2">
        <v>10.0</v>
      </c>
      <c r="C1827" s="2">
        <v>744.0</v>
      </c>
      <c r="D1827" s="4">
        <v>43332.84421296296</v>
      </c>
      <c r="E1827" s="6">
        <f t="shared" si="1"/>
        <v>43332</v>
      </c>
      <c r="F1827" s="7">
        <f>IFERROR(__xludf.DUMMYFUNCTION("""COMPUTED_VALUE"""),0.844212962962963)</f>
        <v>0.844212963</v>
      </c>
      <c r="G1827">
        <f t="shared" si="2"/>
        <v>20</v>
      </c>
      <c r="H1827">
        <f>IFERROR(__xludf.DUMMYFUNCTION("""COMPUTED_VALUE"""),15.0)</f>
        <v>15</v>
      </c>
      <c r="I1827">
        <f>IFERROR(__xludf.DUMMYFUNCTION("""COMPUTED_VALUE"""),40.0)</f>
        <v>40</v>
      </c>
    </row>
    <row r="1828">
      <c r="A1828" s="2">
        <v>666.0</v>
      </c>
      <c r="B1828" s="2">
        <v>9.0</v>
      </c>
      <c r="C1828" s="2">
        <v>675.0</v>
      </c>
      <c r="D1828" s="4">
        <v>43332.854629629626</v>
      </c>
      <c r="E1828" s="6">
        <f t="shared" si="1"/>
        <v>43332</v>
      </c>
      <c r="F1828" s="7">
        <f>IFERROR(__xludf.DUMMYFUNCTION("""COMPUTED_VALUE"""),0.8546296296296296)</f>
        <v>0.8546296296</v>
      </c>
      <c r="G1828">
        <f t="shared" si="2"/>
        <v>20</v>
      </c>
      <c r="H1828">
        <f>IFERROR(__xludf.DUMMYFUNCTION("""COMPUTED_VALUE"""),30.0)</f>
        <v>30</v>
      </c>
      <c r="I1828">
        <f>IFERROR(__xludf.DUMMYFUNCTION("""COMPUTED_VALUE"""),40.0)</f>
        <v>40</v>
      </c>
    </row>
    <row r="1829">
      <c r="A1829" s="2">
        <v>685.0</v>
      </c>
      <c r="B1829" s="2">
        <v>7.0</v>
      </c>
      <c r="C1829" s="2">
        <v>692.0</v>
      </c>
      <c r="D1829" s="4">
        <v>43332.86503472222</v>
      </c>
      <c r="E1829" s="6">
        <f t="shared" si="1"/>
        <v>43332</v>
      </c>
      <c r="F1829" s="7">
        <f>IFERROR(__xludf.DUMMYFUNCTION("""COMPUTED_VALUE"""),0.8650347222222222)</f>
        <v>0.8650347222</v>
      </c>
      <c r="G1829">
        <f t="shared" si="2"/>
        <v>20</v>
      </c>
      <c r="H1829">
        <f>IFERROR(__xludf.DUMMYFUNCTION("""COMPUTED_VALUE"""),45.0)</f>
        <v>45</v>
      </c>
      <c r="I1829">
        <f>IFERROR(__xludf.DUMMYFUNCTION("""COMPUTED_VALUE"""),39.0)</f>
        <v>39</v>
      </c>
    </row>
    <row r="1830">
      <c r="A1830" s="2">
        <v>597.0</v>
      </c>
      <c r="B1830" s="2">
        <v>4.0</v>
      </c>
      <c r="C1830" s="2">
        <v>601.0</v>
      </c>
      <c r="D1830" s="4">
        <v>43332.875451388885</v>
      </c>
      <c r="E1830" s="6">
        <f t="shared" si="1"/>
        <v>43332</v>
      </c>
      <c r="F1830" s="7">
        <f>IFERROR(__xludf.DUMMYFUNCTION("""COMPUTED_VALUE"""),0.8754513888888888)</f>
        <v>0.8754513889</v>
      </c>
      <c r="G1830">
        <f t="shared" si="2"/>
        <v>21</v>
      </c>
      <c r="H1830">
        <f>IFERROR(__xludf.DUMMYFUNCTION("""COMPUTED_VALUE"""),0.0)</f>
        <v>0</v>
      </c>
      <c r="I1830">
        <f>IFERROR(__xludf.DUMMYFUNCTION("""COMPUTED_VALUE"""),39.0)</f>
        <v>39</v>
      </c>
    </row>
    <row r="1831">
      <c r="A1831" s="2">
        <v>622.0</v>
      </c>
      <c r="B1831" s="2">
        <v>6.0</v>
      </c>
      <c r="C1831" s="2">
        <v>628.0</v>
      </c>
      <c r="D1831" s="4">
        <v>43332.885879629626</v>
      </c>
      <c r="E1831" s="6">
        <f t="shared" si="1"/>
        <v>43332</v>
      </c>
      <c r="F1831" s="7">
        <f>IFERROR(__xludf.DUMMYFUNCTION("""COMPUTED_VALUE"""),0.8858796296296296)</f>
        <v>0.8858796296</v>
      </c>
      <c r="G1831">
        <f t="shared" si="2"/>
        <v>21</v>
      </c>
      <c r="H1831">
        <f>IFERROR(__xludf.DUMMYFUNCTION("""COMPUTED_VALUE"""),15.0)</f>
        <v>15</v>
      </c>
      <c r="I1831">
        <f>IFERROR(__xludf.DUMMYFUNCTION("""COMPUTED_VALUE"""),40.0)</f>
        <v>40</v>
      </c>
    </row>
    <row r="1832">
      <c r="A1832" s="2">
        <v>645.0</v>
      </c>
      <c r="B1832" s="2">
        <v>8.0</v>
      </c>
      <c r="C1832" s="2">
        <v>653.0</v>
      </c>
      <c r="D1832" s="4">
        <v>43332.89628472222</v>
      </c>
      <c r="E1832" s="6">
        <f t="shared" si="1"/>
        <v>43332</v>
      </c>
      <c r="F1832" s="7">
        <f>IFERROR(__xludf.DUMMYFUNCTION("""COMPUTED_VALUE"""),0.8962847222222222)</f>
        <v>0.8962847222</v>
      </c>
      <c r="G1832">
        <f t="shared" si="2"/>
        <v>21</v>
      </c>
      <c r="H1832">
        <f>IFERROR(__xludf.DUMMYFUNCTION("""COMPUTED_VALUE"""),30.0)</f>
        <v>30</v>
      </c>
      <c r="I1832">
        <f>IFERROR(__xludf.DUMMYFUNCTION("""COMPUTED_VALUE"""),39.0)</f>
        <v>39</v>
      </c>
    </row>
    <row r="1833">
      <c r="A1833" s="2">
        <v>616.0</v>
      </c>
      <c r="B1833" s="2">
        <v>8.0</v>
      </c>
      <c r="C1833" s="2">
        <v>624.0</v>
      </c>
      <c r="D1833" s="4">
        <v>43332.90671296296</v>
      </c>
      <c r="E1833" s="6">
        <f t="shared" si="1"/>
        <v>43332</v>
      </c>
      <c r="F1833" s="7">
        <f>IFERROR(__xludf.DUMMYFUNCTION("""COMPUTED_VALUE"""),0.906712962962963)</f>
        <v>0.906712963</v>
      </c>
      <c r="G1833">
        <f t="shared" si="2"/>
        <v>21</v>
      </c>
      <c r="H1833">
        <f>IFERROR(__xludf.DUMMYFUNCTION("""COMPUTED_VALUE"""),45.0)</f>
        <v>45</v>
      </c>
      <c r="I1833">
        <f>IFERROR(__xludf.DUMMYFUNCTION("""COMPUTED_VALUE"""),40.0)</f>
        <v>40</v>
      </c>
    </row>
    <row r="1834">
      <c r="A1834" s="2">
        <v>565.0</v>
      </c>
      <c r="B1834" s="2">
        <v>2.0</v>
      </c>
      <c r="C1834" s="2">
        <v>558.0</v>
      </c>
      <c r="D1834" s="4">
        <v>43332.91711805556</v>
      </c>
      <c r="E1834" s="6">
        <f t="shared" si="1"/>
        <v>43332</v>
      </c>
      <c r="F1834" s="7">
        <f>IFERROR(__xludf.DUMMYFUNCTION("""COMPUTED_VALUE"""),0.9171180555555556)</f>
        <v>0.9171180556</v>
      </c>
      <c r="G1834">
        <f t="shared" si="2"/>
        <v>22</v>
      </c>
      <c r="H1834">
        <f>IFERROR(__xludf.DUMMYFUNCTION("""COMPUTED_VALUE"""),0.0)</f>
        <v>0</v>
      </c>
      <c r="I1834">
        <f>IFERROR(__xludf.DUMMYFUNCTION("""COMPUTED_VALUE"""),39.0)</f>
        <v>39</v>
      </c>
    </row>
    <row r="1835">
      <c r="A1835" s="2">
        <v>598.0</v>
      </c>
      <c r="B1835" s="2">
        <v>1.0</v>
      </c>
      <c r="C1835" s="2">
        <v>599.0</v>
      </c>
      <c r="D1835" s="4">
        <v>43332.9275462963</v>
      </c>
      <c r="E1835" s="6">
        <f t="shared" si="1"/>
        <v>43332</v>
      </c>
      <c r="F1835" s="7">
        <f>IFERROR(__xludf.DUMMYFUNCTION("""COMPUTED_VALUE"""),0.9275462962962963)</f>
        <v>0.9275462963</v>
      </c>
      <c r="G1835">
        <f t="shared" si="2"/>
        <v>22</v>
      </c>
      <c r="H1835">
        <f>IFERROR(__xludf.DUMMYFUNCTION("""COMPUTED_VALUE"""),15.0)</f>
        <v>15</v>
      </c>
      <c r="I1835">
        <f>IFERROR(__xludf.DUMMYFUNCTION("""COMPUTED_VALUE"""),40.0)</f>
        <v>40</v>
      </c>
    </row>
    <row r="1836">
      <c r="A1836" s="2">
        <v>551.0</v>
      </c>
      <c r="B1836" s="2">
        <v>2.0</v>
      </c>
      <c r="C1836" s="2">
        <v>553.0</v>
      </c>
      <c r="D1836" s="4">
        <v>43332.937951388885</v>
      </c>
      <c r="E1836" s="6">
        <f t="shared" si="1"/>
        <v>43332</v>
      </c>
      <c r="F1836" s="7">
        <f>IFERROR(__xludf.DUMMYFUNCTION("""COMPUTED_VALUE"""),0.9379513888888888)</f>
        <v>0.9379513889</v>
      </c>
      <c r="G1836">
        <f t="shared" si="2"/>
        <v>22</v>
      </c>
      <c r="H1836">
        <f>IFERROR(__xludf.DUMMYFUNCTION("""COMPUTED_VALUE"""),30.0)</f>
        <v>30</v>
      </c>
      <c r="I1836">
        <f>IFERROR(__xludf.DUMMYFUNCTION("""COMPUTED_VALUE"""),39.0)</f>
        <v>39</v>
      </c>
    </row>
    <row r="1837">
      <c r="A1837" s="2">
        <v>459.0</v>
      </c>
      <c r="B1837" s="2">
        <v>1.0</v>
      </c>
      <c r="C1837" s="2">
        <v>460.0</v>
      </c>
      <c r="D1837" s="4">
        <v>43332.94836805556</v>
      </c>
      <c r="E1837" s="6">
        <f t="shared" si="1"/>
        <v>43332</v>
      </c>
      <c r="F1837" s="7">
        <f>IFERROR(__xludf.DUMMYFUNCTION("""COMPUTED_VALUE"""),0.9483680555555556)</f>
        <v>0.9483680556</v>
      </c>
      <c r="G1837">
        <f t="shared" si="2"/>
        <v>22</v>
      </c>
      <c r="H1837">
        <f>IFERROR(__xludf.DUMMYFUNCTION("""COMPUTED_VALUE"""),45.0)</f>
        <v>45</v>
      </c>
      <c r="I1837">
        <f>IFERROR(__xludf.DUMMYFUNCTION("""COMPUTED_VALUE"""),39.0)</f>
        <v>39</v>
      </c>
    </row>
    <row r="1838">
      <c r="A1838" s="2">
        <v>438.0</v>
      </c>
      <c r="B1838" s="2">
        <v>4.0</v>
      </c>
      <c r="C1838" s="2">
        <v>442.0</v>
      </c>
      <c r="D1838" s="4">
        <v>43332.9587962963</v>
      </c>
      <c r="E1838" s="6">
        <f t="shared" si="1"/>
        <v>43332</v>
      </c>
      <c r="F1838" s="7">
        <f>IFERROR(__xludf.DUMMYFUNCTION("""COMPUTED_VALUE"""),0.9587962962962963)</f>
        <v>0.9587962963</v>
      </c>
      <c r="G1838">
        <f t="shared" si="2"/>
        <v>23</v>
      </c>
      <c r="H1838">
        <f>IFERROR(__xludf.DUMMYFUNCTION("""COMPUTED_VALUE"""),0.0)</f>
        <v>0</v>
      </c>
      <c r="I1838">
        <f>IFERROR(__xludf.DUMMYFUNCTION("""COMPUTED_VALUE"""),40.0)</f>
        <v>40</v>
      </c>
    </row>
    <row r="1839">
      <c r="A1839" s="2">
        <v>478.0</v>
      </c>
      <c r="B1839" s="2">
        <v>4.0</v>
      </c>
      <c r="C1839" s="2">
        <v>482.0</v>
      </c>
      <c r="D1839" s="4">
        <v>43332.969201388885</v>
      </c>
      <c r="E1839" s="6">
        <f t="shared" si="1"/>
        <v>43332</v>
      </c>
      <c r="F1839" s="7">
        <f>IFERROR(__xludf.DUMMYFUNCTION("""COMPUTED_VALUE"""),0.9692013888888888)</f>
        <v>0.9692013889</v>
      </c>
      <c r="G1839">
        <f t="shared" si="2"/>
        <v>23</v>
      </c>
      <c r="H1839">
        <f>IFERROR(__xludf.DUMMYFUNCTION("""COMPUTED_VALUE"""),15.0)</f>
        <v>15</v>
      </c>
      <c r="I1839">
        <f>IFERROR(__xludf.DUMMYFUNCTION("""COMPUTED_VALUE"""),39.0)</f>
        <v>39</v>
      </c>
    </row>
    <row r="1840">
      <c r="A1840" s="2">
        <v>412.0</v>
      </c>
      <c r="B1840" s="2">
        <v>5.0</v>
      </c>
      <c r="C1840" s="2">
        <v>417.0</v>
      </c>
      <c r="D1840" s="4">
        <v>43332.97961805556</v>
      </c>
      <c r="E1840" s="6">
        <f t="shared" si="1"/>
        <v>43332</v>
      </c>
      <c r="F1840" s="7">
        <f>IFERROR(__xludf.DUMMYFUNCTION("""COMPUTED_VALUE"""),0.9796180555555556)</f>
        <v>0.9796180556</v>
      </c>
      <c r="G1840">
        <f t="shared" si="2"/>
        <v>23</v>
      </c>
      <c r="H1840">
        <f>IFERROR(__xludf.DUMMYFUNCTION("""COMPUTED_VALUE"""),30.0)</f>
        <v>30</v>
      </c>
      <c r="I1840">
        <f>IFERROR(__xludf.DUMMYFUNCTION("""COMPUTED_VALUE"""),39.0)</f>
        <v>39</v>
      </c>
    </row>
    <row r="1841">
      <c r="A1841" s="2">
        <v>377.0</v>
      </c>
      <c r="B1841" s="2">
        <v>1.0</v>
      </c>
      <c r="C1841" s="2">
        <v>378.0</v>
      </c>
      <c r="D1841" s="4">
        <v>43332.99003472222</v>
      </c>
      <c r="E1841" s="6">
        <f t="shared" si="1"/>
        <v>43332</v>
      </c>
      <c r="F1841" s="7">
        <f>IFERROR(__xludf.DUMMYFUNCTION("""COMPUTED_VALUE"""),0.9900347222222222)</f>
        <v>0.9900347222</v>
      </c>
      <c r="G1841">
        <f t="shared" si="2"/>
        <v>23</v>
      </c>
      <c r="H1841">
        <f>IFERROR(__xludf.DUMMYFUNCTION("""COMPUTED_VALUE"""),45.0)</f>
        <v>45</v>
      </c>
      <c r="I1841">
        <f>IFERROR(__xludf.DUMMYFUNCTION("""COMPUTED_VALUE"""),39.0)</f>
        <v>39</v>
      </c>
    </row>
    <row r="1842">
      <c r="A1842" s="2">
        <v>325.0</v>
      </c>
      <c r="B1842" s="2">
        <v>1.0</v>
      </c>
      <c r="C1842" s="2">
        <v>324.0</v>
      </c>
      <c r="D1842" s="4">
        <v>43333.000451388885</v>
      </c>
      <c r="E1842" s="6">
        <f t="shared" si="1"/>
        <v>43333</v>
      </c>
      <c r="F1842" s="7">
        <f>IFERROR(__xludf.DUMMYFUNCTION("""COMPUTED_VALUE"""),4.5138888888888887E-4)</f>
        <v>0.0004513888889</v>
      </c>
      <c r="G1842">
        <f t="shared" si="2"/>
        <v>0</v>
      </c>
      <c r="H1842">
        <f>IFERROR(__xludf.DUMMYFUNCTION("""COMPUTED_VALUE"""),0.0)</f>
        <v>0</v>
      </c>
      <c r="I1842">
        <f>IFERROR(__xludf.DUMMYFUNCTION("""COMPUTED_VALUE"""),39.0)</f>
        <v>39</v>
      </c>
    </row>
    <row r="1843">
      <c r="A1843" s="2">
        <v>329.0</v>
      </c>
      <c r="B1843" s="2">
        <v>0.0</v>
      </c>
      <c r="C1843" s="2">
        <v>329.0</v>
      </c>
      <c r="D1843" s="4">
        <v>43333.01086805556</v>
      </c>
      <c r="E1843" s="6">
        <f t="shared" si="1"/>
        <v>43333</v>
      </c>
      <c r="F1843" s="7">
        <f>IFERROR(__xludf.DUMMYFUNCTION("""COMPUTED_VALUE"""),0.010868055555555556)</f>
        <v>0.01086805556</v>
      </c>
      <c r="G1843">
        <f t="shared" si="2"/>
        <v>0</v>
      </c>
      <c r="H1843">
        <f>IFERROR(__xludf.DUMMYFUNCTION("""COMPUTED_VALUE"""),15.0)</f>
        <v>15</v>
      </c>
      <c r="I1843">
        <f>IFERROR(__xludf.DUMMYFUNCTION("""COMPUTED_VALUE"""),39.0)</f>
        <v>39</v>
      </c>
    </row>
    <row r="1844">
      <c r="A1844" s="2">
        <v>305.0</v>
      </c>
      <c r="B1844" s="2">
        <v>1.0</v>
      </c>
      <c r="C1844" s="2">
        <v>306.0</v>
      </c>
      <c r="D1844" s="4">
        <v>43333.02128472222</v>
      </c>
      <c r="E1844" s="6">
        <f t="shared" si="1"/>
        <v>43333</v>
      </c>
      <c r="F1844" s="7">
        <f>IFERROR(__xludf.DUMMYFUNCTION("""COMPUTED_VALUE"""),0.021284722222222222)</f>
        <v>0.02128472222</v>
      </c>
      <c r="G1844">
        <f t="shared" si="2"/>
        <v>0</v>
      </c>
      <c r="H1844">
        <f>IFERROR(__xludf.DUMMYFUNCTION("""COMPUTED_VALUE"""),30.0)</f>
        <v>30</v>
      </c>
      <c r="I1844">
        <f>IFERROR(__xludf.DUMMYFUNCTION("""COMPUTED_VALUE"""),39.0)</f>
        <v>39</v>
      </c>
    </row>
    <row r="1845">
      <c r="A1845" s="2">
        <v>270.0</v>
      </c>
      <c r="B1845" s="2">
        <v>3.0</v>
      </c>
      <c r="C1845" s="2">
        <v>273.0</v>
      </c>
      <c r="D1845" s="4">
        <v>43333.03171296296</v>
      </c>
      <c r="E1845" s="6">
        <f t="shared" si="1"/>
        <v>43333</v>
      </c>
      <c r="F1845" s="7">
        <f>IFERROR(__xludf.DUMMYFUNCTION("""COMPUTED_VALUE"""),0.031712962962962964)</f>
        <v>0.03171296296</v>
      </c>
      <c r="G1845">
        <f t="shared" si="2"/>
        <v>0</v>
      </c>
      <c r="H1845">
        <f>IFERROR(__xludf.DUMMYFUNCTION("""COMPUTED_VALUE"""),45.0)</f>
        <v>45</v>
      </c>
      <c r="I1845">
        <f>IFERROR(__xludf.DUMMYFUNCTION("""COMPUTED_VALUE"""),40.0)</f>
        <v>40</v>
      </c>
    </row>
    <row r="1846">
      <c r="A1846" s="2">
        <v>247.0</v>
      </c>
      <c r="B1846" s="2">
        <v>5.0</v>
      </c>
      <c r="C1846" s="2">
        <v>248.0</v>
      </c>
      <c r="D1846" s="4">
        <v>43333.04211805556</v>
      </c>
      <c r="E1846" s="6">
        <f t="shared" si="1"/>
        <v>43333</v>
      </c>
      <c r="F1846" s="7">
        <f>IFERROR(__xludf.DUMMYFUNCTION("""COMPUTED_VALUE"""),0.042118055555555554)</f>
        <v>0.04211805556</v>
      </c>
      <c r="G1846">
        <f t="shared" si="2"/>
        <v>1</v>
      </c>
      <c r="H1846">
        <f>IFERROR(__xludf.DUMMYFUNCTION("""COMPUTED_VALUE"""),0.0)</f>
        <v>0</v>
      </c>
      <c r="I1846">
        <f>IFERROR(__xludf.DUMMYFUNCTION("""COMPUTED_VALUE"""),39.0)</f>
        <v>39</v>
      </c>
    </row>
    <row r="1847">
      <c r="A1847" s="2">
        <v>260.0</v>
      </c>
      <c r="B1847" s="2">
        <v>5.0</v>
      </c>
      <c r="C1847" s="2">
        <v>259.0</v>
      </c>
      <c r="D1847" s="4">
        <v>43333.05253472222</v>
      </c>
      <c r="E1847" s="6">
        <f t="shared" si="1"/>
        <v>43333</v>
      </c>
      <c r="F1847" s="7">
        <f>IFERROR(__xludf.DUMMYFUNCTION("""COMPUTED_VALUE"""),0.05253472222222222)</f>
        <v>0.05253472222</v>
      </c>
      <c r="G1847">
        <f t="shared" si="2"/>
        <v>1</v>
      </c>
      <c r="H1847">
        <f>IFERROR(__xludf.DUMMYFUNCTION("""COMPUTED_VALUE"""),15.0)</f>
        <v>15</v>
      </c>
      <c r="I1847">
        <f>IFERROR(__xludf.DUMMYFUNCTION("""COMPUTED_VALUE"""),39.0)</f>
        <v>39</v>
      </c>
    </row>
    <row r="1848">
      <c r="A1848" s="2">
        <v>233.0</v>
      </c>
      <c r="B1848" s="2">
        <v>7.0</v>
      </c>
      <c r="C1848" s="2">
        <v>240.0</v>
      </c>
      <c r="D1848" s="4">
        <v>43333.062951388885</v>
      </c>
      <c r="E1848" s="6">
        <f t="shared" si="1"/>
        <v>43333</v>
      </c>
      <c r="F1848" s="7">
        <f>IFERROR(__xludf.DUMMYFUNCTION("""COMPUTED_VALUE"""),0.06295138888888889)</f>
        <v>0.06295138889</v>
      </c>
      <c r="G1848">
        <f t="shared" si="2"/>
        <v>1</v>
      </c>
      <c r="H1848">
        <f>IFERROR(__xludf.DUMMYFUNCTION("""COMPUTED_VALUE"""),30.0)</f>
        <v>30</v>
      </c>
      <c r="I1848">
        <f>IFERROR(__xludf.DUMMYFUNCTION("""COMPUTED_VALUE"""),39.0)</f>
        <v>39</v>
      </c>
    </row>
    <row r="1849">
      <c r="A1849" s="2">
        <v>247.0</v>
      </c>
      <c r="B1849" s="2">
        <v>3.0</v>
      </c>
      <c r="C1849" s="2">
        <v>250.0</v>
      </c>
      <c r="D1849" s="4">
        <v>43333.07336805556</v>
      </c>
      <c r="E1849" s="6">
        <f t="shared" si="1"/>
        <v>43333</v>
      </c>
      <c r="F1849" s="7">
        <f>IFERROR(__xludf.DUMMYFUNCTION("""COMPUTED_VALUE"""),0.07336805555555556)</f>
        <v>0.07336805556</v>
      </c>
      <c r="G1849">
        <f t="shared" si="2"/>
        <v>1</v>
      </c>
      <c r="H1849">
        <f>IFERROR(__xludf.DUMMYFUNCTION("""COMPUTED_VALUE"""),45.0)</f>
        <v>45</v>
      </c>
      <c r="I1849">
        <f>IFERROR(__xludf.DUMMYFUNCTION("""COMPUTED_VALUE"""),39.0)</f>
        <v>39</v>
      </c>
    </row>
    <row r="1850">
      <c r="A1850" s="2">
        <v>216.0</v>
      </c>
      <c r="B1850" s="2">
        <v>2.0</v>
      </c>
      <c r="C1850" s="2">
        <v>218.0</v>
      </c>
      <c r="D1850" s="4">
        <v>43333.0837962963</v>
      </c>
      <c r="E1850" s="6">
        <f t="shared" si="1"/>
        <v>43333</v>
      </c>
      <c r="F1850" s="7">
        <f>IFERROR(__xludf.DUMMYFUNCTION("""COMPUTED_VALUE"""),0.0837962962962963)</f>
        <v>0.0837962963</v>
      </c>
      <c r="G1850">
        <f t="shared" si="2"/>
        <v>2</v>
      </c>
      <c r="H1850">
        <f>IFERROR(__xludf.DUMMYFUNCTION("""COMPUTED_VALUE"""),0.0)</f>
        <v>0</v>
      </c>
      <c r="I1850">
        <f>IFERROR(__xludf.DUMMYFUNCTION("""COMPUTED_VALUE"""),40.0)</f>
        <v>40</v>
      </c>
    </row>
    <row r="1851">
      <c r="A1851" s="2">
        <v>249.0</v>
      </c>
      <c r="B1851" s="2">
        <v>2.0</v>
      </c>
      <c r="C1851" s="2">
        <v>251.0</v>
      </c>
      <c r="D1851" s="4">
        <v>43333.09421296296</v>
      </c>
      <c r="E1851" s="6">
        <f t="shared" si="1"/>
        <v>43333</v>
      </c>
      <c r="F1851" s="7">
        <f>IFERROR(__xludf.DUMMYFUNCTION("""COMPUTED_VALUE"""),0.09421296296296296)</f>
        <v>0.09421296296</v>
      </c>
      <c r="G1851">
        <f t="shared" si="2"/>
        <v>2</v>
      </c>
      <c r="H1851">
        <f>IFERROR(__xludf.DUMMYFUNCTION("""COMPUTED_VALUE"""),15.0)</f>
        <v>15</v>
      </c>
      <c r="I1851">
        <f>IFERROR(__xludf.DUMMYFUNCTION("""COMPUTED_VALUE"""),40.0)</f>
        <v>40</v>
      </c>
    </row>
    <row r="1852">
      <c r="A1852" s="2">
        <v>219.0</v>
      </c>
      <c r="B1852" s="2">
        <v>3.0</v>
      </c>
      <c r="C1852" s="2">
        <v>222.0</v>
      </c>
      <c r="D1852" s="4">
        <v>43333.10461805556</v>
      </c>
      <c r="E1852" s="6">
        <f t="shared" si="1"/>
        <v>43333</v>
      </c>
      <c r="F1852" s="7">
        <f>IFERROR(__xludf.DUMMYFUNCTION("""COMPUTED_VALUE"""),0.10461805555555556)</f>
        <v>0.1046180556</v>
      </c>
      <c r="G1852">
        <f t="shared" si="2"/>
        <v>2</v>
      </c>
      <c r="H1852">
        <f>IFERROR(__xludf.DUMMYFUNCTION("""COMPUTED_VALUE"""),30.0)</f>
        <v>30</v>
      </c>
      <c r="I1852">
        <f>IFERROR(__xludf.DUMMYFUNCTION("""COMPUTED_VALUE"""),39.0)</f>
        <v>39</v>
      </c>
    </row>
    <row r="1853">
      <c r="A1853" s="2">
        <v>198.0</v>
      </c>
      <c r="B1853" s="2">
        <v>1.0</v>
      </c>
      <c r="C1853" s="2">
        <v>199.0</v>
      </c>
      <c r="D1853" s="4">
        <v>43333.1150462963</v>
      </c>
      <c r="E1853" s="6">
        <f t="shared" si="1"/>
        <v>43333</v>
      </c>
      <c r="F1853" s="7">
        <f>IFERROR(__xludf.DUMMYFUNCTION("""COMPUTED_VALUE"""),0.1150462962962963)</f>
        <v>0.1150462963</v>
      </c>
      <c r="G1853">
        <f t="shared" si="2"/>
        <v>2</v>
      </c>
      <c r="H1853">
        <f>IFERROR(__xludf.DUMMYFUNCTION("""COMPUTED_VALUE"""),45.0)</f>
        <v>45</v>
      </c>
      <c r="I1853">
        <f>IFERROR(__xludf.DUMMYFUNCTION("""COMPUTED_VALUE"""),40.0)</f>
        <v>40</v>
      </c>
    </row>
    <row r="1854">
      <c r="A1854" s="2">
        <v>162.0</v>
      </c>
      <c r="B1854" s="2">
        <v>3.0</v>
      </c>
      <c r="C1854" s="2">
        <v>165.0</v>
      </c>
      <c r="D1854" s="4">
        <v>43333.125451388885</v>
      </c>
      <c r="E1854" s="6">
        <f t="shared" si="1"/>
        <v>43333</v>
      </c>
      <c r="F1854" s="7">
        <f>IFERROR(__xludf.DUMMYFUNCTION("""COMPUTED_VALUE"""),0.12545138888888888)</f>
        <v>0.1254513889</v>
      </c>
      <c r="G1854">
        <f t="shared" si="2"/>
        <v>3</v>
      </c>
      <c r="H1854">
        <f>IFERROR(__xludf.DUMMYFUNCTION("""COMPUTED_VALUE"""),0.0)</f>
        <v>0</v>
      </c>
      <c r="I1854">
        <f>IFERROR(__xludf.DUMMYFUNCTION("""COMPUTED_VALUE"""),39.0)</f>
        <v>39</v>
      </c>
    </row>
    <row r="1855">
      <c r="A1855" s="2">
        <v>159.0</v>
      </c>
      <c r="B1855" s="2">
        <v>2.0</v>
      </c>
      <c r="C1855" s="2">
        <v>161.0</v>
      </c>
      <c r="D1855" s="4">
        <v>43333.13586805556</v>
      </c>
      <c r="E1855" s="6">
        <f t="shared" si="1"/>
        <v>43333</v>
      </c>
      <c r="F1855" s="7">
        <f>IFERROR(__xludf.DUMMYFUNCTION("""COMPUTED_VALUE"""),0.13586805555555556)</f>
        <v>0.1358680556</v>
      </c>
      <c r="G1855">
        <f t="shared" si="2"/>
        <v>3</v>
      </c>
      <c r="H1855">
        <f>IFERROR(__xludf.DUMMYFUNCTION("""COMPUTED_VALUE"""),15.0)</f>
        <v>15</v>
      </c>
      <c r="I1855">
        <f>IFERROR(__xludf.DUMMYFUNCTION("""COMPUTED_VALUE"""),39.0)</f>
        <v>39</v>
      </c>
    </row>
    <row r="1856">
      <c r="A1856" s="2">
        <v>144.0</v>
      </c>
      <c r="B1856" s="2">
        <v>1.0</v>
      </c>
      <c r="C1856" s="2">
        <v>145.0</v>
      </c>
      <c r="D1856" s="4">
        <v>43333.14627314815</v>
      </c>
      <c r="E1856" s="6">
        <f t="shared" si="1"/>
        <v>43333</v>
      </c>
      <c r="F1856" s="7">
        <f>IFERROR(__xludf.DUMMYFUNCTION("""COMPUTED_VALUE"""),0.14627314814814815)</f>
        <v>0.1462731481</v>
      </c>
      <c r="G1856">
        <f t="shared" si="2"/>
        <v>3</v>
      </c>
      <c r="H1856">
        <f>IFERROR(__xludf.DUMMYFUNCTION("""COMPUTED_VALUE"""),30.0)</f>
        <v>30</v>
      </c>
      <c r="I1856">
        <f>IFERROR(__xludf.DUMMYFUNCTION("""COMPUTED_VALUE"""),38.0)</f>
        <v>38</v>
      </c>
    </row>
    <row r="1857">
      <c r="A1857" s="2">
        <v>122.0</v>
      </c>
      <c r="B1857" s="2">
        <v>3.0</v>
      </c>
      <c r="C1857" s="2">
        <v>125.0</v>
      </c>
      <c r="D1857" s="4">
        <v>43333.156701388885</v>
      </c>
      <c r="E1857" s="6">
        <f t="shared" si="1"/>
        <v>43333</v>
      </c>
      <c r="F1857" s="7">
        <f>IFERROR(__xludf.DUMMYFUNCTION("""COMPUTED_VALUE"""),0.15670138888888888)</f>
        <v>0.1567013889</v>
      </c>
      <c r="G1857">
        <f t="shared" si="2"/>
        <v>3</v>
      </c>
      <c r="H1857">
        <f>IFERROR(__xludf.DUMMYFUNCTION("""COMPUTED_VALUE"""),45.0)</f>
        <v>45</v>
      </c>
      <c r="I1857">
        <f>IFERROR(__xludf.DUMMYFUNCTION("""COMPUTED_VALUE"""),39.0)</f>
        <v>39</v>
      </c>
    </row>
    <row r="1858">
      <c r="A1858" s="2">
        <v>108.0</v>
      </c>
      <c r="B1858" s="2">
        <v>3.0</v>
      </c>
      <c r="C1858" s="2">
        <v>111.0</v>
      </c>
      <c r="D1858" s="4">
        <v>43333.16710648148</v>
      </c>
      <c r="E1858" s="6">
        <f t="shared" si="1"/>
        <v>43333</v>
      </c>
      <c r="F1858" s="7">
        <f>IFERROR(__xludf.DUMMYFUNCTION("""COMPUTED_VALUE"""),0.1671064814814815)</f>
        <v>0.1671064815</v>
      </c>
      <c r="G1858">
        <f t="shared" si="2"/>
        <v>4</v>
      </c>
      <c r="H1858">
        <f>IFERROR(__xludf.DUMMYFUNCTION("""COMPUTED_VALUE"""),0.0)</f>
        <v>0</v>
      </c>
      <c r="I1858">
        <f>IFERROR(__xludf.DUMMYFUNCTION("""COMPUTED_VALUE"""),38.0)</f>
        <v>38</v>
      </c>
    </row>
    <row r="1859">
      <c r="A1859" s="2">
        <v>41.0</v>
      </c>
      <c r="B1859" s="2">
        <v>1.0</v>
      </c>
      <c r="C1859" s="2">
        <v>42.0</v>
      </c>
      <c r="D1859" s="4">
        <v>43333.17753472222</v>
      </c>
      <c r="E1859" s="6">
        <f t="shared" si="1"/>
        <v>43333</v>
      </c>
      <c r="F1859" s="7">
        <f>IFERROR(__xludf.DUMMYFUNCTION("""COMPUTED_VALUE"""),0.17753472222222222)</f>
        <v>0.1775347222</v>
      </c>
      <c r="G1859">
        <f t="shared" si="2"/>
        <v>4</v>
      </c>
      <c r="H1859">
        <f>IFERROR(__xludf.DUMMYFUNCTION("""COMPUTED_VALUE"""),15.0)</f>
        <v>15</v>
      </c>
      <c r="I1859">
        <f>IFERROR(__xludf.DUMMYFUNCTION("""COMPUTED_VALUE"""),39.0)</f>
        <v>39</v>
      </c>
    </row>
    <row r="1860">
      <c r="A1860" s="2">
        <v>22.0</v>
      </c>
      <c r="B1860" s="2">
        <v>0.0</v>
      </c>
      <c r="C1860" s="2">
        <v>22.0</v>
      </c>
      <c r="D1860" s="4">
        <v>43333.187951388885</v>
      </c>
      <c r="E1860" s="6">
        <f t="shared" si="1"/>
        <v>43333</v>
      </c>
      <c r="F1860" s="7">
        <f>IFERROR(__xludf.DUMMYFUNCTION("""COMPUTED_VALUE"""),0.18795138888888888)</f>
        <v>0.1879513889</v>
      </c>
      <c r="G1860">
        <f t="shared" si="2"/>
        <v>4</v>
      </c>
      <c r="H1860">
        <f>IFERROR(__xludf.DUMMYFUNCTION("""COMPUTED_VALUE"""),30.0)</f>
        <v>30</v>
      </c>
      <c r="I1860">
        <f>IFERROR(__xludf.DUMMYFUNCTION("""COMPUTED_VALUE"""),39.0)</f>
        <v>39</v>
      </c>
    </row>
    <row r="1861">
      <c r="A1861" s="2">
        <v>20.0</v>
      </c>
      <c r="B1861" s="2">
        <v>0.0</v>
      </c>
      <c r="C1861" s="2">
        <v>20.0</v>
      </c>
      <c r="D1861" s="4">
        <v>43333.19836805556</v>
      </c>
      <c r="E1861" s="6">
        <f t="shared" si="1"/>
        <v>43333</v>
      </c>
      <c r="F1861" s="7">
        <f>IFERROR(__xludf.DUMMYFUNCTION("""COMPUTED_VALUE"""),0.19836805555555556)</f>
        <v>0.1983680556</v>
      </c>
      <c r="G1861">
        <f t="shared" si="2"/>
        <v>4</v>
      </c>
      <c r="H1861">
        <f>IFERROR(__xludf.DUMMYFUNCTION("""COMPUTED_VALUE"""),45.0)</f>
        <v>45</v>
      </c>
      <c r="I1861">
        <f>IFERROR(__xludf.DUMMYFUNCTION("""COMPUTED_VALUE"""),39.0)</f>
        <v>39</v>
      </c>
    </row>
    <row r="1862">
      <c r="A1862" s="2">
        <v>19.0</v>
      </c>
      <c r="B1862" s="2">
        <v>0.0</v>
      </c>
      <c r="C1862" s="2">
        <v>19.0</v>
      </c>
      <c r="D1862" s="4">
        <v>43333.20877314815</v>
      </c>
      <c r="E1862" s="6">
        <f t="shared" si="1"/>
        <v>43333</v>
      </c>
      <c r="F1862" s="7">
        <f>IFERROR(__xludf.DUMMYFUNCTION("""COMPUTED_VALUE"""),0.20877314814814815)</f>
        <v>0.2087731481</v>
      </c>
      <c r="G1862">
        <f t="shared" si="2"/>
        <v>5</v>
      </c>
      <c r="H1862">
        <f>IFERROR(__xludf.DUMMYFUNCTION("""COMPUTED_VALUE"""),0.0)</f>
        <v>0</v>
      </c>
      <c r="I1862">
        <f>IFERROR(__xludf.DUMMYFUNCTION("""COMPUTED_VALUE"""),38.0)</f>
        <v>38</v>
      </c>
    </row>
    <row r="1863">
      <c r="A1863" s="2">
        <v>19.0</v>
      </c>
      <c r="B1863" s="2">
        <v>0.0</v>
      </c>
      <c r="C1863" s="2">
        <v>19.0</v>
      </c>
      <c r="D1863" s="4">
        <v>43333.219201388885</v>
      </c>
      <c r="E1863" s="6">
        <f t="shared" si="1"/>
        <v>43333</v>
      </c>
      <c r="F1863" s="7">
        <f>IFERROR(__xludf.DUMMYFUNCTION("""COMPUTED_VALUE"""),0.21920138888888888)</f>
        <v>0.2192013889</v>
      </c>
      <c r="G1863">
        <f t="shared" si="2"/>
        <v>5</v>
      </c>
      <c r="H1863">
        <f>IFERROR(__xludf.DUMMYFUNCTION("""COMPUTED_VALUE"""),15.0)</f>
        <v>15</v>
      </c>
      <c r="I1863">
        <f>IFERROR(__xludf.DUMMYFUNCTION("""COMPUTED_VALUE"""),39.0)</f>
        <v>39</v>
      </c>
    </row>
    <row r="1864">
      <c r="A1864" s="2">
        <v>19.0</v>
      </c>
      <c r="B1864" s="2">
        <v>0.0</v>
      </c>
      <c r="C1864" s="2">
        <v>19.0</v>
      </c>
      <c r="D1864" s="4">
        <v>43333.22960648148</v>
      </c>
      <c r="E1864" s="6">
        <f t="shared" si="1"/>
        <v>43333</v>
      </c>
      <c r="F1864" s="7">
        <f>IFERROR(__xludf.DUMMYFUNCTION("""COMPUTED_VALUE"""),0.2296064814814815)</f>
        <v>0.2296064815</v>
      </c>
      <c r="G1864">
        <f t="shared" si="2"/>
        <v>5</v>
      </c>
      <c r="H1864">
        <f>IFERROR(__xludf.DUMMYFUNCTION("""COMPUTED_VALUE"""),30.0)</f>
        <v>30</v>
      </c>
      <c r="I1864">
        <f>IFERROR(__xludf.DUMMYFUNCTION("""COMPUTED_VALUE"""),38.0)</f>
        <v>38</v>
      </c>
    </row>
    <row r="1865">
      <c r="A1865" s="2">
        <v>18.0</v>
      </c>
      <c r="B1865" s="2">
        <v>0.0</v>
      </c>
      <c r="C1865" s="2">
        <v>18.0</v>
      </c>
      <c r="D1865" s="4">
        <v>43333.2400462963</v>
      </c>
      <c r="E1865" s="6">
        <f t="shared" si="1"/>
        <v>43333</v>
      </c>
      <c r="F1865" s="7">
        <f>IFERROR(__xludf.DUMMYFUNCTION("""COMPUTED_VALUE"""),0.24004629629629629)</f>
        <v>0.2400462963</v>
      </c>
      <c r="G1865">
        <f t="shared" si="2"/>
        <v>5</v>
      </c>
      <c r="H1865">
        <f>IFERROR(__xludf.DUMMYFUNCTION("""COMPUTED_VALUE"""),45.0)</f>
        <v>45</v>
      </c>
      <c r="I1865">
        <f>IFERROR(__xludf.DUMMYFUNCTION("""COMPUTED_VALUE"""),40.0)</f>
        <v>40</v>
      </c>
    </row>
    <row r="1866">
      <c r="A1866" s="2">
        <v>18.0</v>
      </c>
      <c r="B1866" s="2">
        <v>0.0</v>
      </c>
      <c r="C1866" s="2">
        <v>18.0</v>
      </c>
      <c r="D1866" s="4">
        <v>43333.250439814816</v>
      </c>
      <c r="E1866" s="6">
        <f t="shared" si="1"/>
        <v>43333</v>
      </c>
      <c r="F1866" s="7">
        <f>IFERROR(__xludf.DUMMYFUNCTION("""COMPUTED_VALUE"""),0.2504398148148148)</f>
        <v>0.2504398148</v>
      </c>
      <c r="G1866">
        <f t="shared" si="2"/>
        <v>6</v>
      </c>
      <c r="H1866">
        <f>IFERROR(__xludf.DUMMYFUNCTION("""COMPUTED_VALUE"""),0.0)</f>
        <v>0</v>
      </c>
      <c r="I1866">
        <f>IFERROR(__xludf.DUMMYFUNCTION("""COMPUTED_VALUE"""),38.0)</f>
        <v>38</v>
      </c>
    </row>
    <row r="1867">
      <c r="A1867" s="2">
        <v>18.0</v>
      </c>
      <c r="B1867" s="2">
        <v>0.0</v>
      </c>
      <c r="C1867" s="2">
        <v>18.0</v>
      </c>
      <c r="D1867" s="4">
        <v>43333.260879629626</v>
      </c>
      <c r="E1867" s="6">
        <f t="shared" si="1"/>
        <v>43333</v>
      </c>
      <c r="F1867" s="7">
        <f>IFERROR(__xludf.DUMMYFUNCTION("""COMPUTED_VALUE"""),0.26087962962962963)</f>
        <v>0.2608796296</v>
      </c>
      <c r="G1867">
        <f t="shared" si="2"/>
        <v>6</v>
      </c>
      <c r="H1867">
        <f>IFERROR(__xludf.DUMMYFUNCTION("""COMPUTED_VALUE"""),15.0)</f>
        <v>15</v>
      </c>
      <c r="I1867">
        <f>IFERROR(__xludf.DUMMYFUNCTION("""COMPUTED_VALUE"""),40.0)</f>
        <v>40</v>
      </c>
    </row>
    <row r="1868">
      <c r="A1868" s="2">
        <v>17.0</v>
      </c>
      <c r="B1868" s="2">
        <v>0.0</v>
      </c>
      <c r="C1868" s="2">
        <v>17.0</v>
      </c>
      <c r="D1868" s="4">
        <v>43333.27377314815</v>
      </c>
      <c r="E1868" s="6">
        <f t="shared" si="1"/>
        <v>43333</v>
      </c>
      <c r="F1868" s="7">
        <f>IFERROR(__xludf.DUMMYFUNCTION("""COMPUTED_VALUE"""),0.2737731481481481)</f>
        <v>0.2737731481</v>
      </c>
      <c r="G1868">
        <f t="shared" si="2"/>
        <v>6</v>
      </c>
      <c r="H1868">
        <f>IFERROR(__xludf.DUMMYFUNCTION("""COMPUTED_VALUE"""),34.0)</f>
        <v>34</v>
      </c>
      <c r="I1868">
        <f>IFERROR(__xludf.DUMMYFUNCTION("""COMPUTED_VALUE"""),14.0)</f>
        <v>14</v>
      </c>
    </row>
    <row r="1869">
      <c r="A1869" s="2">
        <v>16.0</v>
      </c>
      <c r="B1869" s="2">
        <v>0.0</v>
      </c>
      <c r="C1869" s="2">
        <v>16.0</v>
      </c>
      <c r="D1869" s="4">
        <v>43333.281701388885</v>
      </c>
      <c r="E1869" s="6">
        <f t="shared" si="1"/>
        <v>43333</v>
      </c>
      <c r="F1869" s="7">
        <f>IFERROR(__xludf.DUMMYFUNCTION("""COMPUTED_VALUE"""),0.2817013888888889)</f>
        <v>0.2817013889</v>
      </c>
      <c r="G1869">
        <f t="shared" si="2"/>
        <v>6</v>
      </c>
      <c r="H1869">
        <f>IFERROR(__xludf.DUMMYFUNCTION("""COMPUTED_VALUE"""),45.0)</f>
        <v>45</v>
      </c>
      <c r="I1869">
        <f>IFERROR(__xludf.DUMMYFUNCTION("""COMPUTED_VALUE"""),39.0)</f>
        <v>39</v>
      </c>
    </row>
    <row r="1870">
      <c r="A1870" s="2">
        <v>27.0</v>
      </c>
      <c r="B1870" s="2">
        <v>0.0</v>
      </c>
      <c r="C1870" s="2">
        <v>27.0</v>
      </c>
      <c r="D1870" s="4">
        <v>43333.29211805556</v>
      </c>
      <c r="E1870" s="6">
        <f t="shared" si="1"/>
        <v>43333</v>
      </c>
      <c r="F1870" s="7">
        <f>IFERROR(__xludf.DUMMYFUNCTION("""COMPUTED_VALUE"""),0.29211805555555553)</f>
        <v>0.2921180556</v>
      </c>
      <c r="G1870">
        <f t="shared" si="2"/>
        <v>7</v>
      </c>
      <c r="H1870">
        <f>IFERROR(__xludf.DUMMYFUNCTION("""COMPUTED_VALUE"""),0.0)</f>
        <v>0</v>
      </c>
      <c r="I1870">
        <f>IFERROR(__xludf.DUMMYFUNCTION("""COMPUTED_VALUE"""),39.0)</f>
        <v>39</v>
      </c>
    </row>
    <row r="1871">
      <c r="A1871" s="2">
        <v>42.0</v>
      </c>
      <c r="B1871" s="2">
        <v>1.0</v>
      </c>
      <c r="C1871" s="2">
        <v>43.0</v>
      </c>
      <c r="D1871" s="4">
        <v>43333.3025462963</v>
      </c>
      <c r="E1871" s="6">
        <f t="shared" si="1"/>
        <v>43333</v>
      </c>
      <c r="F1871" s="7">
        <f>IFERROR(__xludf.DUMMYFUNCTION("""COMPUTED_VALUE"""),0.3025462962962963)</f>
        <v>0.3025462963</v>
      </c>
      <c r="G1871">
        <f t="shared" si="2"/>
        <v>7</v>
      </c>
      <c r="H1871">
        <f>IFERROR(__xludf.DUMMYFUNCTION("""COMPUTED_VALUE"""),15.0)</f>
        <v>15</v>
      </c>
      <c r="I1871">
        <f>IFERROR(__xludf.DUMMYFUNCTION("""COMPUTED_VALUE"""),40.0)</f>
        <v>40</v>
      </c>
    </row>
    <row r="1872">
      <c r="A1872" s="2">
        <v>45.0</v>
      </c>
      <c r="B1872" s="2">
        <v>0.0</v>
      </c>
      <c r="C1872" s="2">
        <v>45.0</v>
      </c>
      <c r="D1872" s="4">
        <v>43333.31296296296</v>
      </c>
      <c r="E1872" s="6">
        <f t="shared" si="1"/>
        <v>43333</v>
      </c>
      <c r="F1872" s="7">
        <f>IFERROR(__xludf.DUMMYFUNCTION("""COMPUTED_VALUE"""),0.31296296296296294)</f>
        <v>0.312962963</v>
      </c>
      <c r="G1872">
        <f t="shared" si="2"/>
        <v>7</v>
      </c>
      <c r="H1872">
        <f>IFERROR(__xludf.DUMMYFUNCTION("""COMPUTED_VALUE"""),30.0)</f>
        <v>30</v>
      </c>
      <c r="I1872">
        <f>IFERROR(__xludf.DUMMYFUNCTION("""COMPUTED_VALUE"""),40.0)</f>
        <v>40</v>
      </c>
    </row>
    <row r="1873">
      <c r="A1873" s="2">
        <v>65.0</v>
      </c>
      <c r="B1873" s="2">
        <v>0.0</v>
      </c>
      <c r="C1873" s="2">
        <v>65.0</v>
      </c>
      <c r="D1873" s="4">
        <v>43333.323379629626</v>
      </c>
      <c r="E1873" s="6">
        <f t="shared" si="1"/>
        <v>43333</v>
      </c>
      <c r="F1873" s="7">
        <f>IFERROR(__xludf.DUMMYFUNCTION("""COMPUTED_VALUE"""),0.32337962962962963)</f>
        <v>0.3233796296</v>
      </c>
      <c r="G1873">
        <f t="shared" si="2"/>
        <v>7</v>
      </c>
      <c r="H1873">
        <f>IFERROR(__xludf.DUMMYFUNCTION("""COMPUTED_VALUE"""),45.0)</f>
        <v>45</v>
      </c>
      <c r="I1873">
        <f>IFERROR(__xludf.DUMMYFUNCTION("""COMPUTED_VALUE"""),40.0)</f>
        <v>40</v>
      </c>
    </row>
    <row r="1874">
      <c r="A1874" s="2">
        <v>52.0</v>
      </c>
      <c r="B1874" s="2">
        <v>0.0</v>
      </c>
      <c r="C1874" s="2">
        <v>52.0</v>
      </c>
      <c r="D1874" s="4">
        <v>43333.3337962963</v>
      </c>
      <c r="E1874" s="6">
        <f t="shared" si="1"/>
        <v>43333</v>
      </c>
      <c r="F1874" s="7">
        <f>IFERROR(__xludf.DUMMYFUNCTION("""COMPUTED_VALUE"""),0.3337962962962963)</f>
        <v>0.3337962963</v>
      </c>
      <c r="G1874">
        <f t="shared" si="2"/>
        <v>8</v>
      </c>
      <c r="H1874">
        <f>IFERROR(__xludf.DUMMYFUNCTION("""COMPUTED_VALUE"""),0.0)</f>
        <v>0</v>
      </c>
      <c r="I1874">
        <f>IFERROR(__xludf.DUMMYFUNCTION("""COMPUTED_VALUE"""),40.0)</f>
        <v>40</v>
      </c>
    </row>
    <row r="1875">
      <c r="A1875" s="2">
        <v>71.0</v>
      </c>
      <c r="B1875" s="2">
        <v>0.0</v>
      </c>
      <c r="C1875" s="2">
        <v>71.0</v>
      </c>
      <c r="D1875" s="4">
        <v>43333.34421296296</v>
      </c>
      <c r="E1875" s="6">
        <f t="shared" si="1"/>
        <v>43333</v>
      </c>
      <c r="F1875" s="7">
        <f>IFERROR(__xludf.DUMMYFUNCTION("""COMPUTED_VALUE"""),0.34421296296296294)</f>
        <v>0.344212963</v>
      </c>
      <c r="G1875">
        <f t="shared" si="2"/>
        <v>8</v>
      </c>
      <c r="H1875">
        <f>IFERROR(__xludf.DUMMYFUNCTION("""COMPUTED_VALUE"""),15.0)</f>
        <v>15</v>
      </c>
      <c r="I1875">
        <f>IFERROR(__xludf.DUMMYFUNCTION("""COMPUTED_VALUE"""),40.0)</f>
        <v>40</v>
      </c>
    </row>
    <row r="1876">
      <c r="A1876" s="2">
        <v>118.0</v>
      </c>
      <c r="B1876" s="2">
        <v>0.0</v>
      </c>
      <c r="C1876" s="2">
        <v>118.0</v>
      </c>
      <c r="D1876" s="4">
        <v>43333.354629629626</v>
      </c>
      <c r="E1876" s="6">
        <f t="shared" si="1"/>
        <v>43333</v>
      </c>
      <c r="F1876" s="7">
        <f>IFERROR(__xludf.DUMMYFUNCTION("""COMPUTED_VALUE"""),0.35462962962962963)</f>
        <v>0.3546296296</v>
      </c>
      <c r="G1876">
        <f t="shared" si="2"/>
        <v>8</v>
      </c>
      <c r="H1876">
        <f>IFERROR(__xludf.DUMMYFUNCTION("""COMPUTED_VALUE"""),30.0)</f>
        <v>30</v>
      </c>
      <c r="I1876">
        <f>IFERROR(__xludf.DUMMYFUNCTION("""COMPUTED_VALUE"""),40.0)</f>
        <v>40</v>
      </c>
    </row>
    <row r="1877">
      <c r="A1877" s="2">
        <v>178.0</v>
      </c>
      <c r="B1877" s="2">
        <v>1.0</v>
      </c>
      <c r="C1877" s="2">
        <v>179.0</v>
      </c>
      <c r="D1877" s="4">
        <v>43333.3650462963</v>
      </c>
      <c r="E1877" s="6">
        <f t="shared" si="1"/>
        <v>43333</v>
      </c>
      <c r="F1877" s="7">
        <f>IFERROR(__xludf.DUMMYFUNCTION("""COMPUTED_VALUE"""),0.3650462962962963)</f>
        <v>0.3650462963</v>
      </c>
      <c r="G1877">
        <f t="shared" si="2"/>
        <v>8</v>
      </c>
      <c r="H1877">
        <f>IFERROR(__xludf.DUMMYFUNCTION("""COMPUTED_VALUE"""),45.0)</f>
        <v>45</v>
      </c>
      <c r="I1877">
        <f>IFERROR(__xludf.DUMMYFUNCTION("""COMPUTED_VALUE"""),40.0)</f>
        <v>40</v>
      </c>
    </row>
    <row r="1878">
      <c r="A1878" s="2">
        <v>140.0</v>
      </c>
      <c r="B1878" s="2">
        <v>0.0</v>
      </c>
      <c r="C1878" s="2">
        <v>138.0</v>
      </c>
      <c r="D1878" s="4">
        <v>43333.37546296296</v>
      </c>
      <c r="E1878" s="6">
        <f t="shared" si="1"/>
        <v>43333</v>
      </c>
      <c r="F1878" s="7">
        <f>IFERROR(__xludf.DUMMYFUNCTION("""COMPUTED_VALUE"""),0.37546296296296294)</f>
        <v>0.375462963</v>
      </c>
      <c r="G1878">
        <f t="shared" si="2"/>
        <v>9</v>
      </c>
      <c r="H1878">
        <f>IFERROR(__xludf.DUMMYFUNCTION("""COMPUTED_VALUE"""),0.0)</f>
        <v>0</v>
      </c>
      <c r="I1878">
        <f>IFERROR(__xludf.DUMMYFUNCTION("""COMPUTED_VALUE"""),40.0)</f>
        <v>40</v>
      </c>
    </row>
    <row r="1879">
      <c r="A1879" s="2">
        <v>192.0</v>
      </c>
      <c r="B1879" s="2">
        <v>3.0</v>
      </c>
      <c r="C1879" s="2">
        <v>195.0</v>
      </c>
      <c r="D1879" s="4">
        <v>43333.385879629626</v>
      </c>
      <c r="E1879" s="6">
        <f t="shared" si="1"/>
        <v>43333</v>
      </c>
      <c r="F1879" s="7">
        <f>IFERROR(__xludf.DUMMYFUNCTION("""COMPUTED_VALUE"""),0.38587962962962963)</f>
        <v>0.3858796296</v>
      </c>
      <c r="G1879">
        <f t="shared" si="2"/>
        <v>9</v>
      </c>
      <c r="H1879">
        <f>IFERROR(__xludf.DUMMYFUNCTION("""COMPUTED_VALUE"""),15.0)</f>
        <v>15</v>
      </c>
      <c r="I1879">
        <f>IFERROR(__xludf.DUMMYFUNCTION("""COMPUTED_VALUE"""),40.0)</f>
        <v>40</v>
      </c>
    </row>
    <row r="1880">
      <c r="A1880" s="2">
        <v>309.0</v>
      </c>
      <c r="B1880" s="2">
        <v>6.0</v>
      </c>
      <c r="C1880" s="2">
        <v>315.0</v>
      </c>
      <c r="D1880" s="4">
        <v>43333.3962962963</v>
      </c>
      <c r="E1880" s="6">
        <f t="shared" si="1"/>
        <v>43333</v>
      </c>
      <c r="F1880" s="7">
        <f>IFERROR(__xludf.DUMMYFUNCTION("""COMPUTED_VALUE"""),0.3962962962962963)</f>
        <v>0.3962962963</v>
      </c>
      <c r="G1880">
        <f t="shared" si="2"/>
        <v>9</v>
      </c>
      <c r="H1880">
        <f>IFERROR(__xludf.DUMMYFUNCTION("""COMPUTED_VALUE"""),30.0)</f>
        <v>30</v>
      </c>
      <c r="I1880">
        <f>IFERROR(__xludf.DUMMYFUNCTION("""COMPUTED_VALUE"""),40.0)</f>
        <v>40</v>
      </c>
    </row>
    <row r="1881">
      <c r="A1881" s="2">
        <v>546.0</v>
      </c>
      <c r="B1881" s="2">
        <v>6.0</v>
      </c>
      <c r="C1881" s="2">
        <v>552.0</v>
      </c>
      <c r="D1881" s="4">
        <v>43333.40671296296</v>
      </c>
      <c r="E1881" s="6">
        <f t="shared" si="1"/>
        <v>43333</v>
      </c>
      <c r="F1881" s="7">
        <f>IFERROR(__xludf.DUMMYFUNCTION("""COMPUTED_VALUE"""),0.40671296296296294)</f>
        <v>0.406712963</v>
      </c>
      <c r="G1881">
        <f t="shared" si="2"/>
        <v>9</v>
      </c>
      <c r="H1881">
        <f>IFERROR(__xludf.DUMMYFUNCTION("""COMPUTED_VALUE"""),45.0)</f>
        <v>45</v>
      </c>
      <c r="I1881">
        <f>IFERROR(__xludf.DUMMYFUNCTION("""COMPUTED_VALUE"""),40.0)</f>
        <v>40</v>
      </c>
    </row>
    <row r="1882">
      <c r="A1882" s="2">
        <v>471.0</v>
      </c>
      <c r="B1882" s="2">
        <v>6.0</v>
      </c>
      <c r="C1882" s="2">
        <v>477.0</v>
      </c>
      <c r="D1882" s="4">
        <v>43333.4171412037</v>
      </c>
      <c r="E1882" s="6">
        <f t="shared" si="1"/>
        <v>43333</v>
      </c>
      <c r="F1882" s="7">
        <f>IFERROR(__xludf.DUMMYFUNCTION("""COMPUTED_VALUE"""),0.4171412037037037)</f>
        <v>0.4171412037</v>
      </c>
      <c r="G1882">
        <f t="shared" si="2"/>
        <v>10</v>
      </c>
      <c r="H1882">
        <f>IFERROR(__xludf.DUMMYFUNCTION("""COMPUTED_VALUE"""),0.0)</f>
        <v>0</v>
      </c>
      <c r="I1882">
        <f>IFERROR(__xludf.DUMMYFUNCTION("""COMPUTED_VALUE"""),41.0)</f>
        <v>41</v>
      </c>
    </row>
    <row r="1883">
      <c r="A1883" s="2">
        <v>477.0</v>
      </c>
      <c r="B1883" s="2">
        <v>12.0</v>
      </c>
      <c r="C1883" s="2">
        <v>489.0</v>
      </c>
      <c r="D1883" s="4">
        <v>43333.42753472222</v>
      </c>
      <c r="E1883" s="6">
        <f t="shared" si="1"/>
        <v>43333</v>
      </c>
      <c r="F1883" s="7">
        <f>IFERROR(__xludf.DUMMYFUNCTION("""COMPUTED_VALUE"""),0.4275347222222222)</f>
        <v>0.4275347222</v>
      </c>
      <c r="G1883">
        <f t="shared" si="2"/>
        <v>10</v>
      </c>
      <c r="H1883">
        <f>IFERROR(__xludf.DUMMYFUNCTION("""COMPUTED_VALUE"""),15.0)</f>
        <v>15</v>
      </c>
      <c r="I1883">
        <f>IFERROR(__xludf.DUMMYFUNCTION("""COMPUTED_VALUE"""),39.0)</f>
        <v>39</v>
      </c>
    </row>
    <row r="1884">
      <c r="A1884" s="2">
        <v>523.0</v>
      </c>
      <c r="B1884" s="2">
        <v>7.0</v>
      </c>
      <c r="C1884" s="2">
        <v>530.0</v>
      </c>
      <c r="D1884" s="4">
        <v>43333.43796296296</v>
      </c>
      <c r="E1884" s="6">
        <f t="shared" si="1"/>
        <v>43333</v>
      </c>
      <c r="F1884" s="7">
        <f>IFERROR(__xludf.DUMMYFUNCTION("""COMPUTED_VALUE"""),0.43796296296296294)</f>
        <v>0.437962963</v>
      </c>
      <c r="G1884">
        <f t="shared" si="2"/>
        <v>10</v>
      </c>
      <c r="H1884">
        <f>IFERROR(__xludf.DUMMYFUNCTION("""COMPUTED_VALUE"""),30.0)</f>
        <v>30</v>
      </c>
      <c r="I1884">
        <f>IFERROR(__xludf.DUMMYFUNCTION("""COMPUTED_VALUE"""),40.0)</f>
        <v>40</v>
      </c>
    </row>
    <row r="1885">
      <c r="A1885" s="2">
        <v>698.0</v>
      </c>
      <c r="B1885" s="2">
        <v>13.0</v>
      </c>
      <c r="C1885" s="2">
        <v>711.0</v>
      </c>
      <c r="D1885" s="4">
        <v>43333.448379629626</v>
      </c>
      <c r="E1885" s="6">
        <f t="shared" si="1"/>
        <v>43333</v>
      </c>
      <c r="F1885" s="7">
        <f>IFERROR(__xludf.DUMMYFUNCTION("""COMPUTED_VALUE"""),0.44837962962962963)</f>
        <v>0.4483796296</v>
      </c>
      <c r="G1885">
        <f t="shared" si="2"/>
        <v>10</v>
      </c>
      <c r="H1885">
        <f>IFERROR(__xludf.DUMMYFUNCTION("""COMPUTED_VALUE"""),45.0)</f>
        <v>45</v>
      </c>
      <c r="I1885">
        <f>IFERROR(__xludf.DUMMYFUNCTION("""COMPUTED_VALUE"""),40.0)</f>
        <v>40</v>
      </c>
    </row>
    <row r="1886">
      <c r="A1886" s="2">
        <v>574.0</v>
      </c>
      <c r="B1886" s="2">
        <v>8.0</v>
      </c>
      <c r="C1886" s="2">
        <v>573.0</v>
      </c>
      <c r="D1886" s="4">
        <v>43333.45880787037</v>
      </c>
      <c r="E1886" s="6">
        <f t="shared" si="1"/>
        <v>43333</v>
      </c>
      <c r="F1886" s="7">
        <f>IFERROR(__xludf.DUMMYFUNCTION("""COMPUTED_VALUE"""),0.45880787037037035)</f>
        <v>0.4588078704</v>
      </c>
      <c r="G1886">
        <f t="shared" si="2"/>
        <v>11</v>
      </c>
      <c r="H1886">
        <f>IFERROR(__xludf.DUMMYFUNCTION("""COMPUTED_VALUE"""),0.0)</f>
        <v>0</v>
      </c>
      <c r="I1886">
        <f>IFERROR(__xludf.DUMMYFUNCTION("""COMPUTED_VALUE"""),41.0)</f>
        <v>41</v>
      </c>
    </row>
    <row r="1887">
      <c r="A1887" s="2">
        <v>430.0</v>
      </c>
      <c r="B1887" s="2">
        <v>5.0</v>
      </c>
      <c r="C1887" s="2">
        <v>435.0</v>
      </c>
      <c r="D1887" s="4">
        <v>43333.46921296296</v>
      </c>
      <c r="E1887" s="6">
        <f t="shared" si="1"/>
        <v>43333</v>
      </c>
      <c r="F1887" s="7">
        <f>IFERROR(__xludf.DUMMYFUNCTION("""COMPUTED_VALUE"""),0.46921296296296294)</f>
        <v>0.469212963</v>
      </c>
      <c r="G1887">
        <f t="shared" si="2"/>
        <v>11</v>
      </c>
      <c r="H1887">
        <f>IFERROR(__xludf.DUMMYFUNCTION("""COMPUTED_VALUE"""),15.0)</f>
        <v>15</v>
      </c>
      <c r="I1887">
        <f>IFERROR(__xludf.DUMMYFUNCTION("""COMPUTED_VALUE"""),40.0)</f>
        <v>40</v>
      </c>
    </row>
    <row r="1888">
      <c r="A1888" s="2">
        <v>408.0</v>
      </c>
      <c r="B1888" s="2">
        <v>3.0</v>
      </c>
      <c r="C1888" s="2">
        <v>411.0</v>
      </c>
      <c r="D1888" s="4">
        <v>43333.479629629626</v>
      </c>
      <c r="E1888" s="6">
        <f t="shared" si="1"/>
        <v>43333</v>
      </c>
      <c r="F1888" s="7">
        <f>IFERROR(__xludf.DUMMYFUNCTION("""COMPUTED_VALUE"""),0.47962962962962963)</f>
        <v>0.4796296296</v>
      </c>
      <c r="G1888">
        <f t="shared" si="2"/>
        <v>11</v>
      </c>
      <c r="H1888">
        <f>IFERROR(__xludf.DUMMYFUNCTION("""COMPUTED_VALUE"""),30.0)</f>
        <v>30</v>
      </c>
      <c r="I1888">
        <f>IFERROR(__xludf.DUMMYFUNCTION("""COMPUTED_VALUE"""),40.0)</f>
        <v>40</v>
      </c>
    </row>
    <row r="1889">
      <c r="A1889" s="2">
        <v>402.0</v>
      </c>
      <c r="B1889" s="2">
        <v>2.0</v>
      </c>
      <c r="C1889" s="2">
        <v>404.0</v>
      </c>
      <c r="D1889" s="4">
        <v>43333.4900462963</v>
      </c>
      <c r="E1889" s="6">
        <f t="shared" si="1"/>
        <v>43333</v>
      </c>
      <c r="F1889" s="7">
        <f>IFERROR(__xludf.DUMMYFUNCTION("""COMPUTED_VALUE"""),0.4900462962962963)</f>
        <v>0.4900462963</v>
      </c>
      <c r="G1889">
        <f t="shared" si="2"/>
        <v>11</v>
      </c>
      <c r="H1889">
        <f>IFERROR(__xludf.DUMMYFUNCTION("""COMPUTED_VALUE"""),45.0)</f>
        <v>45</v>
      </c>
      <c r="I1889">
        <f>IFERROR(__xludf.DUMMYFUNCTION("""COMPUTED_VALUE"""),40.0)</f>
        <v>40</v>
      </c>
    </row>
    <row r="1890">
      <c r="A1890" s="2">
        <v>316.0</v>
      </c>
      <c r="B1890" s="2">
        <v>5.0</v>
      </c>
      <c r="C1890" s="2">
        <v>321.0</v>
      </c>
      <c r="D1890" s="4">
        <v>43333.50046296296</v>
      </c>
      <c r="E1890" s="6">
        <f t="shared" si="1"/>
        <v>43333</v>
      </c>
      <c r="F1890" s="7">
        <f>IFERROR(__xludf.DUMMYFUNCTION("""COMPUTED_VALUE"""),0.500462962962963)</f>
        <v>0.500462963</v>
      </c>
      <c r="G1890">
        <f t="shared" si="2"/>
        <v>12</v>
      </c>
      <c r="H1890">
        <f>IFERROR(__xludf.DUMMYFUNCTION("""COMPUTED_VALUE"""),0.0)</f>
        <v>0</v>
      </c>
      <c r="I1890">
        <f>IFERROR(__xludf.DUMMYFUNCTION("""COMPUTED_VALUE"""),40.0)</f>
        <v>40</v>
      </c>
    </row>
    <row r="1891">
      <c r="A1891" s="2">
        <v>293.0</v>
      </c>
      <c r="B1891" s="2">
        <v>0.0</v>
      </c>
      <c r="C1891" s="2">
        <v>293.0</v>
      </c>
      <c r="D1891" s="4">
        <v>43333.510879629626</v>
      </c>
      <c r="E1891" s="6">
        <f t="shared" si="1"/>
        <v>43333</v>
      </c>
      <c r="F1891" s="7">
        <f>IFERROR(__xludf.DUMMYFUNCTION("""COMPUTED_VALUE"""),0.5108796296296296)</f>
        <v>0.5108796296</v>
      </c>
      <c r="G1891">
        <f t="shared" si="2"/>
        <v>12</v>
      </c>
      <c r="H1891">
        <f>IFERROR(__xludf.DUMMYFUNCTION("""COMPUTED_VALUE"""),15.0)</f>
        <v>15</v>
      </c>
      <c r="I1891">
        <f>IFERROR(__xludf.DUMMYFUNCTION("""COMPUTED_VALUE"""),40.0)</f>
        <v>40</v>
      </c>
    </row>
    <row r="1892">
      <c r="A1892" s="2">
        <v>275.0</v>
      </c>
      <c r="B1892" s="2">
        <v>2.0</v>
      </c>
      <c r="C1892" s="2">
        <v>277.0</v>
      </c>
      <c r="D1892" s="4">
        <v>43333.5212962963</v>
      </c>
      <c r="E1892" s="6">
        <f t="shared" si="1"/>
        <v>43333</v>
      </c>
      <c r="F1892" s="7">
        <f>IFERROR(__xludf.DUMMYFUNCTION("""COMPUTED_VALUE"""),0.5212962962962963)</f>
        <v>0.5212962963</v>
      </c>
      <c r="G1892">
        <f t="shared" si="2"/>
        <v>12</v>
      </c>
      <c r="H1892">
        <f>IFERROR(__xludf.DUMMYFUNCTION("""COMPUTED_VALUE"""),30.0)</f>
        <v>30</v>
      </c>
      <c r="I1892">
        <f>IFERROR(__xludf.DUMMYFUNCTION("""COMPUTED_VALUE"""),40.0)</f>
        <v>40</v>
      </c>
    </row>
    <row r="1893">
      <c r="A1893" s="2">
        <v>298.0</v>
      </c>
      <c r="B1893" s="2">
        <v>4.0</v>
      </c>
      <c r="C1893" s="2">
        <v>302.0</v>
      </c>
      <c r="D1893" s="4">
        <v>43333.531701388885</v>
      </c>
      <c r="E1893" s="6">
        <f t="shared" si="1"/>
        <v>43333</v>
      </c>
      <c r="F1893" s="7">
        <f>IFERROR(__xludf.DUMMYFUNCTION("""COMPUTED_VALUE"""),0.5317013888888888)</f>
        <v>0.5317013889</v>
      </c>
      <c r="G1893">
        <f t="shared" si="2"/>
        <v>12</v>
      </c>
      <c r="H1893">
        <f>IFERROR(__xludf.DUMMYFUNCTION("""COMPUTED_VALUE"""),45.0)</f>
        <v>45</v>
      </c>
      <c r="I1893">
        <f>IFERROR(__xludf.DUMMYFUNCTION("""COMPUTED_VALUE"""),39.0)</f>
        <v>39</v>
      </c>
    </row>
    <row r="1894">
      <c r="A1894" s="2">
        <v>269.0</v>
      </c>
      <c r="B1894" s="2">
        <v>1.0</v>
      </c>
      <c r="C1894" s="2">
        <v>268.0</v>
      </c>
      <c r="D1894" s="4">
        <v>43333.5421412037</v>
      </c>
      <c r="E1894" s="6">
        <f t="shared" si="1"/>
        <v>43333</v>
      </c>
      <c r="F1894" s="7">
        <f>IFERROR(__xludf.DUMMYFUNCTION("""COMPUTED_VALUE"""),0.5421412037037037)</f>
        <v>0.5421412037</v>
      </c>
      <c r="G1894">
        <f t="shared" si="2"/>
        <v>13</v>
      </c>
      <c r="H1894">
        <f>IFERROR(__xludf.DUMMYFUNCTION("""COMPUTED_VALUE"""),0.0)</f>
        <v>0</v>
      </c>
      <c r="I1894">
        <f>IFERROR(__xludf.DUMMYFUNCTION("""COMPUTED_VALUE"""),41.0)</f>
        <v>41</v>
      </c>
    </row>
    <row r="1895">
      <c r="A1895" s="2">
        <v>290.0</v>
      </c>
      <c r="B1895" s="2">
        <v>1.0</v>
      </c>
      <c r="C1895" s="2">
        <v>291.0</v>
      </c>
      <c r="D1895" s="4">
        <v>43333.55253472222</v>
      </c>
      <c r="E1895" s="6">
        <f t="shared" si="1"/>
        <v>43333</v>
      </c>
      <c r="F1895" s="7">
        <f>IFERROR(__xludf.DUMMYFUNCTION("""COMPUTED_VALUE"""),0.5525347222222222)</f>
        <v>0.5525347222</v>
      </c>
      <c r="G1895">
        <f t="shared" si="2"/>
        <v>13</v>
      </c>
      <c r="H1895">
        <f>IFERROR(__xludf.DUMMYFUNCTION("""COMPUTED_VALUE"""),15.0)</f>
        <v>15</v>
      </c>
      <c r="I1895">
        <f>IFERROR(__xludf.DUMMYFUNCTION("""COMPUTED_VALUE"""),39.0)</f>
        <v>39</v>
      </c>
    </row>
    <row r="1896">
      <c r="A1896" s="2">
        <v>306.0</v>
      </c>
      <c r="B1896" s="2">
        <v>2.0</v>
      </c>
      <c r="C1896" s="2">
        <v>308.0</v>
      </c>
      <c r="D1896" s="4">
        <v>43333.56296296296</v>
      </c>
      <c r="E1896" s="6">
        <f t="shared" si="1"/>
        <v>43333</v>
      </c>
      <c r="F1896" s="7">
        <f>IFERROR(__xludf.DUMMYFUNCTION("""COMPUTED_VALUE"""),0.562962962962963)</f>
        <v>0.562962963</v>
      </c>
      <c r="G1896">
        <f t="shared" si="2"/>
        <v>13</v>
      </c>
      <c r="H1896">
        <f>IFERROR(__xludf.DUMMYFUNCTION("""COMPUTED_VALUE"""),30.0)</f>
        <v>30</v>
      </c>
      <c r="I1896">
        <f>IFERROR(__xludf.DUMMYFUNCTION("""COMPUTED_VALUE"""),40.0)</f>
        <v>40</v>
      </c>
    </row>
    <row r="1897">
      <c r="A1897" s="2">
        <v>302.0</v>
      </c>
      <c r="B1897" s="2">
        <v>2.0</v>
      </c>
      <c r="C1897" s="2">
        <v>304.0</v>
      </c>
      <c r="D1897" s="4">
        <v>43333.573379629626</v>
      </c>
      <c r="E1897" s="6">
        <f t="shared" si="1"/>
        <v>43333</v>
      </c>
      <c r="F1897" s="7">
        <f>IFERROR(__xludf.DUMMYFUNCTION("""COMPUTED_VALUE"""),0.5733796296296296)</f>
        <v>0.5733796296</v>
      </c>
      <c r="G1897">
        <f t="shared" si="2"/>
        <v>13</v>
      </c>
      <c r="H1897">
        <f>IFERROR(__xludf.DUMMYFUNCTION("""COMPUTED_VALUE"""),45.0)</f>
        <v>45</v>
      </c>
      <c r="I1897">
        <f>IFERROR(__xludf.DUMMYFUNCTION("""COMPUTED_VALUE"""),40.0)</f>
        <v>40</v>
      </c>
    </row>
    <row r="1898">
      <c r="A1898" s="2">
        <v>304.0</v>
      </c>
      <c r="B1898" s="2">
        <v>0.0</v>
      </c>
      <c r="C1898" s="2">
        <v>304.0</v>
      </c>
      <c r="D1898" s="4">
        <v>43333.58378472222</v>
      </c>
      <c r="E1898" s="6">
        <f t="shared" si="1"/>
        <v>43333</v>
      </c>
      <c r="F1898" s="7">
        <f>IFERROR(__xludf.DUMMYFUNCTION("""COMPUTED_VALUE"""),0.5837847222222222)</f>
        <v>0.5837847222</v>
      </c>
      <c r="G1898">
        <f t="shared" si="2"/>
        <v>14</v>
      </c>
      <c r="H1898">
        <f>IFERROR(__xludf.DUMMYFUNCTION("""COMPUTED_VALUE"""),0.0)</f>
        <v>0</v>
      </c>
      <c r="I1898">
        <f>IFERROR(__xludf.DUMMYFUNCTION("""COMPUTED_VALUE"""),39.0)</f>
        <v>39</v>
      </c>
    </row>
    <row r="1899">
      <c r="A1899" s="2">
        <v>323.0</v>
      </c>
      <c r="B1899" s="2">
        <v>2.0</v>
      </c>
      <c r="C1899" s="2">
        <v>325.0</v>
      </c>
      <c r="D1899" s="4">
        <v>43333.59421296296</v>
      </c>
      <c r="E1899" s="6">
        <f t="shared" si="1"/>
        <v>43333</v>
      </c>
      <c r="F1899" s="7">
        <f>IFERROR(__xludf.DUMMYFUNCTION("""COMPUTED_VALUE"""),0.594212962962963)</f>
        <v>0.594212963</v>
      </c>
      <c r="G1899">
        <f t="shared" si="2"/>
        <v>14</v>
      </c>
      <c r="H1899">
        <f>IFERROR(__xludf.DUMMYFUNCTION("""COMPUTED_VALUE"""),15.0)</f>
        <v>15</v>
      </c>
      <c r="I1899">
        <f>IFERROR(__xludf.DUMMYFUNCTION("""COMPUTED_VALUE"""),40.0)</f>
        <v>40</v>
      </c>
    </row>
    <row r="1900">
      <c r="A1900" s="2">
        <v>315.0</v>
      </c>
      <c r="B1900" s="2">
        <v>3.0</v>
      </c>
      <c r="C1900" s="2">
        <v>318.0</v>
      </c>
      <c r="D1900" s="4">
        <v>43333.60461805556</v>
      </c>
      <c r="E1900" s="6">
        <f t="shared" si="1"/>
        <v>43333</v>
      </c>
      <c r="F1900" s="7">
        <f>IFERROR(__xludf.DUMMYFUNCTION("""COMPUTED_VALUE"""),0.6046180555555556)</f>
        <v>0.6046180556</v>
      </c>
      <c r="G1900">
        <f t="shared" si="2"/>
        <v>14</v>
      </c>
      <c r="H1900">
        <f>IFERROR(__xludf.DUMMYFUNCTION("""COMPUTED_VALUE"""),30.0)</f>
        <v>30</v>
      </c>
      <c r="I1900">
        <f>IFERROR(__xludf.DUMMYFUNCTION("""COMPUTED_VALUE"""),39.0)</f>
        <v>39</v>
      </c>
    </row>
    <row r="1901">
      <c r="A1901" s="2">
        <v>325.0</v>
      </c>
      <c r="B1901" s="2">
        <v>3.0</v>
      </c>
      <c r="C1901" s="2">
        <v>328.0</v>
      </c>
      <c r="D1901" s="4">
        <v>43333.61503472222</v>
      </c>
      <c r="E1901" s="6">
        <f t="shared" si="1"/>
        <v>43333</v>
      </c>
      <c r="F1901" s="7">
        <f>IFERROR(__xludf.DUMMYFUNCTION("""COMPUTED_VALUE"""),0.6150347222222222)</f>
        <v>0.6150347222</v>
      </c>
      <c r="G1901">
        <f t="shared" si="2"/>
        <v>14</v>
      </c>
      <c r="H1901">
        <f>IFERROR(__xludf.DUMMYFUNCTION("""COMPUTED_VALUE"""),45.0)</f>
        <v>45</v>
      </c>
      <c r="I1901">
        <f>IFERROR(__xludf.DUMMYFUNCTION("""COMPUTED_VALUE"""),39.0)</f>
        <v>39</v>
      </c>
    </row>
    <row r="1902">
      <c r="A1902" s="2">
        <v>320.0</v>
      </c>
      <c r="B1902" s="2">
        <v>2.0</v>
      </c>
      <c r="C1902" s="2">
        <v>322.0</v>
      </c>
      <c r="D1902" s="4">
        <v>43333.62546296296</v>
      </c>
      <c r="E1902" s="6">
        <f t="shared" si="1"/>
        <v>43333</v>
      </c>
      <c r="F1902" s="7">
        <f>IFERROR(__xludf.DUMMYFUNCTION("""COMPUTED_VALUE"""),0.625462962962963)</f>
        <v>0.625462963</v>
      </c>
      <c r="G1902">
        <f t="shared" si="2"/>
        <v>15</v>
      </c>
      <c r="H1902">
        <f>IFERROR(__xludf.DUMMYFUNCTION("""COMPUTED_VALUE"""),0.0)</f>
        <v>0</v>
      </c>
      <c r="I1902">
        <f>IFERROR(__xludf.DUMMYFUNCTION("""COMPUTED_VALUE"""),40.0)</f>
        <v>40</v>
      </c>
    </row>
    <row r="1903">
      <c r="A1903" s="2">
        <v>387.0</v>
      </c>
      <c r="B1903" s="2">
        <v>1.0</v>
      </c>
      <c r="C1903" s="2">
        <v>388.0</v>
      </c>
      <c r="D1903" s="4">
        <v>43333.63586805556</v>
      </c>
      <c r="E1903" s="6">
        <f t="shared" si="1"/>
        <v>43333</v>
      </c>
      <c r="F1903" s="7">
        <f>IFERROR(__xludf.DUMMYFUNCTION("""COMPUTED_VALUE"""),0.6358680555555556)</f>
        <v>0.6358680556</v>
      </c>
      <c r="G1903">
        <f t="shared" si="2"/>
        <v>15</v>
      </c>
      <c r="H1903">
        <f>IFERROR(__xludf.DUMMYFUNCTION("""COMPUTED_VALUE"""),15.0)</f>
        <v>15</v>
      </c>
      <c r="I1903">
        <f>IFERROR(__xludf.DUMMYFUNCTION("""COMPUTED_VALUE"""),39.0)</f>
        <v>39</v>
      </c>
    </row>
    <row r="1904">
      <c r="A1904" s="2">
        <v>356.0</v>
      </c>
      <c r="B1904" s="2">
        <v>3.0</v>
      </c>
      <c r="C1904" s="2">
        <v>359.0</v>
      </c>
      <c r="D1904" s="4">
        <v>43333.64628472222</v>
      </c>
      <c r="E1904" s="6">
        <f t="shared" si="1"/>
        <v>43333</v>
      </c>
      <c r="F1904" s="7">
        <f>IFERROR(__xludf.DUMMYFUNCTION("""COMPUTED_VALUE"""),0.6462847222222222)</f>
        <v>0.6462847222</v>
      </c>
      <c r="G1904">
        <f t="shared" si="2"/>
        <v>15</v>
      </c>
      <c r="H1904">
        <f>IFERROR(__xludf.DUMMYFUNCTION("""COMPUTED_VALUE"""),30.0)</f>
        <v>30</v>
      </c>
      <c r="I1904">
        <f>IFERROR(__xludf.DUMMYFUNCTION("""COMPUTED_VALUE"""),39.0)</f>
        <v>39</v>
      </c>
    </row>
    <row r="1905">
      <c r="A1905" s="2">
        <v>359.0</v>
      </c>
      <c r="B1905" s="2">
        <v>1.0</v>
      </c>
      <c r="C1905" s="2">
        <v>360.0</v>
      </c>
      <c r="D1905" s="4">
        <v>43333.656701388885</v>
      </c>
      <c r="E1905" s="6">
        <f t="shared" si="1"/>
        <v>43333</v>
      </c>
      <c r="F1905" s="7">
        <f>IFERROR(__xludf.DUMMYFUNCTION("""COMPUTED_VALUE"""),0.6567013888888888)</f>
        <v>0.6567013889</v>
      </c>
      <c r="G1905">
        <f t="shared" si="2"/>
        <v>15</v>
      </c>
      <c r="H1905">
        <f>IFERROR(__xludf.DUMMYFUNCTION("""COMPUTED_VALUE"""),45.0)</f>
        <v>45</v>
      </c>
      <c r="I1905">
        <f>IFERROR(__xludf.DUMMYFUNCTION("""COMPUTED_VALUE"""),39.0)</f>
        <v>39</v>
      </c>
    </row>
    <row r="1906">
      <c r="A1906" s="2">
        <v>330.0</v>
      </c>
      <c r="B1906" s="2">
        <v>2.0</v>
      </c>
      <c r="C1906" s="2">
        <v>332.0</v>
      </c>
      <c r="D1906" s="4">
        <v>43333.66711805556</v>
      </c>
      <c r="E1906" s="6">
        <f t="shared" si="1"/>
        <v>43333</v>
      </c>
      <c r="F1906" s="7">
        <f>IFERROR(__xludf.DUMMYFUNCTION("""COMPUTED_VALUE"""),0.6671180555555556)</f>
        <v>0.6671180556</v>
      </c>
      <c r="G1906">
        <f t="shared" si="2"/>
        <v>16</v>
      </c>
      <c r="H1906">
        <f>IFERROR(__xludf.DUMMYFUNCTION("""COMPUTED_VALUE"""),0.0)</f>
        <v>0</v>
      </c>
      <c r="I1906">
        <f>IFERROR(__xludf.DUMMYFUNCTION("""COMPUTED_VALUE"""),39.0)</f>
        <v>39</v>
      </c>
    </row>
    <row r="1907">
      <c r="A1907" s="2">
        <v>403.0</v>
      </c>
      <c r="B1907" s="2">
        <v>10.0</v>
      </c>
      <c r="C1907" s="2">
        <v>411.0</v>
      </c>
      <c r="D1907" s="4">
        <v>43333.6775462963</v>
      </c>
      <c r="E1907" s="6">
        <f t="shared" si="1"/>
        <v>43333</v>
      </c>
      <c r="F1907" s="7">
        <f>IFERROR(__xludf.DUMMYFUNCTION("""COMPUTED_VALUE"""),0.6775462962962963)</f>
        <v>0.6775462963</v>
      </c>
      <c r="G1907">
        <f t="shared" si="2"/>
        <v>16</v>
      </c>
      <c r="H1907">
        <f>IFERROR(__xludf.DUMMYFUNCTION("""COMPUTED_VALUE"""),15.0)</f>
        <v>15</v>
      </c>
      <c r="I1907">
        <f>IFERROR(__xludf.DUMMYFUNCTION("""COMPUTED_VALUE"""),40.0)</f>
        <v>40</v>
      </c>
    </row>
    <row r="1908">
      <c r="A1908" s="2">
        <v>381.0</v>
      </c>
      <c r="B1908" s="2">
        <v>11.0</v>
      </c>
      <c r="C1908" s="2">
        <v>392.0</v>
      </c>
      <c r="D1908" s="4">
        <v>43333.687951388885</v>
      </c>
      <c r="E1908" s="6">
        <f t="shared" si="1"/>
        <v>43333</v>
      </c>
      <c r="F1908" s="7">
        <f>IFERROR(__xludf.DUMMYFUNCTION("""COMPUTED_VALUE"""),0.6879513888888888)</f>
        <v>0.6879513889</v>
      </c>
      <c r="G1908">
        <f t="shared" si="2"/>
        <v>16</v>
      </c>
      <c r="H1908">
        <f>IFERROR(__xludf.DUMMYFUNCTION("""COMPUTED_VALUE"""),30.0)</f>
        <v>30</v>
      </c>
      <c r="I1908">
        <f>IFERROR(__xludf.DUMMYFUNCTION("""COMPUTED_VALUE"""),39.0)</f>
        <v>39</v>
      </c>
    </row>
    <row r="1909">
      <c r="A1909" s="2">
        <v>399.0</v>
      </c>
      <c r="B1909" s="2">
        <v>6.0</v>
      </c>
      <c r="C1909" s="2">
        <v>405.0</v>
      </c>
      <c r="D1909" s="4">
        <v>43333.698379629626</v>
      </c>
      <c r="E1909" s="6">
        <f t="shared" si="1"/>
        <v>43333</v>
      </c>
      <c r="F1909" s="7">
        <f>IFERROR(__xludf.DUMMYFUNCTION("""COMPUTED_VALUE"""),0.6983796296296296)</f>
        <v>0.6983796296</v>
      </c>
      <c r="G1909">
        <f t="shared" si="2"/>
        <v>16</v>
      </c>
      <c r="H1909">
        <f>IFERROR(__xludf.DUMMYFUNCTION("""COMPUTED_VALUE"""),45.0)</f>
        <v>45</v>
      </c>
      <c r="I1909">
        <f>IFERROR(__xludf.DUMMYFUNCTION("""COMPUTED_VALUE"""),40.0)</f>
        <v>40</v>
      </c>
    </row>
    <row r="1910">
      <c r="A1910" s="2">
        <v>375.0</v>
      </c>
      <c r="B1910" s="2">
        <v>0.0</v>
      </c>
      <c r="C1910" s="2">
        <v>375.0</v>
      </c>
      <c r="D1910" s="4">
        <v>43333.70878472222</v>
      </c>
      <c r="E1910" s="6">
        <f t="shared" si="1"/>
        <v>43333</v>
      </c>
      <c r="F1910" s="7">
        <f>IFERROR(__xludf.DUMMYFUNCTION("""COMPUTED_VALUE"""),0.7087847222222222)</f>
        <v>0.7087847222</v>
      </c>
      <c r="G1910">
        <f t="shared" si="2"/>
        <v>17</v>
      </c>
      <c r="H1910">
        <f>IFERROR(__xludf.DUMMYFUNCTION("""COMPUTED_VALUE"""),0.0)</f>
        <v>0</v>
      </c>
      <c r="I1910">
        <f>IFERROR(__xludf.DUMMYFUNCTION("""COMPUTED_VALUE"""),39.0)</f>
        <v>39</v>
      </c>
    </row>
    <row r="1911">
      <c r="A1911" s="2">
        <v>577.0</v>
      </c>
      <c r="B1911" s="2">
        <v>5.0</v>
      </c>
      <c r="C1911" s="2">
        <v>582.0</v>
      </c>
      <c r="D1911" s="4">
        <v>43333.719201388885</v>
      </c>
      <c r="E1911" s="6">
        <f t="shared" si="1"/>
        <v>43333</v>
      </c>
      <c r="F1911" s="7">
        <f>IFERROR(__xludf.DUMMYFUNCTION("""COMPUTED_VALUE"""),0.7192013888888888)</f>
        <v>0.7192013889</v>
      </c>
      <c r="G1911">
        <f t="shared" si="2"/>
        <v>17</v>
      </c>
      <c r="H1911">
        <f>IFERROR(__xludf.DUMMYFUNCTION("""COMPUTED_VALUE"""),15.0)</f>
        <v>15</v>
      </c>
      <c r="I1911">
        <f>IFERROR(__xludf.DUMMYFUNCTION("""COMPUTED_VALUE"""),39.0)</f>
        <v>39</v>
      </c>
    </row>
    <row r="1912">
      <c r="A1912" s="2">
        <v>468.0</v>
      </c>
      <c r="B1912" s="2">
        <v>5.0</v>
      </c>
      <c r="C1912" s="2">
        <v>473.0</v>
      </c>
      <c r="D1912" s="4">
        <v>43333.72961805556</v>
      </c>
      <c r="E1912" s="6">
        <f t="shared" si="1"/>
        <v>43333</v>
      </c>
      <c r="F1912" s="7">
        <f>IFERROR(__xludf.DUMMYFUNCTION("""COMPUTED_VALUE"""),0.7296180555555556)</f>
        <v>0.7296180556</v>
      </c>
      <c r="G1912">
        <f t="shared" si="2"/>
        <v>17</v>
      </c>
      <c r="H1912">
        <f>IFERROR(__xludf.DUMMYFUNCTION("""COMPUTED_VALUE"""),30.0)</f>
        <v>30</v>
      </c>
      <c r="I1912">
        <f>IFERROR(__xludf.DUMMYFUNCTION("""COMPUTED_VALUE"""),39.0)</f>
        <v>39</v>
      </c>
    </row>
    <row r="1913">
      <c r="A1913" s="2">
        <v>466.0</v>
      </c>
      <c r="B1913" s="2">
        <v>4.0</v>
      </c>
      <c r="C1913" s="2">
        <v>470.0</v>
      </c>
      <c r="D1913" s="4">
        <v>43333.7400462963</v>
      </c>
      <c r="E1913" s="6">
        <f t="shared" si="1"/>
        <v>43333</v>
      </c>
      <c r="F1913" s="7">
        <f>IFERROR(__xludf.DUMMYFUNCTION("""COMPUTED_VALUE"""),0.7400462962962963)</f>
        <v>0.7400462963</v>
      </c>
      <c r="G1913">
        <f t="shared" si="2"/>
        <v>17</v>
      </c>
      <c r="H1913">
        <f>IFERROR(__xludf.DUMMYFUNCTION("""COMPUTED_VALUE"""),45.0)</f>
        <v>45</v>
      </c>
      <c r="I1913">
        <f>IFERROR(__xludf.DUMMYFUNCTION("""COMPUTED_VALUE"""),40.0)</f>
        <v>40</v>
      </c>
    </row>
    <row r="1914">
      <c r="A1914" s="2">
        <v>390.0</v>
      </c>
      <c r="B1914" s="2">
        <v>3.0</v>
      </c>
      <c r="C1914" s="2">
        <v>393.0</v>
      </c>
      <c r="D1914" s="4">
        <v>43333.750451388885</v>
      </c>
      <c r="E1914" s="6">
        <f t="shared" si="1"/>
        <v>43333</v>
      </c>
      <c r="F1914" s="7">
        <f>IFERROR(__xludf.DUMMYFUNCTION("""COMPUTED_VALUE"""),0.7504513888888888)</f>
        <v>0.7504513889</v>
      </c>
      <c r="G1914">
        <f t="shared" si="2"/>
        <v>18</v>
      </c>
      <c r="H1914">
        <f>IFERROR(__xludf.DUMMYFUNCTION("""COMPUTED_VALUE"""),0.0)</f>
        <v>0</v>
      </c>
      <c r="I1914">
        <f>IFERROR(__xludf.DUMMYFUNCTION("""COMPUTED_VALUE"""),39.0)</f>
        <v>39</v>
      </c>
    </row>
    <row r="1915">
      <c r="A1915" s="2">
        <v>458.0</v>
      </c>
      <c r="B1915" s="2">
        <v>2.0</v>
      </c>
      <c r="C1915" s="2">
        <v>460.0</v>
      </c>
      <c r="D1915" s="4">
        <v>43333.760879629626</v>
      </c>
      <c r="E1915" s="6">
        <f t="shared" si="1"/>
        <v>43333</v>
      </c>
      <c r="F1915" s="7">
        <f>IFERROR(__xludf.DUMMYFUNCTION("""COMPUTED_VALUE"""),0.7608796296296296)</f>
        <v>0.7608796296</v>
      </c>
      <c r="G1915">
        <f t="shared" si="2"/>
        <v>18</v>
      </c>
      <c r="H1915">
        <f>IFERROR(__xludf.DUMMYFUNCTION("""COMPUTED_VALUE"""),15.0)</f>
        <v>15</v>
      </c>
      <c r="I1915">
        <f>IFERROR(__xludf.DUMMYFUNCTION("""COMPUTED_VALUE"""),40.0)</f>
        <v>40</v>
      </c>
    </row>
    <row r="1916">
      <c r="A1916" s="2">
        <v>436.0</v>
      </c>
      <c r="B1916" s="2">
        <v>7.0</v>
      </c>
      <c r="C1916" s="2">
        <v>443.0</v>
      </c>
      <c r="D1916" s="4">
        <v>43333.77128472222</v>
      </c>
      <c r="E1916" s="6">
        <f t="shared" si="1"/>
        <v>43333</v>
      </c>
      <c r="F1916" s="7">
        <f>IFERROR(__xludf.DUMMYFUNCTION("""COMPUTED_VALUE"""),0.7712847222222222)</f>
        <v>0.7712847222</v>
      </c>
      <c r="G1916">
        <f t="shared" si="2"/>
        <v>18</v>
      </c>
      <c r="H1916">
        <f>IFERROR(__xludf.DUMMYFUNCTION("""COMPUTED_VALUE"""),30.0)</f>
        <v>30</v>
      </c>
      <c r="I1916">
        <f>IFERROR(__xludf.DUMMYFUNCTION("""COMPUTED_VALUE"""),39.0)</f>
        <v>39</v>
      </c>
    </row>
    <row r="1917">
      <c r="A1917" s="2">
        <v>453.0</v>
      </c>
      <c r="B1917" s="2">
        <v>4.0</v>
      </c>
      <c r="C1917" s="2">
        <v>457.0</v>
      </c>
      <c r="D1917" s="4">
        <v>43333.781701388885</v>
      </c>
      <c r="E1917" s="6">
        <f t="shared" si="1"/>
        <v>43333</v>
      </c>
      <c r="F1917" s="7">
        <f>IFERROR(__xludf.DUMMYFUNCTION("""COMPUTED_VALUE"""),0.7817013888888888)</f>
        <v>0.7817013889</v>
      </c>
      <c r="G1917">
        <f t="shared" si="2"/>
        <v>18</v>
      </c>
      <c r="H1917">
        <f>IFERROR(__xludf.DUMMYFUNCTION("""COMPUTED_VALUE"""),45.0)</f>
        <v>45</v>
      </c>
      <c r="I1917">
        <f>IFERROR(__xludf.DUMMYFUNCTION("""COMPUTED_VALUE"""),39.0)</f>
        <v>39</v>
      </c>
    </row>
    <row r="1918">
      <c r="A1918" s="2">
        <v>427.0</v>
      </c>
      <c r="B1918" s="2">
        <v>2.0</v>
      </c>
      <c r="C1918" s="2">
        <v>429.0</v>
      </c>
      <c r="D1918" s="4">
        <v>43333.79211805556</v>
      </c>
      <c r="E1918" s="6">
        <f t="shared" si="1"/>
        <v>43333</v>
      </c>
      <c r="F1918" s="7">
        <f>IFERROR(__xludf.DUMMYFUNCTION("""COMPUTED_VALUE"""),0.7921180555555556)</f>
        <v>0.7921180556</v>
      </c>
      <c r="G1918">
        <f t="shared" si="2"/>
        <v>19</v>
      </c>
      <c r="H1918">
        <f>IFERROR(__xludf.DUMMYFUNCTION("""COMPUTED_VALUE"""),0.0)</f>
        <v>0</v>
      </c>
      <c r="I1918">
        <f>IFERROR(__xludf.DUMMYFUNCTION("""COMPUTED_VALUE"""),39.0)</f>
        <v>39</v>
      </c>
    </row>
    <row r="1919">
      <c r="A1919" s="2">
        <v>535.0</v>
      </c>
      <c r="B1919" s="2">
        <v>6.0</v>
      </c>
      <c r="C1919" s="2">
        <v>536.0</v>
      </c>
      <c r="D1919" s="4">
        <v>43333.8025462963</v>
      </c>
      <c r="E1919" s="6">
        <f t="shared" si="1"/>
        <v>43333</v>
      </c>
      <c r="F1919" s="7">
        <f>IFERROR(__xludf.DUMMYFUNCTION("""COMPUTED_VALUE"""),0.8025462962962963)</f>
        <v>0.8025462963</v>
      </c>
      <c r="G1919">
        <f t="shared" si="2"/>
        <v>19</v>
      </c>
      <c r="H1919">
        <f>IFERROR(__xludf.DUMMYFUNCTION("""COMPUTED_VALUE"""),15.0)</f>
        <v>15</v>
      </c>
      <c r="I1919">
        <f>IFERROR(__xludf.DUMMYFUNCTION("""COMPUTED_VALUE"""),40.0)</f>
        <v>40</v>
      </c>
    </row>
    <row r="1920">
      <c r="A1920" s="2">
        <v>509.0</v>
      </c>
      <c r="B1920" s="2">
        <v>9.0</v>
      </c>
      <c r="C1920" s="2">
        <v>518.0</v>
      </c>
      <c r="D1920" s="4">
        <v>43333.812951388885</v>
      </c>
      <c r="E1920" s="6">
        <f t="shared" si="1"/>
        <v>43333</v>
      </c>
      <c r="F1920" s="7">
        <f>IFERROR(__xludf.DUMMYFUNCTION("""COMPUTED_VALUE"""),0.8129513888888888)</f>
        <v>0.8129513889</v>
      </c>
      <c r="G1920">
        <f t="shared" si="2"/>
        <v>19</v>
      </c>
      <c r="H1920">
        <f>IFERROR(__xludf.DUMMYFUNCTION("""COMPUTED_VALUE"""),30.0)</f>
        <v>30</v>
      </c>
      <c r="I1920">
        <f>IFERROR(__xludf.DUMMYFUNCTION("""COMPUTED_VALUE"""),39.0)</f>
        <v>39</v>
      </c>
    </row>
    <row r="1921">
      <c r="A1921" s="2">
        <v>560.0</v>
      </c>
      <c r="B1921" s="2">
        <v>6.0</v>
      </c>
      <c r="C1921" s="2">
        <v>566.0</v>
      </c>
      <c r="D1921" s="4">
        <v>43333.823379629626</v>
      </c>
      <c r="E1921" s="6">
        <f t="shared" si="1"/>
        <v>43333</v>
      </c>
      <c r="F1921" s="7">
        <f>IFERROR(__xludf.DUMMYFUNCTION("""COMPUTED_VALUE"""),0.8233796296296296)</f>
        <v>0.8233796296</v>
      </c>
      <c r="G1921">
        <f t="shared" si="2"/>
        <v>19</v>
      </c>
      <c r="H1921">
        <f>IFERROR(__xludf.DUMMYFUNCTION("""COMPUTED_VALUE"""),45.0)</f>
        <v>45</v>
      </c>
      <c r="I1921">
        <f>IFERROR(__xludf.DUMMYFUNCTION("""COMPUTED_VALUE"""),40.0)</f>
        <v>40</v>
      </c>
    </row>
    <row r="1922">
      <c r="A1922" s="2">
        <v>563.0</v>
      </c>
      <c r="B1922" s="2">
        <v>6.0</v>
      </c>
      <c r="C1922" s="2">
        <v>560.0</v>
      </c>
      <c r="D1922" s="4">
        <v>43333.83378472222</v>
      </c>
      <c r="E1922" s="6">
        <f t="shared" si="1"/>
        <v>43333</v>
      </c>
      <c r="F1922" s="7">
        <f>IFERROR(__xludf.DUMMYFUNCTION("""COMPUTED_VALUE"""),0.8337847222222222)</f>
        <v>0.8337847222</v>
      </c>
      <c r="G1922">
        <f t="shared" si="2"/>
        <v>20</v>
      </c>
      <c r="H1922">
        <f>IFERROR(__xludf.DUMMYFUNCTION("""COMPUTED_VALUE"""),0.0)</f>
        <v>0</v>
      </c>
      <c r="I1922">
        <f>IFERROR(__xludf.DUMMYFUNCTION("""COMPUTED_VALUE"""),39.0)</f>
        <v>39</v>
      </c>
    </row>
    <row r="1923">
      <c r="A1923" s="2">
        <v>735.0</v>
      </c>
      <c r="B1923" s="2">
        <v>10.0</v>
      </c>
      <c r="C1923" s="2">
        <v>745.0</v>
      </c>
      <c r="D1923" s="4">
        <v>43333.84421296296</v>
      </c>
      <c r="E1923" s="6">
        <f t="shared" si="1"/>
        <v>43333</v>
      </c>
      <c r="F1923" s="7">
        <f>IFERROR(__xludf.DUMMYFUNCTION("""COMPUTED_VALUE"""),0.844212962962963)</f>
        <v>0.844212963</v>
      </c>
      <c r="G1923">
        <f t="shared" si="2"/>
        <v>20</v>
      </c>
      <c r="H1923">
        <f>IFERROR(__xludf.DUMMYFUNCTION("""COMPUTED_VALUE"""),15.0)</f>
        <v>15</v>
      </c>
      <c r="I1923">
        <f>IFERROR(__xludf.DUMMYFUNCTION("""COMPUTED_VALUE"""),40.0)</f>
        <v>40</v>
      </c>
    </row>
    <row r="1924">
      <c r="A1924" s="2">
        <v>710.0</v>
      </c>
      <c r="B1924" s="2">
        <v>7.0</v>
      </c>
      <c r="C1924" s="2">
        <v>717.0</v>
      </c>
      <c r="D1924" s="4">
        <v>43333.854629629626</v>
      </c>
      <c r="E1924" s="6">
        <f t="shared" si="1"/>
        <v>43333</v>
      </c>
      <c r="F1924" s="7">
        <f>IFERROR(__xludf.DUMMYFUNCTION("""COMPUTED_VALUE"""),0.8546296296296296)</f>
        <v>0.8546296296</v>
      </c>
      <c r="G1924">
        <f t="shared" si="2"/>
        <v>20</v>
      </c>
      <c r="H1924">
        <f>IFERROR(__xludf.DUMMYFUNCTION("""COMPUTED_VALUE"""),30.0)</f>
        <v>30</v>
      </c>
      <c r="I1924">
        <f>IFERROR(__xludf.DUMMYFUNCTION("""COMPUTED_VALUE"""),40.0)</f>
        <v>40</v>
      </c>
    </row>
    <row r="1925">
      <c r="A1925" s="2">
        <v>673.0</v>
      </c>
      <c r="B1925" s="2">
        <v>4.0</v>
      </c>
      <c r="C1925" s="2">
        <v>677.0</v>
      </c>
      <c r="D1925" s="4">
        <v>43333.86503472222</v>
      </c>
      <c r="E1925" s="6">
        <f t="shared" si="1"/>
        <v>43333</v>
      </c>
      <c r="F1925" s="7">
        <f>IFERROR(__xludf.DUMMYFUNCTION("""COMPUTED_VALUE"""),0.8650347222222222)</f>
        <v>0.8650347222</v>
      </c>
      <c r="G1925">
        <f t="shared" si="2"/>
        <v>20</v>
      </c>
      <c r="H1925">
        <f>IFERROR(__xludf.DUMMYFUNCTION("""COMPUTED_VALUE"""),45.0)</f>
        <v>45</v>
      </c>
      <c r="I1925">
        <f>IFERROR(__xludf.DUMMYFUNCTION("""COMPUTED_VALUE"""),39.0)</f>
        <v>39</v>
      </c>
    </row>
    <row r="1926">
      <c r="A1926" s="2">
        <v>601.0</v>
      </c>
      <c r="B1926" s="2">
        <v>2.0</v>
      </c>
      <c r="C1926" s="2">
        <v>603.0</v>
      </c>
      <c r="D1926" s="4">
        <v>43333.87546296296</v>
      </c>
      <c r="E1926" s="6">
        <f t="shared" si="1"/>
        <v>43333</v>
      </c>
      <c r="F1926" s="7">
        <f>IFERROR(__xludf.DUMMYFUNCTION("""COMPUTED_VALUE"""),0.875462962962963)</f>
        <v>0.875462963</v>
      </c>
      <c r="G1926">
        <f t="shared" si="2"/>
        <v>21</v>
      </c>
      <c r="H1926">
        <f>IFERROR(__xludf.DUMMYFUNCTION("""COMPUTED_VALUE"""),0.0)</f>
        <v>0</v>
      </c>
      <c r="I1926">
        <f>IFERROR(__xludf.DUMMYFUNCTION("""COMPUTED_VALUE"""),40.0)</f>
        <v>40</v>
      </c>
    </row>
    <row r="1927">
      <c r="A1927" s="2">
        <v>668.0</v>
      </c>
      <c r="B1927" s="2">
        <v>2.0</v>
      </c>
      <c r="C1927" s="2">
        <v>670.0</v>
      </c>
      <c r="D1927" s="4">
        <v>43333.88586805556</v>
      </c>
      <c r="E1927" s="6">
        <f t="shared" si="1"/>
        <v>43333</v>
      </c>
      <c r="F1927" s="7">
        <f>IFERROR(__xludf.DUMMYFUNCTION("""COMPUTED_VALUE"""),0.8858680555555556)</f>
        <v>0.8858680556</v>
      </c>
      <c r="G1927">
        <f t="shared" si="2"/>
        <v>21</v>
      </c>
      <c r="H1927">
        <f>IFERROR(__xludf.DUMMYFUNCTION("""COMPUTED_VALUE"""),15.0)</f>
        <v>15</v>
      </c>
      <c r="I1927">
        <f>IFERROR(__xludf.DUMMYFUNCTION("""COMPUTED_VALUE"""),39.0)</f>
        <v>39</v>
      </c>
    </row>
    <row r="1928">
      <c r="A1928" s="2">
        <v>640.0</v>
      </c>
      <c r="B1928" s="2">
        <v>4.0</v>
      </c>
      <c r="C1928" s="2">
        <v>644.0</v>
      </c>
      <c r="D1928" s="4">
        <v>43333.89628472222</v>
      </c>
      <c r="E1928" s="6">
        <f t="shared" si="1"/>
        <v>43333</v>
      </c>
      <c r="F1928" s="7">
        <f>IFERROR(__xludf.DUMMYFUNCTION("""COMPUTED_VALUE"""),0.8962847222222222)</f>
        <v>0.8962847222</v>
      </c>
      <c r="G1928">
        <f t="shared" si="2"/>
        <v>21</v>
      </c>
      <c r="H1928">
        <f>IFERROR(__xludf.DUMMYFUNCTION("""COMPUTED_VALUE"""),30.0)</f>
        <v>30</v>
      </c>
      <c r="I1928">
        <f>IFERROR(__xludf.DUMMYFUNCTION("""COMPUTED_VALUE"""),39.0)</f>
        <v>39</v>
      </c>
    </row>
    <row r="1929">
      <c r="A1929" s="2">
        <v>645.0</v>
      </c>
      <c r="B1929" s="2">
        <v>7.0</v>
      </c>
      <c r="C1929" s="2">
        <v>652.0</v>
      </c>
      <c r="D1929" s="4">
        <v>43333.906701388885</v>
      </c>
      <c r="E1929" s="6">
        <f t="shared" si="1"/>
        <v>43333</v>
      </c>
      <c r="F1929" s="7">
        <f>IFERROR(__xludf.DUMMYFUNCTION("""COMPUTED_VALUE"""),0.9067013888888888)</f>
        <v>0.9067013889</v>
      </c>
      <c r="G1929">
        <f t="shared" si="2"/>
        <v>21</v>
      </c>
      <c r="H1929">
        <f>IFERROR(__xludf.DUMMYFUNCTION("""COMPUTED_VALUE"""),45.0)</f>
        <v>45</v>
      </c>
      <c r="I1929">
        <f>IFERROR(__xludf.DUMMYFUNCTION("""COMPUTED_VALUE"""),39.0)</f>
        <v>39</v>
      </c>
    </row>
    <row r="1930">
      <c r="A1930" s="2">
        <v>602.0</v>
      </c>
      <c r="B1930" s="2">
        <v>4.0</v>
      </c>
      <c r="C1930" s="2">
        <v>606.0</v>
      </c>
      <c r="D1930" s="4">
        <v>43333.91711805556</v>
      </c>
      <c r="E1930" s="6">
        <f t="shared" si="1"/>
        <v>43333</v>
      </c>
      <c r="F1930" s="7">
        <f>IFERROR(__xludf.DUMMYFUNCTION("""COMPUTED_VALUE"""),0.9171180555555556)</f>
        <v>0.9171180556</v>
      </c>
      <c r="G1930">
        <f t="shared" si="2"/>
        <v>22</v>
      </c>
      <c r="H1930">
        <f>IFERROR(__xludf.DUMMYFUNCTION("""COMPUTED_VALUE"""),0.0)</f>
        <v>0</v>
      </c>
      <c r="I1930">
        <f>IFERROR(__xludf.DUMMYFUNCTION("""COMPUTED_VALUE"""),39.0)</f>
        <v>39</v>
      </c>
    </row>
    <row r="1931">
      <c r="A1931" s="2">
        <v>587.0</v>
      </c>
      <c r="B1931" s="2">
        <v>9.0</v>
      </c>
      <c r="C1931" s="2">
        <v>596.0</v>
      </c>
      <c r="D1931" s="4">
        <v>43333.92753472222</v>
      </c>
      <c r="E1931" s="6">
        <f t="shared" si="1"/>
        <v>43333</v>
      </c>
      <c r="F1931" s="7">
        <f>IFERROR(__xludf.DUMMYFUNCTION("""COMPUTED_VALUE"""),0.9275347222222222)</f>
        <v>0.9275347222</v>
      </c>
      <c r="G1931">
        <f t="shared" si="2"/>
        <v>22</v>
      </c>
      <c r="H1931">
        <f>IFERROR(__xludf.DUMMYFUNCTION("""COMPUTED_VALUE"""),15.0)</f>
        <v>15</v>
      </c>
      <c r="I1931">
        <f>IFERROR(__xludf.DUMMYFUNCTION("""COMPUTED_VALUE"""),39.0)</f>
        <v>39</v>
      </c>
    </row>
    <row r="1932">
      <c r="A1932" s="2">
        <v>513.0</v>
      </c>
      <c r="B1932" s="2">
        <v>5.0</v>
      </c>
      <c r="C1932" s="2">
        <v>518.0</v>
      </c>
      <c r="D1932" s="4">
        <v>43333.937939814816</v>
      </c>
      <c r="E1932" s="6">
        <f t="shared" si="1"/>
        <v>43333</v>
      </c>
      <c r="F1932" s="7">
        <f>IFERROR(__xludf.DUMMYFUNCTION("""COMPUTED_VALUE"""),0.9379398148148148)</f>
        <v>0.9379398148</v>
      </c>
      <c r="G1932">
        <f t="shared" si="2"/>
        <v>22</v>
      </c>
      <c r="H1932">
        <f>IFERROR(__xludf.DUMMYFUNCTION("""COMPUTED_VALUE"""),30.0)</f>
        <v>30</v>
      </c>
      <c r="I1932">
        <f>IFERROR(__xludf.DUMMYFUNCTION("""COMPUTED_VALUE"""),38.0)</f>
        <v>38</v>
      </c>
    </row>
    <row r="1933">
      <c r="A1933" s="2">
        <v>548.0</v>
      </c>
      <c r="B1933" s="2">
        <v>4.0</v>
      </c>
      <c r="C1933" s="2">
        <v>552.0</v>
      </c>
      <c r="D1933" s="4">
        <v>43333.94836805556</v>
      </c>
      <c r="E1933" s="6">
        <f t="shared" si="1"/>
        <v>43333</v>
      </c>
      <c r="F1933" s="7">
        <f>IFERROR(__xludf.DUMMYFUNCTION("""COMPUTED_VALUE"""),0.9483680555555556)</f>
        <v>0.9483680556</v>
      </c>
      <c r="G1933">
        <f t="shared" si="2"/>
        <v>22</v>
      </c>
      <c r="H1933">
        <f>IFERROR(__xludf.DUMMYFUNCTION("""COMPUTED_VALUE"""),45.0)</f>
        <v>45</v>
      </c>
      <c r="I1933">
        <f>IFERROR(__xludf.DUMMYFUNCTION("""COMPUTED_VALUE"""),39.0)</f>
        <v>39</v>
      </c>
    </row>
    <row r="1934">
      <c r="A1934" s="2">
        <v>454.0</v>
      </c>
      <c r="B1934" s="2">
        <v>3.0</v>
      </c>
      <c r="C1934" s="2">
        <v>457.0</v>
      </c>
      <c r="D1934" s="4">
        <v>43333.9587962963</v>
      </c>
      <c r="E1934" s="6">
        <f t="shared" si="1"/>
        <v>43333</v>
      </c>
      <c r="F1934" s="7">
        <f>IFERROR(__xludf.DUMMYFUNCTION("""COMPUTED_VALUE"""),0.9587962962962963)</f>
        <v>0.9587962963</v>
      </c>
      <c r="G1934">
        <f t="shared" si="2"/>
        <v>23</v>
      </c>
      <c r="H1934">
        <f>IFERROR(__xludf.DUMMYFUNCTION("""COMPUTED_VALUE"""),0.0)</f>
        <v>0</v>
      </c>
      <c r="I1934">
        <f>IFERROR(__xludf.DUMMYFUNCTION("""COMPUTED_VALUE"""),40.0)</f>
        <v>40</v>
      </c>
    </row>
    <row r="1935">
      <c r="A1935" s="2">
        <v>490.0</v>
      </c>
      <c r="B1935" s="2">
        <v>4.0</v>
      </c>
      <c r="C1935" s="2">
        <v>494.0</v>
      </c>
      <c r="D1935" s="4">
        <v>43333.969201388885</v>
      </c>
      <c r="E1935" s="6">
        <f t="shared" si="1"/>
        <v>43333</v>
      </c>
      <c r="F1935" s="7">
        <f>IFERROR(__xludf.DUMMYFUNCTION("""COMPUTED_VALUE"""),0.9692013888888888)</f>
        <v>0.9692013889</v>
      </c>
      <c r="G1935">
        <f t="shared" si="2"/>
        <v>23</v>
      </c>
      <c r="H1935">
        <f>IFERROR(__xludf.DUMMYFUNCTION("""COMPUTED_VALUE"""),15.0)</f>
        <v>15</v>
      </c>
      <c r="I1935">
        <f>IFERROR(__xludf.DUMMYFUNCTION("""COMPUTED_VALUE"""),39.0)</f>
        <v>39</v>
      </c>
    </row>
    <row r="1936">
      <c r="A1936" s="2">
        <v>430.0</v>
      </c>
      <c r="B1936" s="2">
        <v>5.0</v>
      </c>
      <c r="C1936" s="2">
        <v>435.0</v>
      </c>
      <c r="D1936" s="4">
        <v>43333.97960648148</v>
      </c>
      <c r="E1936" s="6">
        <f t="shared" si="1"/>
        <v>43333</v>
      </c>
      <c r="F1936" s="7">
        <f>IFERROR(__xludf.DUMMYFUNCTION("""COMPUTED_VALUE"""),0.9796064814814814)</f>
        <v>0.9796064815</v>
      </c>
      <c r="G1936">
        <f t="shared" si="2"/>
        <v>23</v>
      </c>
      <c r="H1936">
        <f>IFERROR(__xludf.DUMMYFUNCTION("""COMPUTED_VALUE"""),30.0)</f>
        <v>30</v>
      </c>
      <c r="I1936">
        <f>IFERROR(__xludf.DUMMYFUNCTION("""COMPUTED_VALUE"""),38.0)</f>
        <v>38</v>
      </c>
    </row>
    <row r="1937">
      <c r="A1937" s="2">
        <v>345.0</v>
      </c>
      <c r="B1937" s="2">
        <v>2.0</v>
      </c>
      <c r="C1937" s="2">
        <v>347.0</v>
      </c>
      <c r="D1937" s="4">
        <v>43333.99003472222</v>
      </c>
      <c r="E1937" s="6">
        <f t="shared" si="1"/>
        <v>43333</v>
      </c>
      <c r="F1937" s="7">
        <f>IFERROR(__xludf.DUMMYFUNCTION("""COMPUTED_VALUE"""),0.9900347222222222)</f>
        <v>0.9900347222</v>
      </c>
      <c r="G1937">
        <f t="shared" si="2"/>
        <v>23</v>
      </c>
      <c r="H1937">
        <f>IFERROR(__xludf.DUMMYFUNCTION("""COMPUTED_VALUE"""),45.0)</f>
        <v>45</v>
      </c>
      <c r="I1937">
        <f>IFERROR(__xludf.DUMMYFUNCTION("""COMPUTED_VALUE"""),39.0)</f>
        <v>39</v>
      </c>
    </row>
    <row r="1938">
      <c r="A1938" s="2">
        <v>329.0</v>
      </c>
      <c r="B1938" s="2">
        <v>1.0</v>
      </c>
      <c r="C1938" s="2">
        <v>330.0</v>
      </c>
      <c r="D1938" s="4">
        <v>43334.000439814816</v>
      </c>
      <c r="E1938" s="6">
        <f t="shared" si="1"/>
        <v>43334</v>
      </c>
      <c r="F1938" s="7">
        <f>IFERROR(__xludf.DUMMYFUNCTION("""COMPUTED_VALUE"""),4.398148148148148E-4)</f>
        <v>0.0004398148148</v>
      </c>
      <c r="G1938">
        <f t="shared" si="2"/>
        <v>0</v>
      </c>
      <c r="H1938">
        <f>IFERROR(__xludf.DUMMYFUNCTION("""COMPUTED_VALUE"""),0.0)</f>
        <v>0</v>
      </c>
      <c r="I1938">
        <f>IFERROR(__xludf.DUMMYFUNCTION("""COMPUTED_VALUE"""),38.0)</f>
        <v>38</v>
      </c>
    </row>
    <row r="1939">
      <c r="A1939" s="2">
        <v>351.0</v>
      </c>
      <c r="B1939" s="2">
        <v>5.0</v>
      </c>
      <c r="C1939" s="2">
        <v>356.0</v>
      </c>
      <c r="D1939" s="4">
        <v>43334.01086805556</v>
      </c>
      <c r="E1939" s="6">
        <f t="shared" si="1"/>
        <v>43334</v>
      </c>
      <c r="F1939" s="7">
        <f>IFERROR(__xludf.DUMMYFUNCTION("""COMPUTED_VALUE"""),0.010868055555555556)</f>
        <v>0.01086805556</v>
      </c>
      <c r="G1939">
        <f t="shared" si="2"/>
        <v>0</v>
      </c>
      <c r="H1939">
        <f>IFERROR(__xludf.DUMMYFUNCTION("""COMPUTED_VALUE"""),15.0)</f>
        <v>15</v>
      </c>
      <c r="I1939">
        <f>IFERROR(__xludf.DUMMYFUNCTION("""COMPUTED_VALUE"""),39.0)</f>
        <v>39</v>
      </c>
    </row>
    <row r="1940">
      <c r="A1940" s="2">
        <v>295.0</v>
      </c>
      <c r="B1940" s="2">
        <v>6.0</v>
      </c>
      <c r="C1940" s="2">
        <v>301.0</v>
      </c>
      <c r="D1940" s="4">
        <v>43334.02128472222</v>
      </c>
      <c r="E1940" s="6">
        <f t="shared" si="1"/>
        <v>43334</v>
      </c>
      <c r="F1940" s="7">
        <f>IFERROR(__xludf.DUMMYFUNCTION("""COMPUTED_VALUE"""),0.021284722222222222)</f>
        <v>0.02128472222</v>
      </c>
      <c r="G1940">
        <f t="shared" si="2"/>
        <v>0</v>
      </c>
      <c r="H1940">
        <f>IFERROR(__xludf.DUMMYFUNCTION("""COMPUTED_VALUE"""),30.0)</f>
        <v>30</v>
      </c>
      <c r="I1940">
        <f>IFERROR(__xludf.DUMMYFUNCTION("""COMPUTED_VALUE"""),39.0)</f>
        <v>39</v>
      </c>
    </row>
    <row r="1941">
      <c r="A1941" s="2">
        <v>304.0</v>
      </c>
      <c r="B1941" s="2">
        <v>3.0</v>
      </c>
      <c r="C1941" s="2">
        <v>307.0</v>
      </c>
      <c r="D1941" s="4">
        <v>43334.031689814816</v>
      </c>
      <c r="E1941" s="6">
        <f t="shared" si="1"/>
        <v>43334</v>
      </c>
      <c r="F1941" s="7">
        <f>IFERROR(__xludf.DUMMYFUNCTION("""COMPUTED_VALUE"""),0.031689814814814816)</f>
        <v>0.03168981481</v>
      </c>
      <c r="G1941">
        <f t="shared" si="2"/>
        <v>0</v>
      </c>
      <c r="H1941">
        <f>IFERROR(__xludf.DUMMYFUNCTION("""COMPUTED_VALUE"""),45.0)</f>
        <v>45</v>
      </c>
      <c r="I1941">
        <f>IFERROR(__xludf.DUMMYFUNCTION("""COMPUTED_VALUE"""),38.0)</f>
        <v>38</v>
      </c>
    </row>
    <row r="1942">
      <c r="A1942" s="2">
        <v>251.0</v>
      </c>
      <c r="B1942" s="2">
        <v>1.0</v>
      </c>
      <c r="C1942" s="2">
        <v>252.0</v>
      </c>
      <c r="D1942" s="4">
        <v>43334.04211805556</v>
      </c>
      <c r="E1942" s="6">
        <f t="shared" si="1"/>
        <v>43334</v>
      </c>
      <c r="F1942" s="7">
        <f>IFERROR(__xludf.DUMMYFUNCTION("""COMPUTED_VALUE"""),0.042118055555555554)</f>
        <v>0.04211805556</v>
      </c>
      <c r="G1942">
        <f t="shared" si="2"/>
        <v>1</v>
      </c>
      <c r="H1942">
        <f>IFERROR(__xludf.DUMMYFUNCTION("""COMPUTED_VALUE"""),0.0)</f>
        <v>0</v>
      </c>
      <c r="I1942">
        <f>IFERROR(__xludf.DUMMYFUNCTION("""COMPUTED_VALUE"""),39.0)</f>
        <v>39</v>
      </c>
    </row>
    <row r="1943">
      <c r="A1943" s="2">
        <v>271.0</v>
      </c>
      <c r="B1943" s="2">
        <v>8.0</v>
      </c>
      <c r="C1943" s="2">
        <v>279.0</v>
      </c>
      <c r="D1943" s="4">
        <v>43334.05252314815</v>
      </c>
      <c r="E1943" s="6">
        <f t="shared" si="1"/>
        <v>43334</v>
      </c>
      <c r="F1943" s="7">
        <f>IFERROR(__xludf.DUMMYFUNCTION("""COMPUTED_VALUE"""),0.052523148148148145)</f>
        <v>0.05252314815</v>
      </c>
      <c r="G1943">
        <f t="shared" si="2"/>
        <v>1</v>
      </c>
      <c r="H1943">
        <f>IFERROR(__xludf.DUMMYFUNCTION("""COMPUTED_VALUE"""),15.0)</f>
        <v>15</v>
      </c>
      <c r="I1943">
        <f>IFERROR(__xludf.DUMMYFUNCTION("""COMPUTED_VALUE"""),38.0)</f>
        <v>38</v>
      </c>
    </row>
    <row r="1944">
      <c r="A1944" s="2">
        <v>245.0</v>
      </c>
      <c r="B1944" s="2">
        <v>8.0</v>
      </c>
      <c r="C1944" s="2">
        <v>253.0</v>
      </c>
      <c r="D1944" s="4">
        <v>43334.062939814816</v>
      </c>
      <c r="E1944" s="6">
        <f t="shared" si="1"/>
        <v>43334</v>
      </c>
      <c r="F1944" s="7">
        <f>IFERROR(__xludf.DUMMYFUNCTION("""COMPUTED_VALUE"""),0.06293981481481481)</f>
        <v>0.06293981481</v>
      </c>
      <c r="G1944">
        <f t="shared" si="2"/>
        <v>1</v>
      </c>
      <c r="H1944">
        <f>IFERROR(__xludf.DUMMYFUNCTION("""COMPUTED_VALUE"""),30.0)</f>
        <v>30</v>
      </c>
      <c r="I1944">
        <f>IFERROR(__xludf.DUMMYFUNCTION("""COMPUTED_VALUE"""),38.0)</f>
        <v>38</v>
      </c>
    </row>
    <row r="1945">
      <c r="A1945" s="2">
        <v>243.0</v>
      </c>
      <c r="B1945" s="2">
        <v>2.0</v>
      </c>
      <c r="C1945" s="2">
        <v>245.0</v>
      </c>
      <c r="D1945" s="4">
        <v>43334.07336805556</v>
      </c>
      <c r="E1945" s="6">
        <f t="shared" si="1"/>
        <v>43334</v>
      </c>
      <c r="F1945" s="7">
        <f>IFERROR(__xludf.DUMMYFUNCTION("""COMPUTED_VALUE"""),0.07336805555555556)</f>
        <v>0.07336805556</v>
      </c>
      <c r="G1945">
        <f t="shared" si="2"/>
        <v>1</v>
      </c>
      <c r="H1945">
        <f>IFERROR(__xludf.DUMMYFUNCTION("""COMPUTED_VALUE"""),45.0)</f>
        <v>45</v>
      </c>
      <c r="I1945">
        <f>IFERROR(__xludf.DUMMYFUNCTION("""COMPUTED_VALUE"""),39.0)</f>
        <v>39</v>
      </c>
    </row>
    <row r="1946">
      <c r="A1946" s="2">
        <v>259.0</v>
      </c>
      <c r="B1946" s="2">
        <v>3.0</v>
      </c>
      <c r="C1946" s="2">
        <v>254.0</v>
      </c>
      <c r="D1946" s="4">
        <v>43334.08378472222</v>
      </c>
      <c r="E1946" s="6">
        <f t="shared" si="1"/>
        <v>43334</v>
      </c>
      <c r="F1946" s="7">
        <f>IFERROR(__xludf.DUMMYFUNCTION("""COMPUTED_VALUE"""),0.08378472222222222)</f>
        <v>0.08378472222</v>
      </c>
      <c r="G1946">
        <f t="shared" si="2"/>
        <v>2</v>
      </c>
      <c r="H1946">
        <f>IFERROR(__xludf.DUMMYFUNCTION("""COMPUTED_VALUE"""),0.0)</f>
        <v>0</v>
      </c>
      <c r="I1946">
        <f>IFERROR(__xludf.DUMMYFUNCTION("""COMPUTED_VALUE"""),39.0)</f>
        <v>39</v>
      </c>
    </row>
    <row r="1947">
      <c r="A1947" s="2">
        <v>274.0</v>
      </c>
      <c r="B1947" s="2">
        <v>4.0</v>
      </c>
      <c r="C1947" s="2">
        <v>278.0</v>
      </c>
      <c r="D1947" s="4">
        <v>43334.094201388885</v>
      </c>
      <c r="E1947" s="6">
        <f t="shared" si="1"/>
        <v>43334</v>
      </c>
      <c r="F1947" s="7">
        <f>IFERROR(__xludf.DUMMYFUNCTION("""COMPUTED_VALUE"""),0.09420138888888889)</f>
        <v>0.09420138889</v>
      </c>
      <c r="G1947">
        <f t="shared" si="2"/>
        <v>2</v>
      </c>
      <c r="H1947">
        <f>IFERROR(__xludf.DUMMYFUNCTION("""COMPUTED_VALUE"""),15.0)</f>
        <v>15</v>
      </c>
      <c r="I1947">
        <f>IFERROR(__xludf.DUMMYFUNCTION("""COMPUTED_VALUE"""),39.0)</f>
        <v>39</v>
      </c>
    </row>
    <row r="1948">
      <c r="A1948" s="2">
        <v>227.0</v>
      </c>
      <c r="B1948" s="2">
        <v>3.0</v>
      </c>
      <c r="C1948" s="2">
        <v>222.0</v>
      </c>
      <c r="D1948" s="4">
        <v>43334.10461805556</v>
      </c>
      <c r="E1948" s="6">
        <f t="shared" si="1"/>
        <v>43334</v>
      </c>
      <c r="F1948" s="7">
        <f>IFERROR(__xludf.DUMMYFUNCTION("""COMPUTED_VALUE"""),0.10461805555555556)</f>
        <v>0.1046180556</v>
      </c>
      <c r="G1948">
        <f t="shared" si="2"/>
        <v>2</v>
      </c>
      <c r="H1948">
        <f>IFERROR(__xludf.DUMMYFUNCTION("""COMPUTED_VALUE"""),30.0)</f>
        <v>30</v>
      </c>
      <c r="I1948">
        <f>IFERROR(__xludf.DUMMYFUNCTION("""COMPUTED_VALUE"""),39.0)</f>
        <v>39</v>
      </c>
    </row>
    <row r="1949">
      <c r="A1949" s="2">
        <v>228.0</v>
      </c>
      <c r="B1949" s="2">
        <v>3.0</v>
      </c>
      <c r="C1949" s="2">
        <v>231.0</v>
      </c>
      <c r="D1949" s="4">
        <v>43334.11502314815</v>
      </c>
      <c r="E1949" s="6">
        <f t="shared" si="1"/>
        <v>43334</v>
      </c>
      <c r="F1949" s="7">
        <f>IFERROR(__xludf.DUMMYFUNCTION("""COMPUTED_VALUE"""),0.11502314814814815)</f>
        <v>0.1150231481</v>
      </c>
      <c r="G1949">
        <f t="shared" si="2"/>
        <v>2</v>
      </c>
      <c r="H1949">
        <f>IFERROR(__xludf.DUMMYFUNCTION("""COMPUTED_VALUE"""),45.0)</f>
        <v>45</v>
      </c>
      <c r="I1949">
        <f>IFERROR(__xludf.DUMMYFUNCTION("""COMPUTED_VALUE"""),38.0)</f>
        <v>38</v>
      </c>
    </row>
    <row r="1950">
      <c r="A1950" s="2">
        <v>187.0</v>
      </c>
      <c r="B1950" s="2">
        <v>4.0</v>
      </c>
      <c r="C1950" s="2">
        <v>191.0</v>
      </c>
      <c r="D1950" s="4">
        <v>43334.12546296296</v>
      </c>
      <c r="E1950" s="6">
        <f t="shared" si="1"/>
        <v>43334</v>
      </c>
      <c r="F1950" s="7">
        <f>IFERROR(__xludf.DUMMYFUNCTION("""COMPUTED_VALUE"""),0.12546296296296297)</f>
        <v>0.125462963</v>
      </c>
      <c r="G1950">
        <f t="shared" si="2"/>
        <v>3</v>
      </c>
      <c r="H1950">
        <f>IFERROR(__xludf.DUMMYFUNCTION("""COMPUTED_VALUE"""),0.0)</f>
        <v>0</v>
      </c>
      <c r="I1950">
        <f>IFERROR(__xludf.DUMMYFUNCTION("""COMPUTED_VALUE"""),40.0)</f>
        <v>40</v>
      </c>
    </row>
    <row r="1951">
      <c r="A1951" s="2">
        <v>179.0</v>
      </c>
      <c r="B1951" s="2">
        <v>6.0</v>
      </c>
      <c r="C1951" s="2">
        <v>185.0</v>
      </c>
      <c r="D1951" s="4">
        <v>43334.13585648148</v>
      </c>
      <c r="E1951" s="6">
        <f t="shared" si="1"/>
        <v>43334</v>
      </c>
      <c r="F1951" s="7">
        <f>IFERROR(__xludf.DUMMYFUNCTION("""COMPUTED_VALUE"""),0.1358564814814815)</f>
        <v>0.1358564815</v>
      </c>
      <c r="G1951">
        <f t="shared" si="2"/>
        <v>3</v>
      </c>
      <c r="H1951">
        <f>IFERROR(__xludf.DUMMYFUNCTION("""COMPUTED_VALUE"""),15.0)</f>
        <v>15</v>
      </c>
      <c r="I1951">
        <f>IFERROR(__xludf.DUMMYFUNCTION("""COMPUTED_VALUE"""),38.0)</f>
        <v>38</v>
      </c>
    </row>
    <row r="1952">
      <c r="A1952" s="2">
        <v>164.0</v>
      </c>
      <c r="B1952" s="2">
        <v>5.0</v>
      </c>
      <c r="C1952" s="2">
        <v>169.0</v>
      </c>
      <c r="D1952" s="4">
        <v>43334.14628472222</v>
      </c>
      <c r="E1952" s="6">
        <f t="shared" si="1"/>
        <v>43334</v>
      </c>
      <c r="F1952" s="7">
        <f>IFERROR(__xludf.DUMMYFUNCTION("""COMPUTED_VALUE"""),0.14628472222222222)</f>
        <v>0.1462847222</v>
      </c>
      <c r="G1952">
        <f t="shared" si="2"/>
        <v>3</v>
      </c>
      <c r="H1952">
        <f>IFERROR(__xludf.DUMMYFUNCTION("""COMPUTED_VALUE"""),30.0)</f>
        <v>30</v>
      </c>
      <c r="I1952">
        <f>IFERROR(__xludf.DUMMYFUNCTION("""COMPUTED_VALUE"""),39.0)</f>
        <v>39</v>
      </c>
    </row>
    <row r="1953">
      <c r="A1953" s="2">
        <v>112.0</v>
      </c>
      <c r="B1953" s="2">
        <v>7.0</v>
      </c>
      <c r="C1953" s="2">
        <v>119.0</v>
      </c>
      <c r="D1953" s="4">
        <v>43334.156689814816</v>
      </c>
      <c r="E1953" s="6">
        <f t="shared" si="1"/>
        <v>43334</v>
      </c>
      <c r="F1953" s="7">
        <f>IFERROR(__xludf.DUMMYFUNCTION("""COMPUTED_VALUE"""),0.1566898148148148)</f>
        <v>0.1566898148</v>
      </c>
      <c r="G1953">
        <f t="shared" si="2"/>
        <v>3</v>
      </c>
      <c r="H1953">
        <f>IFERROR(__xludf.DUMMYFUNCTION("""COMPUTED_VALUE"""),45.0)</f>
        <v>45</v>
      </c>
      <c r="I1953">
        <f>IFERROR(__xludf.DUMMYFUNCTION("""COMPUTED_VALUE"""),38.0)</f>
        <v>38</v>
      </c>
    </row>
    <row r="1954">
      <c r="A1954" s="2">
        <v>129.0</v>
      </c>
      <c r="B1954" s="2">
        <v>4.0</v>
      </c>
      <c r="C1954" s="2">
        <v>133.0</v>
      </c>
      <c r="D1954" s="4">
        <v>43334.16710648148</v>
      </c>
      <c r="E1954" s="6">
        <f t="shared" si="1"/>
        <v>43334</v>
      </c>
      <c r="F1954" s="7">
        <f>IFERROR(__xludf.DUMMYFUNCTION("""COMPUTED_VALUE"""),0.1671064814814815)</f>
        <v>0.1671064815</v>
      </c>
      <c r="G1954">
        <f t="shared" si="2"/>
        <v>4</v>
      </c>
      <c r="H1954">
        <f>IFERROR(__xludf.DUMMYFUNCTION("""COMPUTED_VALUE"""),0.0)</f>
        <v>0</v>
      </c>
      <c r="I1954">
        <f>IFERROR(__xludf.DUMMYFUNCTION("""COMPUTED_VALUE"""),38.0)</f>
        <v>38</v>
      </c>
    </row>
    <row r="1955">
      <c r="A1955" s="2">
        <v>41.0</v>
      </c>
      <c r="B1955" s="2">
        <v>3.0</v>
      </c>
      <c r="C1955" s="2">
        <v>44.0</v>
      </c>
      <c r="D1955" s="4">
        <v>43334.17752314815</v>
      </c>
      <c r="E1955" s="6">
        <f t="shared" si="1"/>
        <v>43334</v>
      </c>
      <c r="F1955" s="7">
        <f>IFERROR(__xludf.DUMMYFUNCTION("""COMPUTED_VALUE"""),0.17752314814814815)</f>
        <v>0.1775231481</v>
      </c>
      <c r="G1955">
        <f t="shared" si="2"/>
        <v>4</v>
      </c>
      <c r="H1955">
        <f>IFERROR(__xludf.DUMMYFUNCTION("""COMPUTED_VALUE"""),15.0)</f>
        <v>15</v>
      </c>
      <c r="I1955">
        <f>IFERROR(__xludf.DUMMYFUNCTION("""COMPUTED_VALUE"""),38.0)</f>
        <v>38</v>
      </c>
    </row>
    <row r="1956">
      <c r="A1956" s="2">
        <v>17.0</v>
      </c>
      <c r="B1956" s="2">
        <v>0.0</v>
      </c>
      <c r="C1956" s="2">
        <v>17.0</v>
      </c>
      <c r="D1956" s="4">
        <v>43334.187951388885</v>
      </c>
      <c r="E1956" s="6">
        <f t="shared" si="1"/>
        <v>43334</v>
      </c>
      <c r="F1956" s="7">
        <f>IFERROR(__xludf.DUMMYFUNCTION("""COMPUTED_VALUE"""),0.18795138888888888)</f>
        <v>0.1879513889</v>
      </c>
      <c r="G1956">
        <f t="shared" si="2"/>
        <v>4</v>
      </c>
      <c r="H1956">
        <f>IFERROR(__xludf.DUMMYFUNCTION("""COMPUTED_VALUE"""),30.0)</f>
        <v>30</v>
      </c>
      <c r="I1956">
        <f>IFERROR(__xludf.DUMMYFUNCTION("""COMPUTED_VALUE"""),39.0)</f>
        <v>39</v>
      </c>
    </row>
    <row r="1957">
      <c r="A1957" s="2">
        <v>15.0</v>
      </c>
      <c r="B1957" s="2">
        <v>0.0</v>
      </c>
      <c r="C1957" s="2">
        <v>15.0</v>
      </c>
      <c r="D1957" s="4">
        <v>43334.19835648148</v>
      </c>
      <c r="E1957" s="6">
        <f t="shared" si="1"/>
        <v>43334</v>
      </c>
      <c r="F1957" s="7">
        <f>IFERROR(__xludf.DUMMYFUNCTION("""COMPUTED_VALUE"""),0.1983564814814815)</f>
        <v>0.1983564815</v>
      </c>
      <c r="G1957">
        <f t="shared" si="2"/>
        <v>4</v>
      </c>
      <c r="H1957">
        <f>IFERROR(__xludf.DUMMYFUNCTION("""COMPUTED_VALUE"""),45.0)</f>
        <v>45</v>
      </c>
      <c r="I1957">
        <f>IFERROR(__xludf.DUMMYFUNCTION("""COMPUTED_VALUE"""),38.0)</f>
        <v>38</v>
      </c>
    </row>
    <row r="1958">
      <c r="A1958" s="2">
        <v>15.0</v>
      </c>
      <c r="B1958" s="2">
        <v>0.0</v>
      </c>
      <c r="C1958" s="2">
        <v>15.0</v>
      </c>
      <c r="D1958" s="4">
        <v>43334.20877314815</v>
      </c>
      <c r="E1958" s="6">
        <f t="shared" si="1"/>
        <v>43334</v>
      </c>
      <c r="F1958" s="7">
        <f>IFERROR(__xludf.DUMMYFUNCTION("""COMPUTED_VALUE"""),0.20877314814814815)</f>
        <v>0.2087731481</v>
      </c>
      <c r="G1958">
        <f t="shared" si="2"/>
        <v>5</v>
      </c>
      <c r="H1958">
        <f>IFERROR(__xludf.DUMMYFUNCTION("""COMPUTED_VALUE"""),0.0)</f>
        <v>0</v>
      </c>
      <c r="I1958">
        <f>IFERROR(__xludf.DUMMYFUNCTION("""COMPUTED_VALUE"""),38.0)</f>
        <v>38</v>
      </c>
    </row>
    <row r="1959">
      <c r="A1959" s="2">
        <v>15.0</v>
      </c>
      <c r="B1959" s="2">
        <v>0.0</v>
      </c>
      <c r="C1959" s="2">
        <v>15.0</v>
      </c>
      <c r="D1959" s="4">
        <v>43334.219189814816</v>
      </c>
      <c r="E1959" s="6">
        <f t="shared" si="1"/>
        <v>43334</v>
      </c>
      <c r="F1959" s="7">
        <f>IFERROR(__xludf.DUMMYFUNCTION("""COMPUTED_VALUE"""),0.2191898148148148)</f>
        <v>0.2191898148</v>
      </c>
      <c r="G1959">
        <f t="shared" si="2"/>
        <v>5</v>
      </c>
      <c r="H1959">
        <f>IFERROR(__xludf.DUMMYFUNCTION("""COMPUTED_VALUE"""),15.0)</f>
        <v>15</v>
      </c>
      <c r="I1959">
        <f>IFERROR(__xludf.DUMMYFUNCTION("""COMPUTED_VALUE"""),38.0)</f>
        <v>38</v>
      </c>
    </row>
    <row r="1960">
      <c r="A1960" s="2">
        <v>13.0</v>
      </c>
      <c r="B1960" s="2">
        <v>0.0</v>
      </c>
      <c r="C1960" s="2">
        <v>13.0</v>
      </c>
      <c r="D1960" s="4">
        <v>43334.22960648148</v>
      </c>
      <c r="E1960" s="6">
        <f t="shared" si="1"/>
        <v>43334</v>
      </c>
      <c r="F1960" s="7">
        <f>IFERROR(__xludf.DUMMYFUNCTION("""COMPUTED_VALUE"""),0.2296064814814815)</f>
        <v>0.2296064815</v>
      </c>
      <c r="G1960">
        <f t="shared" si="2"/>
        <v>5</v>
      </c>
      <c r="H1960">
        <f>IFERROR(__xludf.DUMMYFUNCTION("""COMPUTED_VALUE"""),30.0)</f>
        <v>30</v>
      </c>
      <c r="I1960">
        <f>IFERROR(__xludf.DUMMYFUNCTION("""COMPUTED_VALUE"""),38.0)</f>
        <v>38</v>
      </c>
    </row>
    <row r="1961">
      <c r="A1961" s="2">
        <v>13.0</v>
      </c>
      <c r="B1961" s="2">
        <v>0.0</v>
      </c>
      <c r="C1961" s="2">
        <v>13.0</v>
      </c>
      <c r="D1961" s="4">
        <v>43334.24002314815</v>
      </c>
      <c r="E1961" s="6">
        <f t="shared" si="1"/>
        <v>43334</v>
      </c>
      <c r="F1961" s="7">
        <f>IFERROR(__xludf.DUMMYFUNCTION("""COMPUTED_VALUE"""),0.24002314814814815)</f>
        <v>0.2400231481</v>
      </c>
      <c r="G1961">
        <f t="shared" si="2"/>
        <v>5</v>
      </c>
      <c r="H1961">
        <f>IFERROR(__xludf.DUMMYFUNCTION("""COMPUTED_VALUE"""),45.0)</f>
        <v>45</v>
      </c>
      <c r="I1961">
        <f>IFERROR(__xludf.DUMMYFUNCTION("""COMPUTED_VALUE"""),38.0)</f>
        <v>38</v>
      </c>
    </row>
    <row r="1962">
      <c r="A1962" s="2">
        <v>13.0</v>
      </c>
      <c r="B1962" s="2">
        <v>0.0</v>
      </c>
      <c r="C1962" s="2">
        <v>13.0</v>
      </c>
      <c r="D1962" s="4">
        <v>43334.250439814816</v>
      </c>
      <c r="E1962" s="6">
        <f t="shared" si="1"/>
        <v>43334</v>
      </c>
      <c r="F1962" s="7">
        <f>IFERROR(__xludf.DUMMYFUNCTION("""COMPUTED_VALUE"""),0.2504398148148148)</f>
        <v>0.2504398148</v>
      </c>
      <c r="G1962">
        <f t="shared" si="2"/>
        <v>6</v>
      </c>
      <c r="H1962">
        <f>IFERROR(__xludf.DUMMYFUNCTION("""COMPUTED_VALUE"""),0.0)</f>
        <v>0</v>
      </c>
      <c r="I1962">
        <f>IFERROR(__xludf.DUMMYFUNCTION("""COMPUTED_VALUE"""),38.0)</f>
        <v>38</v>
      </c>
    </row>
    <row r="1963">
      <c r="A1963" s="2">
        <v>12.0</v>
      </c>
      <c r="B1963" s="2">
        <v>0.0</v>
      </c>
      <c r="C1963" s="2">
        <v>12.0</v>
      </c>
      <c r="D1963" s="4">
        <v>43334.26085648148</v>
      </c>
      <c r="E1963" s="6">
        <f t="shared" si="1"/>
        <v>43334</v>
      </c>
      <c r="F1963" s="7">
        <f>IFERROR(__xludf.DUMMYFUNCTION("""COMPUTED_VALUE"""),0.2608564814814815)</f>
        <v>0.2608564815</v>
      </c>
      <c r="G1963">
        <f t="shared" si="2"/>
        <v>6</v>
      </c>
      <c r="H1963">
        <f>IFERROR(__xludf.DUMMYFUNCTION("""COMPUTED_VALUE"""),15.0)</f>
        <v>15</v>
      </c>
      <c r="I1963">
        <f>IFERROR(__xludf.DUMMYFUNCTION("""COMPUTED_VALUE"""),38.0)</f>
        <v>38</v>
      </c>
    </row>
    <row r="1964">
      <c r="A1964" s="2">
        <v>11.0</v>
      </c>
      <c r="B1964" s="2">
        <v>0.0</v>
      </c>
      <c r="C1964" s="2">
        <v>11.0</v>
      </c>
      <c r="D1964" s="4">
        <v>43334.27379629629</v>
      </c>
      <c r="E1964" s="6">
        <f t="shared" si="1"/>
        <v>43334</v>
      </c>
      <c r="F1964" s="7">
        <f>IFERROR(__xludf.DUMMYFUNCTION("""COMPUTED_VALUE"""),0.2737962962962963)</f>
        <v>0.2737962963</v>
      </c>
      <c r="G1964">
        <f t="shared" si="2"/>
        <v>6</v>
      </c>
      <c r="H1964">
        <f>IFERROR(__xludf.DUMMYFUNCTION("""COMPUTED_VALUE"""),34.0)</f>
        <v>34</v>
      </c>
      <c r="I1964">
        <f>IFERROR(__xludf.DUMMYFUNCTION("""COMPUTED_VALUE"""),16.0)</f>
        <v>16</v>
      </c>
    </row>
    <row r="1965">
      <c r="A1965" s="2">
        <v>11.0</v>
      </c>
      <c r="B1965" s="2">
        <v>0.0</v>
      </c>
      <c r="C1965" s="2">
        <v>11.0</v>
      </c>
      <c r="D1965" s="4">
        <v>43334.281689814816</v>
      </c>
      <c r="E1965" s="6">
        <f t="shared" si="1"/>
        <v>43334</v>
      </c>
      <c r="F1965" s="7">
        <f>IFERROR(__xludf.DUMMYFUNCTION("""COMPUTED_VALUE"""),0.2816898148148148)</f>
        <v>0.2816898148</v>
      </c>
      <c r="G1965">
        <f t="shared" si="2"/>
        <v>6</v>
      </c>
      <c r="H1965">
        <f>IFERROR(__xludf.DUMMYFUNCTION("""COMPUTED_VALUE"""),45.0)</f>
        <v>45</v>
      </c>
      <c r="I1965">
        <f>IFERROR(__xludf.DUMMYFUNCTION("""COMPUTED_VALUE"""),38.0)</f>
        <v>38</v>
      </c>
    </row>
    <row r="1966">
      <c r="A1966" s="2">
        <v>20.0</v>
      </c>
      <c r="B1966" s="2">
        <v>0.0</v>
      </c>
      <c r="C1966" s="2">
        <v>20.0</v>
      </c>
      <c r="D1966" s="4">
        <v>43334.29210648148</v>
      </c>
      <c r="E1966" s="6">
        <f t="shared" si="1"/>
        <v>43334</v>
      </c>
      <c r="F1966" s="7">
        <f>IFERROR(__xludf.DUMMYFUNCTION("""COMPUTED_VALUE"""),0.2921064814814815)</f>
        <v>0.2921064815</v>
      </c>
      <c r="G1966">
        <f t="shared" si="2"/>
        <v>7</v>
      </c>
      <c r="H1966">
        <f>IFERROR(__xludf.DUMMYFUNCTION("""COMPUTED_VALUE"""),0.0)</f>
        <v>0</v>
      </c>
      <c r="I1966">
        <f>IFERROR(__xludf.DUMMYFUNCTION("""COMPUTED_VALUE"""),38.0)</f>
        <v>38</v>
      </c>
    </row>
    <row r="1967">
      <c r="A1967" s="2">
        <v>34.0</v>
      </c>
      <c r="B1967" s="2">
        <v>0.0</v>
      </c>
      <c r="C1967" s="2">
        <v>34.0</v>
      </c>
      <c r="D1967" s="4">
        <v>43334.3025462963</v>
      </c>
      <c r="E1967" s="6">
        <f t="shared" si="1"/>
        <v>43334</v>
      </c>
      <c r="F1967" s="7">
        <f>IFERROR(__xludf.DUMMYFUNCTION("""COMPUTED_VALUE"""),0.3025462962962963)</f>
        <v>0.3025462963</v>
      </c>
      <c r="G1967">
        <f t="shared" si="2"/>
        <v>7</v>
      </c>
      <c r="H1967">
        <f>IFERROR(__xludf.DUMMYFUNCTION("""COMPUTED_VALUE"""),15.0)</f>
        <v>15</v>
      </c>
      <c r="I1967">
        <f>IFERROR(__xludf.DUMMYFUNCTION("""COMPUTED_VALUE"""),40.0)</f>
        <v>40</v>
      </c>
    </row>
    <row r="1968">
      <c r="A1968" s="2">
        <v>46.0</v>
      </c>
      <c r="B1968" s="2">
        <v>0.0</v>
      </c>
      <c r="C1968" s="2">
        <v>46.0</v>
      </c>
      <c r="D1968" s="4">
        <v>43334.31296296296</v>
      </c>
      <c r="E1968" s="6">
        <f t="shared" si="1"/>
        <v>43334</v>
      </c>
      <c r="F1968" s="7">
        <f>IFERROR(__xludf.DUMMYFUNCTION("""COMPUTED_VALUE"""),0.31296296296296294)</f>
        <v>0.312962963</v>
      </c>
      <c r="G1968">
        <f t="shared" si="2"/>
        <v>7</v>
      </c>
      <c r="H1968">
        <f>IFERROR(__xludf.DUMMYFUNCTION("""COMPUTED_VALUE"""),30.0)</f>
        <v>30</v>
      </c>
      <c r="I1968">
        <f>IFERROR(__xludf.DUMMYFUNCTION("""COMPUTED_VALUE"""),40.0)</f>
        <v>40</v>
      </c>
    </row>
    <row r="1969">
      <c r="A1969" s="2">
        <v>56.0</v>
      </c>
      <c r="B1969" s="2">
        <v>0.0</v>
      </c>
      <c r="C1969" s="2">
        <v>55.0</v>
      </c>
      <c r="D1969" s="4">
        <v>43334.323379629626</v>
      </c>
      <c r="E1969" s="6">
        <f t="shared" si="1"/>
        <v>43334</v>
      </c>
      <c r="F1969" s="7">
        <f>IFERROR(__xludf.DUMMYFUNCTION("""COMPUTED_VALUE"""),0.32337962962962963)</f>
        <v>0.3233796296</v>
      </c>
      <c r="G1969">
        <f t="shared" si="2"/>
        <v>7</v>
      </c>
      <c r="H1969">
        <f>IFERROR(__xludf.DUMMYFUNCTION("""COMPUTED_VALUE"""),45.0)</f>
        <v>45</v>
      </c>
      <c r="I1969">
        <f>IFERROR(__xludf.DUMMYFUNCTION("""COMPUTED_VALUE"""),40.0)</f>
        <v>40</v>
      </c>
    </row>
    <row r="1970">
      <c r="A1970" s="2">
        <v>60.0</v>
      </c>
      <c r="B1970" s="2">
        <v>0.0</v>
      </c>
      <c r="C1970" s="2">
        <v>60.0</v>
      </c>
      <c r="D1970" s="4">
        <v>43334.3337962963</v>
      </c>
      <c r="E1970" s="6">
        <f t="shared" si="1"/>
        <v>43334</v>
      </c>
      <c r="F1970" s="7">
        <f>IFERROR(__xludf.DUMMYFUNCTION("""COMPUTED_VALUE"""),0.3337962962962963)</f>
        <v>0.3337962963</v>
      </c>
      <c r="G1970">
        <f t="shared" si="2"/>
        <v>8</v>
      </c>
      <c r="H1970">
        <f>IFERROR(__xludf.DUMMYFUNCTION("""COMPUTED_VALUE"""),0.0)</f>
        <v>0</v>
      </c>
      <c r="I1970">
        <f>IFERROR(__xludf.DUMMYFUNCTION("""COMPUTED_VALUE"""),40.0)</f>
        <v>40</v>
      </c>
    </row>
    <row r="1971">
      <c r="A1971" s="2">
        <v>73.0</v>
      </c>
      <c r="B1971" s="2">
        <v>0.0</v>
      </c>
      <c r="C1971" s="2">
        <v>72.0</v>
      </c>
      <c r="D1971" s="4">
        <v>43334.344201388885</v>
      </c>
      <c r="E1971" s="6">
        <f t="shared" si="1"/>
        <v>43334</v>
      </c>
      <c r="F1971" s="7">
        <f>IFERROR(__xludf.DUMMYFUNCTION("""COMPUTED_VALUE"""),0.3442013888888889)</f>
        <v>0.3442013889</v>
      </c>
      <c r="G1971">
        <f t="shared" si="2"/>
        <v>8</v>
      </c>
      <c r="H1971">
        <f>IFERROR(__xludf.DUMMYFUNCTION("""COMPUTED_VALUE"""),15.0)</f>
        <v>15</v>
      </c>
      <c r="I1971">
        <f>IFERROR(__xludf.DUMMYFUNCTION("""COMPUTED_VALUE"""),39.0)</f>
        <v>39</v>
      </c>
    </row>
    <row r="1972">
      <c r="A1972" s="2">
        <v>93.0</v>
      </c>
      <c r="B1972" s="2">
        <v>1.0</v>
      </c>
      <c r="C1972" s="2">
        <v>94.0</v>
      </c>
      <c r="D1972" s="4">
        <v>43334.354629629626</v>
      </c>
      <c r="E1972" s="6">
        <f t="shared" si="1"/>
        <v>43334</v>
      </c>
      <c r="F1972" s="7">
        <f>IFERROR(__xludf.DUMMYFUNCTION("""COMPUTED_VALUE"""),0.35462962962962963)</f>
        <v>0.3546296296</v>
      </c>
      <c r="G1972">
        <f t="shared" si="2"/>
        <v>8</v>
      </c>
      <c r="H1972">
        <f>IFERROR(__xludf.DUMMYFUNCTION("""COMPUTED_VALUE"""),30.0)</f>
        <v>30</v>
      </c>
      <c r="I1972">
        <f>IFERROR(__xludf.DUMMYFUNCTION("""COMPUTED_VALUE"""),40.0)</f>
        <v>40</v>
      </c>
    </row>
    <row r="1973">
      <c r="A1973" s="2">
        <v>161.0</v>
      </c>
      <c r="B1973" s="2">
        <v>1.0</v>
      </c>
      <c r="C1973" s="2">
        <v>162.0</v>
      </c>
      <c r="D1973" s="4">
        <v>43334.36503472222</v>
      </c>
      <c r="E1973" s="6">
        <f t="shared" si="1"/>
        <v>43334</v>
      </c>
      <c r="F1973" s="7">
        <f>IFERROR(__xludf.DUMMYFUNCTION("""COMPUTED_VALUE"""),0.3650347222222222)</f>
        <v>0.3650347222</v>
      </c>
      <c r="G1973">
        <f t="shared" si="2"/>
        <v>8</v>
      </c>
      <c r="H1973">
        <f>IFERROR(__xludf.DUMMYFUNCTION("""COMPUTED_VALUE"""),45.0)</f>
        <v>45</v>
      </c>
      <c r="I1973">
        <f>IFERROR(__xludf.DUMMYFUNCTION("""COMPUTED_VALUE"""),39.0)</f>
        <v>39</v>
      </c>
    </row>
    <row r="1974">
      <c r="A1974" s="2">
        <v>135.0</v>
      </c>
      <c r="B1974" s="2">
        <v>0.0</v>
      </c>
      <c r="C1974" s="2">
        <v>135.0</v>
      </c>
      <c r="D1974" s="4">
        <v>43334.37546296296</v>
      </c>
      <c r="E1974" s="6">
        <f t="shared" si="1"/>
        <v>43334</v>
      </c>
      <c r="F1974" s="7">
        <f>IFERROR(__xludf.DUMMYFUNCTION("""COMPUTED_VALUE"""),0.37546296296296294)</f>
        <v>0.375462963</v>
      </c>
      <c r="G1974">
        <f t="shared" si="2"/>
        <v>9</v>
      </c>
      <c r="H1974">
        <f>IFERROR(__xludf.DUMMYFUNCTION("""COMPUTED_VALUE"""),0.0)</f>
        <v>0</v>
      </c>
      <c r="I1974">
        <f>IFERROR(__xludf.DUMMYFUNCTION("""COMPUTED_VALUE"""),40.0)</f>
        <v>40</v>
      </c>
    </row>
    <row r="1975">
      <c r="A1975" s="2">
        <v>179.0</v>
      </c>
      <c r="B1975" s="2">
        <v>2.0</v>
      </c>
      <c r="C1975" s="2">
        <v>181.0</v>
      </c>
      <c r="D1975" s="4">
        <v>43334.38586805556</v>
      </c>
      <c r="E1975" s="6">
        <f t="shared" si="1"/>
        <v>43334</v>
      </c>
      <c r="F1975" s="7">
        <f>IFERROR(__xludf.DUMMYFUNCTION("""COMPUTED_VALUE"""),0.38586805555555553)</f>
        <v>0.3858680556</v>
      </c>
      <c r="G1975">
        <f t="shared" si="2"/>
        <v>9</v>
      </c>
      <c r="H1975">
        <f>IFERROR(__xludf.DUMMYFUNCTION("""COMPUTED_VALUE"""),15.0)</f>
        <v>15</v>
      </c>
      <c r="I1975">
        <f>IFERROR(__xludf.DUMMYFUNCTION("""COMPUTED_VALUE"""),39.0)</f>
        <v>39</v>
      </c>
    </row>
    <row r="1976">
      <c r="A1976" s="2">
        <v>274.0</v>
      </c>
      <c r="B1976" s="2">
        <v>2.0</v>
      </c>
      <c r="C1976" s="2">
        <v>276.0</v>
      </c>
      <c r="D1976" s="4">
        <v>43334.3962962963</v>
      </c>
      <c r="E1976" s="6">
        <f t="shared" si="1"/>
        <v>43334</v>
      </c>
      <c r="F1976" s="7">
        <f>IFERROR(__xludf.DUMMYFUNCTION("""COMPUTED_VALUE"""),0.3962962962962963)</f>
        <v>0.3962962963</v>
      </c>
      <c r="G1976">
        <f t="shared" si="2"/>
        <v>9</v>
      </c>
      <c r="H1976">
        <f>IFERROR(__xludf.DUMMYFUNCTION("""COMPUTED_VALUE"""),30.0)</f>
        <v>30</v>
      </c>
      <c r="I1976">
        <f>IFERROR(__xludf.DUMMYFUNCTION("""COMPUTED_VALUE"""),40.0)</f>
        <v>40</v>
      </c>
    </row>
    <row r="1977">
      <c r="A1977" s="2">
        <v>585.0</v>
      </c>
      <c r="B1977" s="2">
        <v>9.0</v>
      </c>
      <c r="C1977" s="2">
        <v>594.0</v>
      </c>
      <c r="D1977" s="4">
        <v>43334.40671296296</v>
      </c>
      <c r="E1977" s="6">
        <f t="shared" si="1"/>
        <v>43334</v>
      </c>
      <c r="F1977" s="7">
        <f>IFERROR(__xludf.DUMMYFUNCTION("""COMPUTED_VALUE"""),0.40671296296296294)</f>
        <v>0.406712963</v>
      </c>
      <c r="G1977">
        <f t="shared" si="2"/>
        <v>9</v>
      </c>
      <c r="H1977">
        <f>IFERROR(__xludf.DUMMYFUNCTION("""COMPUTED_VALUE"""),45.0)</f>
        <v>45</v>
      </c>
      <c r="I1977">
        <f>IFERROR(__xludf.DUMMYFUNCTION("""COMPUTED_VALUE"""),40.0)</f>
        <v>40</v>
      </c>
    </row>
    <row r="1978">
      <c r="A1978" s="2">
        <v>521.0</v>
      </c>
      <c r="B1978" s="2">
        <v>3.0</v>
      </c>
      <c r="C1978" s="2">
        <v>524.0</v>
      </c>
      <c r="D1978" s="4">
        <v>43334.417129629626</v>
      </c>
      <c r="E1978" s="6">
        <f t="shared" si="1"/>
        <v>43334</v>
      </c>
      <c r="F1978" s="7">
        <f>IFERROR(__xludf.DUMMYFUNCTION("""COMPUTED_VALUE"""),0.41712962962962963)</f>
        <v>0.4171296296</v>
      </c>
      <c r="G1978">
        <f t="shared" si="2"/>
        <v>10</v>
      </c>
      <c r="H1978">
        <f>IFERROR(__xludf.DUMMYFUNCTION("""COMPUTED_VALUE"""),0.0)</f>
        <v>0</v>
      </c>
      <c r="I1978">
        <f>IFERROR(__xludf.DUMMYFUNCTION("""COMPUTED_VALUE"""),40.0)</f>
        <v>40</v>
      </c>
    </row>
    <row r="1979">
      <c r="A1979" s="2">
        <v>459.0</v>
      </c>
      <c r="B1979" s="2">
        <v>4.0</v>
      </c>
      <c r="C1979" s="2">
        <v>463.0</v>
      </c>
      <c r="D1979" s="4">
        <v>43334.4275462963</v>
      </c>
      <c r="E1979" s="6">
        <f t="shared" si="1"/>
        <v>43334</v>
      </c>
      <c r="F1979" s="7">
        <f>IFERROR(__xludf.DUMMYFUNCTION("""COMPUTED_VALUE"""),0.4275462962962963)</f>
        <v>0.4275462963</v>
      </c>
      <c r="G1979">
        <f t="shared" si="2"/>
        <v>10</v>
      </c>
      <c r="H1979">
        <f>IFERROR(__xludf.DUMMYFUNCTION("""COMPUTED_VALUE"""),15.0)</f>
        <v>15</v>
      </c>
      <c r="I1979">
        <f>IFERROR(__xludf.DUMMYFUNCTION("""COMPUTED_VALUE"""),40.0)</f>
        <v>40</v>
      </c>
    </row>
    <row r="1980">
      <c r="A1980" s="2">
        <v>542.0</v>
      </c>
      <c r="B1980" s="2">
        <v>10.0</v>
      </c>
      <c r="C1980" s="2">
        <v>549.0</v>
      </c>
      <c r="D1980" s="4">
        <v>43334.43796296296</v>
      </c>
      <c r="E1980" s="6">
        <f t="shared" si="1"/>
        <v>43334</v>
      </c>
      <c r="F1980" s="7">
        <f>IFERROR(__xludf.DUMMYFUNCTION("""COMPUTED_VALUE"""),0.43796296296296294)</f>
        <v>0.437962963</v>
      </c>
      <c r="G1980">
        <f t="shared" si="2"/>
        <v>10</v>
      </c>
      <c r="H1980">
        <f>IFERROR(__xludf.DUMMYFUNCTION("""COMPUTED_VALUE"""),30.0)</f>
        <v>30</v>
      </c>
      <c r="I1980">
        <f>IFERROR(__xludf.DUMMYFUNCTION("""COMPUTED_VALUE"""),40.0)</f>
        <v>40</v>
      </c>
    </row>
    <row r="1981">
      <c r="A1981" s="2">
        <v>667.0</v>
      </c>
      <c r="B1981" s="2">
        <v>18.0</v>
      </c>
      <c r="C1981" s="2">
        <v>685.0</v>
      </c>
      <c r="D1981" s="4">
        <v>43334.448379629626</v>
      </c>
      <c r="E1981" s="6">
        <f t="shared" si="1"/>
        <v>43334</v>
      </c>
      <c r="F1981" s="7">
        <f>IFERROR(__xludf.DUMMYFUNCTION("""COMPUTED_VALUE"""),0.44837962962962963)</f>
        <v>0.4483796296</v>
      </c>
      <c r="G1981">
        <f t="shared" si="2"/>
        <v>10</v>
      </c>
      <c r="H1981">
        <f>IFERROR(__xludf.DUMMYFUNCTION("""COMPUTED_VALUE"""),45.0)</f>
        <v>45</v>
      </c>
      <c r="I1981">
        <f>IFERROR(__xludf.DUMMYFUNCTION("""COMPUTED_VALUE"""),40.0)</f>
        <v>40</v>
      </c>
    </row>
    <row r="1982">
      <c r="A1982" s="2">
        <v>517.0</v>
      </c>
      <c r="B1982" s="2">
        <v>14.0</v>
      </c>
      <c r="C1982" s="2">
        <v>531.0</v>
      </c>
      <c r="D1982" s="4">
        <v>43334.4587962963</v>
      </c>
      <c r="E1982" s="6">
        <f t="shared" si="1"/>
        <v>43334</v>
      </c>
      <c r="F1982" s="7">
        <f>IFERROR(__xludf.DUMMYFUNCTION("""COMPUTED_VALUE"""),0.4587962962962963)</f>
        <v>0.4587962963</v>
      </c>
      <c r="G1982">
        <f t="shared" si="2"/>
        <v>11</v>
      </c>
      <c r="H1982">
        <f>IFERROR(__xludf.DUMMYFUNCTION("""COMPUTED_VALUE"""),0.0)</f>
        <v>0</v>
      </c>
      <c r="I1982">
        <f>IFERROR(__xludf.DUMMYFUNCTION("""COMPUTED_VALUE"""),40.0)</f>
        <v>40</v>
      </c>
    </row>
    <row r="1983">
      <c r="A1983" s="2">
        <v>429.0</v>
      </c>
      <c r="B1983" s="2">
        <v>8.0</v>
      </c>
      <c r="C1983" s="2">
        <v>437.0</v>
      </c>
      <c r="D1983" s="4">
        <v>43334.469201388885</v>
      </c>
      <c r="E1983" s="6">
        <f t="shared" si="1"/>
        <v>43334</v>
      </c>
      <c r="F1983" s="7">
        <f>IFERROR(__xludf.DUMMYFUNCTION("""COMPUTED_VALUE"""),0.4692013888888889)</f>
        <v>0.4692013889</v>
      </c>
      <c r="G1983">
        <f t="shared" si="2"/>
        <v>11</v>
      </c>
      <c r="H1983">
        <f>IFERROR(__xludf.DUMMYFUNCTION("""COMPUTED_VALUE"""),15.0)</f>
        <v>15</v>
      </c>
      <c r="I1983">
        <f>IFERROR(__xludf.DUMMYFUNCTION("""COMPUTED_VALUE"""),39.0)</f>
        <v>39</v>
      </c>
    </row>
    <row r="1984">
      <c r="A1984" s="2">
        <v>373.0</v>
      </c>
      <c r="B1984" s="2">
        <v>3.0</v>
      </c>
      <c r="C1984" s="2">
        <v>376.0</v>
      </c>
      <c r="D1984" s="4">
        <v>43334.47961805556</v>
      </c>
      <c r="E1984" s="6">
        <f t="shared" si="1"/>
        <v>43334</v>
      </c>
      <c r="F1984" s="7">
        <f>IFERROR(__xludf.DUMMYFUNCTION("""COMPUTED_VALUE"""),0.47961805555555553)</f>
        <v>0.4796180556</v>
      </c>
      <c r="G1984">
        <f t="shared" si="2"/>
        <v>11</v>
      </c>
      <c r="H1984">
        <f>IFERROR(__xludf.DUMMYFUNCTION("""COMPUTED_VALUE"""),30.0)</f>
        <v>30</v>
      </c>
      <c r="I1984">
        <f>IFERROR(__xludf.DUMMYFUNCTION("""COMPUTED_VALUE"""),39.0)</f>
        <v>39</v>
      </c>
    </row>
    <row r="1985">
      <c r="A1985" s="2">
        <v>402.0</v>
      </c>
      <c r="B1985" s="2">
        <v>6.0</v>
      </c>
      <c r="C1985" s="2">
        <v>408.0</v>
      </c>
      <c r="D1985" s="4">
        <v>43334.4900462963</v>
      </c>
      <c r="E1985" s="6">
        <f t="shared" si="1"/>
        <v>43334</v>
      </c>
      <c r="F1985" s="7">
        <f>IFERROR(__xludf.DUMMYFUNCTION("""COMPUTED_VALUE"""),0.4900462962962963)</f>
        <v>0.4900462963</v>
      </c>
      <c r="G1985">
        <f t="shared" si="2"/>
        <v>11</v>
      </c>
      <c r="H1985">
        <f>IFERROR(__xludf.DUMMYFUNCTION("""COMPUTED_VALUE"""),45.0)</f>
        <v>45</v>
      </c>
      <c r="I1985">
        <f>IFERROR(__xludf.DUMMYFUNCTION("""COMPUTED_VALUE"""),40.0)</f>
        <v>40</v>
      </c>
    </row>
    <row r="1986">
      <c r="A1986" s="2">
        <v>290.0</v>
      </c>
      <c r="B1986" s="2">
        <v>6.0</v>
      </c>
      <c r="C1986" s="2">
        <v>296.0</v>
      </c>
      <c r="D1986" s="4">
        <v>43334.500451388885</v>
      </c>
      <c r="E1986" s="6">
        <f t="shared" si="1"/>
        <v>43334</v>
      </c>
      <c r="F1986" s="7">
        <f>IFERROR(__xludf.DUMMYFUNCTION("""COMPUTED_VALUE"""),0.5004513888888888)</f>
        <v>0.5004513889</v>
      </c>
      <c r="G1986">
        <f t="shared" si="2"/>
        <v>12</v>
      </c>
      <c r="H1986">
        <f>IFERROR(__xludf.DUMMYFUNCTION("""COMPUTED_VALUE"""),0.0)</f>
        <v>0</v>
      </c>
      <c r="I1986">
        <f>IFERROR(__xludf.DUMMYFUNCTION("""COMPUTED_VALUE"""),39.0)</f>
        <v>39</v>
      </c>
    </row>
    <row r="1987">
      <c r="A1987" s="2">
        <v>258.0</v>
      </c>
      <c r="B1987" s="2">
        <v>3.0</v>
      </c>
      <c r="C1987" s="2">
        <v>261.0</v>
      </c>
      <c r="D1987" s="4">
        <v>43334.51086805556</v>
      </c>
      <c r="E1987" s="6">
        <f t="shared" si="1"/>
        <v>43334</v>
      </c>
      <c r="F1987" s="7">
        <f>IFERROR(__xludf.DUMMYFUNCTION("""COMPUTED_VALUE"""),0.5108680555555556)</f>
        <v>0.5108680556</v>
      </c>
      <c r="G1987">
        <f t="shared" si="2"/>
        <v>12</v>
      </c>
      <c r="H1987">
        <f>IFERROR(__xludf.DUMMYFUNCTION("""COMPUTED_VALUE"""),15.0)</f>
        <v>15</v>
      </c>
      <c r="I1987">
        <f>IFERROR(__xludf.DUMMYFUNCTION("""COMPUTED_VALUE"""),39.0)</f>
        <v>39</v>
      </c>
    </row>
    <row r="1988">
      <c r="A1988" s="2">
        <v>260.0</v>
      </c>
      <c r="B1988" s="2">
        <v>0.0</v>
      </c>
      <c r="C1988" s="2">
        <v>256.0</v>
      </c>
      <c r="D1988" s="4">
        <v>43334.52128472222</v>
      </c>
      <c r="E1988" s="6">
        <f t="shared" si="1"/>
        <v>43334</v>
      </c>
      <c r="F1988" s="7">
        <f>IFERROR(__xludf.DUMMYFUNCTION("""COMPUTED_VALUE"""),0.5212847222222222)</f>
        <v>0.5212847222</v>
      </c>
      <c r="G1988">
        <f t="shared" si="2"/>
        <v>12</v>
      </c>
      <c r="H1988">
        <f>IFERROR(__xludf.DUMMYFUNCTION("""COMPUTED_VALUE"""),30.0)</f>
        <v>30</v>
      </c>
      <c r="I1988">
        <f>IFERROR(__xludf.DUMMYFUNCTION("""COMPUTED_VALUE"""),39.0)</f>
        <v>39</v>
      </c>
    </row>
    <row r="1989">
      <c r="A1989" s="2">
        <v>283.0</v>
      </c>
      <c r="B1989" s="2">
        <v>4.0</v>
      </c>
      <c r="C1989" s="2">
        <v>287.0</v>
      </c>
      <c r="D1989" s="4">
        <v>43334.531701388885</v>
      </c>
      <c r="E1989" s="6">
        <f t="shared" si="1"/>
        <v>43334</v>
      </c>
      <c r="F1989" s="7">
        <f>IFERROR(__xludf.DUMMYFUNCTION("""COMPUTED_VALUE"""),0.5317013888888888)</f>
        <v>0.5317013889</v>
      </c>
      <c r="G1989">
        <f t="shared" si="2"/>
        <v>12</v>
      </c>
      <c r="H1989">
        <f>IFERROR(__xludf.DUMMYFUNCTION("""COMPUTED_VALUE"""),45.0)</f>
        <v>45</v>
      </c>
      <c r="I1989">
        <f>IFERROR(__xludf.DUMMYFUNCTION("""COMPUTED_VALUE"""),39.0)</f>
        <v>39</v>
      </c>
    </row>
    <row r="1990">
      <c r="A1990" s="2">
        <v>251.0</v>
      </c>
      <c r="B1990" s="2">
        <v>1.0</v>
      </c>
      <c r="C1990" s="2">
        <v>252.0</v>
      </c>
      <c r="D1990" s="4">
        <v>43334.54211805556</v>
      </c>
      <c r="E1990" s="6">
        <f t="shared" si="1"/>
        <v>43334</v>
      </c>
      <c r="F1990" s="7">
        <f>IFERROR(__xludf.DUMMYFUNCTION("""COMPUTED_VALUE"""),0.5421180555555556)</f>
        <v>0.5421180556</v>
      </c>
      <c r="G1990">
        <f t="shared" si="2"/>
        <v>13</v>
      </c>
      <c r="H1990">
        <f>IFERROR(__xludf.DUMMYFUNCTION("""COMPUTED_VALUE"""),0.0)</f>
        <v>0</v>
      </c>
      <c r="I1990">
        <f>IFERROR(__xludf.DUMMYFUNCTION("""COMPUTED_VALUE"""),39.0)</f>
        <v>39</v>
      </c>
    </row>
    <row r="1991">
      <c r="A1991" s="2">
        <v>264.0</v>
      </c>
      <c r="B1991" s="2">
        <v>1.0</v>
      </c>
      <c r="C1991" s="2">
        <v>265.0</v>
      </c>
      <c r="D1991" s="4">
        <v>43334.5525462963</v>
      </c>
      <c r="E1991" s="6">
        <f t="shared" si="1"/>
        <v>43334</v>
      </c>
      <c r="F1991" s="7">
        <f>IFERROR(__xludf.DUMMYFUNCTION("""COMPUTED_VALUE"""),0.5525462962962963)</f>
        <v>0.5525462963</v>
      </c>
      <c r="G1991">
        <f t="shared" si="2"/>
        <v>13</v>
      </c>
      <c r="H1991">
        <f>IFERROR(__xludf.DUMMYFUNCTION("""COMPUTED_VALUE"""),15.0)</f>
        <v>15</v>
      </c>
      <c r="I1991">
        <f>IFERROR(__xludf.DUMMYFUNCTION("""COMPUTED_VALUE"""),40.0)</f>
        <v>40</v>
      </c>
    </row>
    <row r="1992">
      <c r="A1992" s="2">
        <v>291.0</v>
      </c>
      <c r="B1992" s="2">
        <v>1.0</v>
      </c>
      <c r="C1992" s="2">
        <v>292.0</v>
      </c>
      <c r="D1992" s="4">
        <v>43334.562951388885</v>
      </c>
      <c r="E1992" s="6">
        <f t="shared" si="1"/>
        <v>43334</v>
      </c>
      <c r="F1992" s="7">
        <f>IFERROR(__xludf.DUMMYFUNCTION("""COMPUTED_VALUE"""),0.5629513888888888)</f>
        <v>0.5629513889</v>
      </c>
      <c r="G1992">
        <f t="shared" si="2"/>
        <v>13</v>
      </c>
      <c r="H1992">
        <f>IFERROR(__xludf.DUMMYFUNCTION("""COMPUTED_VALUE"""),30.0)</f>
        <v>30</v>
      </c>
      <c r="I1992">
        <f>IFERROR(__xludf.DUMMYFUNCTION("""COMPUTED_VALUE"""),39.0)</f>
        <v>39</v>
      </c>
    </row>
    <row r="1993">
      <c r="A1993" s="2">
        <v>302.0</v>
      </c>
      <c r="B1993" s="2">
        <v>2.0</v>
      </c>
      <c r="C1993" s="2">
        <v>304.0</v>
      </c>
      <c r="D1993" s="4">
        <v>43334.5733912037</v>
      </c>
      <c r="E1993" s="6">
        <f t="shared" si="1"/>
        <v>43334</v>
      </c>
      <c r="F1993" s="7">
        <f>IFERROR(__xludf.DUMMYFUNCTION("""COMPUTED_VALUE"""),0.5733912037037037)</f>
        <v>0.5733912037</v>
      </c>
      <c r="G1993">
        <f t="shared" si="2"/>
        <v>13</v>
      </c>
      <c r="H1993">
        <f>IFERROR(__xludf.DUMMYFUNCTION("""COMPUTED_VALUE"""),45.0)</f>
        <v>45</v>
      </c>
      <c r="I1993">
        <f>IFERROR(__xludf.DUMMYFUNCTION("""COMPUTED_VALUE"""),41.0)</f>
        <v>41</v>
      </c>
    </row>
    <row r="1994">
      <c r="A1994" s="2">
        <v>273.0</v>
      </c>
      <c r="B1994" s="2">
        <v>4.0</v>
      </c>
      <c r="C1994" s="2">
        <v>277.0</v>
      </c>
      <c r="D1994" s="4">
        <v>43334.58378472222</v>
      </c>
      <c r="E1994" s="6">
        <f t="shared" si="1"/>
        <v>43334</v>
      </c>
      <c r="F1994" s="7">
        <f>IFERROR(__xludf.DUMMYFUNCTION("""COMPUTED_VALUE"""),0.5837847222222222)</f>
        <v>0.5837847222</v>
      </c>
      <c r="G1994">
        <f t="shared" si="2"/>
        <v>14</v>
      </c>
      <c r="H1994">
        <f>IFERROR(__xludf.DUMMYFUNCTION("""COMPUTED_VALUE"""),0.0)</f>
        <v>0</v>
      </c>
      <c r="I1994">
        <f>IFERROR(__xludf.DUMMYFUNCTION("""COMPUTED_VALUE"""),39.0)</f>
        <v>39</v>
      </c>
    </row>
    <row r="1995">
      <c r="A1995" s="2">
        <v>276.0</v>
      </c>
      <c r="B1995" s="2">
        <v>2.0</v>
      </c>
      <c r="C1995" s="2">
        <v>278.0</v>
      </c>
      <c r="D1995" s="4">
        <v>43334.59421296296</v>
      </c>
      <c r="E1995" s="6">
        <f t="shared" si="1"/>
        <v>43334</v>
      </c>
      <c r="F1995" s="7">
        <f>IFERROR(__xludf.DUMMYFUNCTION("""COMPUTED_VALUE"""),0.594212962962963)</f>
        <v>0.594212963</v>
      </c>
      <c r="G1995">
        <f t="shared" si="2"/>
        <v>14</v>
      </c>
      <c r="H1995">
        <f>IFERROR(__xludf.DUMMYFUNCTION("""COMPUTED_VALUE"""),15.0)</f>
        <v>15</v>
      </c>
      <c r="I1995">
        <f>IFERROR(__xludf.DUMMYFUNCTION("""COMPUTED_VALUE"""),40.0)</f>
        <v>40</v>
      </c>
    </row>
    <row r="1996">
      <c r="A1996" s="2">
        <v>275.0</v>
      </c>
      <c r="B1996" s="2">
        <v>1.0</v>
      </c>
      <c r="C1996" s="2">
        <v>276.0</v>
      </c>
      <c r="D1996" s="4">
        <v>43334.60461805556</v>
      </c>
      <c r="E1996" s="6">
        <f t="shared" si="1"/>
        <v>43334</v>
      </c>
      <c r="F1996" s="7">
        <f>IFERROR(__xludf.DUMMYFUNCTION("""COMPUTED_VALUE"""),0.6046180555555556)</f>
        <v>0.6046180556</v>
      </c>
      <c r="G1996">
        <f t="shared" si="2"/>
        <v>14</v>
      </c>
      <c r="H1996">
        <f>IFERROR(__xludf.DUMMYFUNCTION("""COMPUTED_VALUE"""),30.0)</f>
        <v>30</v>
      </c>
      <c r="I1996">
        <f>IFERROR(__xludf.DUMMYFUNCTION("""COMPUTED_VALUE"""),39.0)</f>
        <v>39</v>
      </c>
    </row>
    <row r="1997">
      <c r="A1997" s="2">
        <v>302.0</v>
      </c>
      <c r="B1997" s="2">
        <v>3.0</v>
      </c>
      <c r="C1997" s="2">
        <v>305.0</v>
      </c>
      <c r="D1997" s="4">
        <v>43334.61503472222</v>
      </c>
      <c r="E1997" s="6">
        <f t="shared" si="1"/>
        <v>43334</v>
      </c>
      <c r="F1997" s="7">
        <f>IFERROR(__xludf.DUMMYFUNCTION("""COMPUTED_VALUE"""),0.6150347222222222)</f>
        <v>0.6150347222</v>
      </c>
      <c r="G1997">
        <f t="shared" si="2"/>
        <v>14</v>
      </c>
      <c r="H1997">
        <f>IFERROR(__xludf.DUMMYFUNCTION("""COMPUTED_VALUE"""),45.0)</f>
        <v>45</v>
      </c>
      <c r="I1997">
        <f>IFERROR(__xludf.DUMMYFUNCTION("""COMPUTED_VALUE"""),39.0)</f>
        <v>39</v>
      </c>
    </row>
    <row r="1998">
      <c r="A1998" s="2">
        <v>297.0</v>
      </c>
      <c r="B1998" s="2">
        <v>1.0</v>
      </c>
      <c r="C1998" s="2">
        <v>298.0</v>
      </c>
      <c r="D1998" s="4">
        <v>43334.62546296296</v>
      </c>
      <c r="E1998" s="6">
        <f t="shared" si="1"/>
        <v>43334</v>
      </c>
      <c r="F1998" s="7">
        <f>IFERROR(__xludf.DUMMYFUNCTION("""COMPUTED_VALUE"""),0.625462962962963)</f>
        <v>0.625462963</v>
      </c>
      <c r="G1998">
        <f t="shared" si="2"/>
        <v>15</v>
      </c>
      <c r="H1998">
        <f>IFERROR(__xludf.DUMMYFUNCTION("""COMPUTED_VALUE"""),0.0)</f>
        <v>0</v>
      </c>
      <c r="I1998">
        <f>IFERROR(__xludf.DUMMYFUNCTION("""COMPUTED_VALUE"""),40.0)</f>
        <v>40</v>
      </c>
    </row>
    <row r="1999">
      <c r="A1999" s="2">
        <v>324.0</v>
      </c>
      <c r="B1999" s="2">
        <v>1.0</v>
      </c>
      <c r="C1999" s="2">
        <v>325.0</v>
      </c>
      <c r="D1999" s="4">
        <v>43334.63586805556</v>
      </c>
      <c r="E1999" s="6">
        <f t="shared" si="1"/>
        <v>43334</v>
      </c>
      <c r="F1999" s="7">
        <f>IFERROR(__xludf.DUMMYFUNCTION("""COMPUTED_VALUE"""),0.6358680555555556)</f>
        <v>0.6358680556</v>
      </c>
      <c r="G1999">
        <f t="shared" si="2"/>
        <v>15</v>
      </c>
      <c r="H1999">
        <f>IFERROR(__xludf.DUMMYFUNCTION("""COMPUTED_VALUE"""),15.0)</f>
        <v>15</v>
      </c>
      <c r="I1999">
        <f>IFERROR(__xludf.DUMMYFUNCTION("""COMPUTED_VALUE"""),39.0)</f>
        <v>39</v>
      </c>
    </row>
    <row r="2000">
      <c r="A2000" s="2">
        <v>304.0</v>
      </c>
      <c r="B2000" s="2">
        <v>7.0</v>
      </c>
      <c r="C2000" s="2">
        <v>311.0</v>
      </c>
      <c r="D2000" s="4">
        <v>43334.64628472222</v>
      </c>
      <c r="E2000" s="6">
        <f t="shared" si="1"/>
        <v>43334</v>
      </c>
      <c r="F2000" s="7">
        <f>IFERROR(__xludf.DUMMYFUNCTION("""COMPUTED_VALUE"""),0.6462847222222222)</f>
        <v>0.6462847222</v>
      </c>
      <c r="G2000">
        <f t="shared" si="2"/>
        <v>15</v>
      </c>
      <c r="H2000">
        <f>IFERROR(__xludf.DUMMYFUNCTION("""COMPUTED_VALUE"""),30.0)</f>
        <v>30</v>
      </c>
      <c r="I2000">
        <f>IFERROR(__xludf.DUMMYFUNCTION("""COMPUTED_VALUE"""),39.0)</f>
        <v>39</v>
      </c>
    </row>
    <row r="2001">
      <c r="A2001" s="2">
        <v>371.0</v>
      </c>
      <c r="B2001" s="2">
        <v>5.0</v>
      </c>
      <c r="C2001" s="2">
        <v>375.0</v>
      </c>
      <c r="D2001" s="4">
        <v>43334.656701388885</v>
      </c>
      <c r="E2001" s="6">
        <f t="shared" si="1"/>
        <v>43334</v>
      </c>
      <c r="F2001" s="7">
        <f>IFERROR(__xludf.DUMMYFUNCTION("""COMPUTED_VALUE"""),0.6567013888888888)</f>
        <v>0.6567013889</v>
      </c>
      <c r="G2001">
        <f t="shared" si="2"/>
        <v>15</v>
      </c>
      <c r="H2001">
        <f>IFERROR(__xludf.DUMMYFUNCTION("""COMPUTED_VALUE"""),45.0)</f>
        <v>45</v>
      </c>
      <c r="I2001">
        <f>IFERROR(__xludf.DUMMYFUNCTION("""COMPUTED_VALUE"""),39.0)</f>
        <v>39</v>
      </c>
    </row>
    <row r="2002">
      <c r="A2002" s="2">
        <v>338.0</v>
      </c>
      <c r="B2002" s="2">
        <v>5.0</v>
      </c>
      <c r="C2002" s="2">
        <v>342.0</v>
      </c>
      <c r="D2002" s="4">
        <v>43334.667129629626</v>
      </c>
      <c r="E2002" s="6">
        <f t="shared" si="1"/>
        <v>43334</v>
      </c>
      <c r="F2002" s="7">
        <f>IFERROR(__xludf.DUMMYFUNCTION("""COMPUTED_VALUE"""),0.6671296296296296)</f>
        <v>0.6671296296</v>
      </c>
      <c r="G2002">
        <f t="shared" si="2"/>
        <v>16</v>
      </c>
      <c r="H2002">
        <f>IFERROR(__xludf.DUMMYFUNCTION("""COMPUTED_VALUE"""),0.0)</f>
        <v>0</v>
      </c>
      <c r="I2002">
        <f>IFERROR(__xludf.DUMMYFUNCTION("""COMPUTED_VALUE"""),40.0)</f>
        <v>40</v>
      </c>
    </row>
    <row r="2003">
      <c r="A2003" s="2">
        <v>424.0</v>
      </c>
      <c r="B2003" s="2">
        <v>4.0</v>
      </c>
      <c r="C2003" s="2">
        <v>428.0</v>
      </c>
      <c r="D2003" s="4">
        <v>43334.67758101852</v>
      </c>
      <c r="E2003" s="6">
        <f t="shared" si="1"/>
        <v>43334</v>
      </c>
      <c r="F2003" s="7">
        <f>IFERROR(__xludf.DUMMYFUNCTION("""COMPUTED_VALUE"""),0.6775810185185185)</f>
        <v>0.6775810185</v>
      </c>
      <c r="G2003">
        <f t="shared" si="2"/>
        <v>16</v>
      </c>
      <c r="H2003">
        <f>IFERROR(__xludf.DUMMYFUNCTION("""COMPUTED_VALUE"""),15.0)</f>
        <v>15</v>
      </c>
      <c r="I2003">
        <f>IFERROR(__xludf.DUMMYFUNCTION("""COMPUTED_VALUE"""),43.0)</f>
        <v>43</v>
      </c>
    </row>
    <row r="2004">
      <c r="A2004" s="2">
        <v>371.0</v>
      </c>
      <c r="B2004" s="2">
        <v>4.0</v>
      </c>
      <c r="C2004" s="2">
        <v>375.0</v>
      </c>
      <c r="D2004" s="4">
        <v>43334.68798611111</v>
      </c>
      <c r="E2004" s="6">
        <f t="shared" si="1"/>
        <v>43334</v>
      </c>
      <c r="F2004" s="7">
        <f>IFERROR(__xludf.DUMMYFUNCTION("""COMPUTED_VALUE"""),0.6879861111111111)</f>
        <v>0.6879861111</v>
      </c>
      <c r="G2004">
        <f t="shared" si="2"/>
        <v>16</v>
      </c>
      <c r="H2004">
        <f>IFERROR(__xludf.DUMMYFUNCTION("""COMPUTED_VALUE"""),30.0)</f>
        <v>30</v>
      </c>
      <c r="I2004">
        <f>IFERROR(__xludf.DUMMYFUNCTION("""COMPUTED_VALUE"""),42.0)</f>
        <v>42</v>
      </c>
    </row>
    <row r="2005">
      <c r="A2005" s="2">
        <v>410.0</v>
      </c>
      <c r="B2005" s="2">
        <v>3.0</v>
      </c>
      <c r="C2005" s="2">
        <v>413.0</v>
      </c>
      <c r="D2005" s="4">
        <v>43334.69841435185</v>
      </c>
      <c r="E2005" s="6">
        <f t="shared" si="1"/>
        <v>43334</v>
      </c>
      <c r="F2005" s="7">
        <f>IFERROR(__xludf.DUMMYFUNCTION("""COMPUTED_VALUE"""),0.6984143518518519)</f>
        <v>0.6984143519</v>
      </c>
      <c r="G2005">
        <f t="shared" si="2"/>
        <v>16</v>
      </c>
      <c r="H2005">
        <f>IFERROR(__xludf.DUMMYFUNCTION("""COMPUTED_VALUE"""),45.0)</f>
        <v>45</v>
      </c>
      <c r="I2005">
        <f>IFERROR(__xludf.DUMMYFUNCTION("""COMPUTED_VALUE"""),43.0)</f>
        <v>43</v>
      </c>
    </row>
    <row r="2006">
      <c r="A2006" s="2">
        <v>376.0</v>
      </c>
      <c r="B2006" s="2">
        <v>5.0</v>
      </c>
      <c r="C2006" s="2">
        <v>381.0</v>
      </c>
      <c r="D2006" s="4">
        <v>43334.708819444444</v>
      </c>
      <c r="E2006" s="6">
        <f t="shared" si="1"/>
        <v>43334</v>
      </c>
      <c r="F2006" s="7">
        <f>IFERROR(__xludf.DUMMYFUNCTION("""COMPUTED_VALUE"""),0.7088194444444444)</f>
        <v>0.7088194444</v>
      </c>
      <c r="G2006">
        <f t="shared" si="2"/>
        <v>17</v>
      </c>
      <c r="H2006">
        <f>IFERROR(__xludf.DUMMYFUNCTION("""COMPUTED_VALUE"""),0.0)</f>
        <v>0</v>
      </c>
      <c r="I2006">
        <f>IFERROR(__xludf.DUMMYFUNCTION("""COMPUTED_VALUE"""),42.0)</f>
        <v>42</v>
      </c>
    </row>
    <row r="2007">
      <c r="A2007" s="2">
        <v>582.0</v>
      </c>
      <c r="B2007" s="2">
        <v>10.0</v>
      </c>
      <c r="C2007" s="2">
        <v>584.0</v>
      </c>
      <c r="D2007" s="4">
        <v>43334.719247685185</v>
      </c>
      <c r="E2007" s="6">
        <f t="shared" si="1"/>
        <v>43334</v>
      </c>
      <c r="F2007" s="7">
        <f>IFERROR(__xludf.DUMMYFUNCTION("""COMPUTED_VALUE"""),0.7192476851851852)</f>
        <v>0.7192476852</v>
      </c>
      <c r="G2007">
        <f t="shared" si="2"/>
        <v>17</v>
      </c>
      <c r="H2007">
        <f>IFERROR(__xludf.DUMMYFUNCTION("""COMPUTED_VALUE"""),15.0)</f>
        <v>15</v>
      </c>
      <c r="I2007">
        <f>IFERROR(__xludf.DUMMYFUNCTION("""COMPUTED_VALUE"""),43.0)</f>
        <v>43</v>
      </c>
    </row>
    <row r="2008">
      <c r="A2008" s="2">
        <v>452.0</v>
      </c>
      <c r="B2008" s="2">
        <v>8.0</v>
      </c>
      <c r="C2008" s="2">
        <v>460.0</v>
      </c>
      <c r="D2008" s="4">
        <v>43334.72965277778</v>
      </c>
      <c r="E2008" s="6">
        <f t="shared" si="1"/>
        <v>43334</v>
      </c>
      <c r="F2008" s="7">
        <f>IFERROR(__xludf.DUMMYFUNCTION("""COMPUTED_VALUE"""),0.7296527777777778)</f>
        <v>0.7296527778</v>
      </c>
      <c r="G2008">
        <f t="shared" si="2"/>
        <v>17</v>
      </c>
      <c r="H2008">
        <f>IFERROR(__xludf.DUMMYFUNCTION("""COMPUTED_VALUE"""),30.0)</f>
        <v>30</v>
      </c>
      <c r="I2008">
        <f>IFERROR(__xludf.DUMMYFUNCTION("""COMPUTED_VALUE"""),42.0)</f>
        <v>42</v>
      </c>
    </row>
    <row r="2009">
      <c r="A2009" s="2">
        <v>426.0</v>
      </c>
      <c r="B2009" s="2">
        <v>2.0</v>
      </c>
      <c r="C2009" s="2">
        <v>428.0</v>
      </c>
      <c r="D2009" s="4">
        <v>43334.74303240741</v>
      </c>
      <c r="E2009" s="6">
        <f t="shared" si="1"/>
        <v>43334</v>
      </c>
      <c r="F2009" s="7">
        <f>IFERROR(__xludf.DUMMYFUNCTION("""COMPUTED_VALUE"""),0.7430324074074074)</f>
        <v>0.7430324074</v>
      </c>
      <c r="G2009">
        <f t="shared" si="2"/>
        <v>17</v>
      </c>
      <c r="H2009">
        <f>IFERROR(__xludf.DUMMYFUNCTION("""COMPUTED_VALUE"""),49.0)</f>
        <v>49</v>
      </c>
      <c r="I2009">
        <f>IFERROR(__xludf.DUMMYFUNCTION("""COMPUTED_VALUE"""),58.0)</f>
        <v>58</v>
      </c>
    </row>
    <row r="2010">
      <c r="A2010" s="2">
        <v>380.0</v>
      </c>
      <c r="B2010" s="2">
        <v>3.0</v>
      </c>
      <c r="C2010" s="2">
        <v>383.0</v>
      </c>
      <c r="D2010" s="4">
        <v>43334.750497685185</v>
      </c>
      <c r="E2010" s="6">
        <f t="shared" si="1"/>
        <v>43334</v>
      </c>
      <c r="F2010" s="7">
        <f>IFERROR(__xludf.DUMMYFUNCTION("""COMPUTED_VALUE"""),0.7504976851851852)</f>
        <v>0.7504976852</v>
      </c>
      <c r="G2010">
        <f t="shared" si="2"/>
        <v>18</v>
      </c>
      <c r="H2010">
        <f>IFERROR(__xludf.DUMMYFUNCTION("""COMPUTED_VALUE"""),0.0)</f>
        <v>0</v>
      </c>
      <c r="I2010">
        <f>IFERROR(__xludf.DUMMYFUNCTION("""COMPUTED_VALUE"""),43.0)</f>
        <v>43</v>
      </c>
    </row>
    <row r="2011">
      <c r="A2011" s="2">
        <v>434.0</v>
      </c>
      <c r="B2011" s="2">
        <v>6.0</v>
      </c>
      <c r="C2011" s="2">
        <v>440.0</v>
      </c>
      <c r="D2011" s="4">
        <v>43334.7608912037</v>
      </c>
      <c r="E2011" s="6">
        <f t="shared" si="1"/>
        <v>43334</v>
      </c>
      <c r="F2011" s="7">
        <f>IFERROR(__xludf.DUMMYFUNCTION("""COMPUTED_VALUE"""),0.7608912037037037)</f>
        <v>0.7608912037</v>
      </c>
      <c r="G2011">
        <f t="shared" si="2"/>
        <v>18</v>
      </c>
      <c r="H2011">
        <f>IFERROR(__xludf.DUMMYFUNCTION("""COMPUTED_VALUE"""),15.0)</f>
        <v>15</v>
      </c>
      <c r="I2011">
        <f>IFERROR(__xludf.DUMMYFUNCTION("""COMPUTED_VALUE"""),41.0)</f>
        <v>41</v>
      </c>
    </row>
    <row r="2012">
      <c r="A2012" s="2">
        <v>434.0</v>
      </c>
      <c r="B2012" s="2">
        <v>5.0</v>
      </c>
      <c r="C2012" s="2">
        <v>439.0</v>
      </c>
      <c r="D2012" s="4">
        <v>43334.771319444444</v>
      </c>
      <c r="E2012" s="6">
        <f t="shared" si="1"/>
        <v>43334</v>
      </c>
      <c r="F2012" s="7">
        <f>IFERROR(__xludf.DUMMYFUNCTION("""COMPUTED_VALUE"""),0.7713194444444444)</f>
        <v>0.7713194444</v>
      </c>
      <c r="G2012">
        <f t="shared" si="2"/>
        <v>18</v>
      </c>
      <c r="H2012">
        <f>IFERROR(__xludf.DUMMYFUNCTION("""COMPUTED_VALUE"""),30.0)</f>
        <v>30</v>
      </c>
      <c r="I2012">
        <f>IFERROR(__xludf.DUMMYFUNCTION("""COMPUTED_VALUE"""),42.0)</f>
        <v>42</v>
      </c>
    </row>
    <row r="2013">
      <c r="A2013" s="2">
        <v>450.0</v>
      </c>
      <c r="B2013" s="2">
        <v>6.0</v>
      </c>
      <c r="C2013" s="2">
        <v>456.0</v>
      </c>
      <c r="D2013" s="4">
        <v>43334.78173611111</v>
      </c>
      <c r="E2013" s="6">
        <f t="shared" si="1"/>
        <v>43334</v>
      </c>
      <c r="F2013" s="7">
        <f>IFERROR(__xludf.DUMMYFUNCTION("""COMPUTED_VALUE"""),0.7817361111111111)</f>
        <v>0.7817361111</v>
      </c>
      <c r="G2013">
        <f t="shared" si="2"/>
        <v>18</v>
      </c>
      <c r="H2013">
        <f>IFERROR(__xludf.DUMMYFUNCTION("""COMPUTED_VALUE"""),45.0)</f>
        <v>45</v>
      </c>
      <c r="I2013">
        <f>IFERROR(__xludf.DUMMYFUNCTION("""COMPUTED_VALUE"""),42.0)</f>
        <v>42</v>
      </c>
    </row>
    <row r="2014">
      <c r="A2014" s="2">
        <v>427.0</v>
      </c>
      <c r="B2014" s="2">
        <v>3.0</v>
      </c>
      <c r="C2014" s="2">
        <v>430.0</v>
      </c>
      <c r="D2014" s="4">
        <v>43334.7921412037</v>
      </c>
      <c r="E2014" s="6">
        <f t="shared" si="1"/>
        <v>43334</v>
      </c>
      <c r="F2014" s="7">
        <f>IFERROR(__xludf.DUMMYFUNCTION("""COMPUTED_VALUE"""),0.7921412037037037)</f>
        <v>0.7921412037</v>
      </c>
      <c r="G2014">
        <f t="shared" si="2"/>
        <v>19</v>
      </c>
      <c r="H2014">
        <f>IFERROR(__xludf.DUMMYFUNCTION("""COMPUTED_VALUE"""),0.0)</f>
        <v>0</v>
      </c>
      <c r="I2014">
        <f>IFERROR(__xludf.DUMMYFUNCTION("""COMPUTED_VALUE"""),41.0)</f>
        <v>41</v>
      </c>
    </row>
    <row r="2015">
      <c r="A2015" s="2">
        <v>502.0</v>
      </c>
      <c r="B2015" s="2">
        <v>12.0</v>
      </c>
      <c r="C2015" s="2">
        <v>514.0</v>
      </c>
      <c r="D2015" s="4">
        <v>43334.80255787037</v>
      </c>
      <c r="E2015" s="6">
        <f t="shared" si="1"/>
        <v>43334</v>
      </c>
      <c r="F2015" s="7">
        <f>IFERROR(__xludf.DUMMYFUNCTION("""COMPUTED_VALUE"""),0.8025578703703704)</f>
        <v>0.8025578704</v>
      </c>
      <c r="G2015">
        <f t="shared" si="2"/>
        <v>19</v>
      </c>
      <c r="H2015">
        <f>IFERROR(__xludf.DUMMYFUNCTION("""COMPUTED_VALUE"""),15.0)</f>
        <v>15</v>
      </c>
      <c r="I2015">
        <f>IFERROR(__xludf.DUMMYFUNCTION("""COMPUTED_VALUE"""),41.0)</f>
        <v>41</v>
      </c>
    </row>
    <row r="2016">
      <c r="A2016" s="2">
        <v>501.0</v>
      </c>
      <c r="B2016" s="2">
        <v>8.0</v>
      </c>
      <c r="C2016" s="2">
        <v>509.0</v>
      </c>
      <c r="D2016" s="4">
        <v>43334.81297453704</v>
      </c>
      <c r="E2016" s="6">
        <f t="shared" si="1"/>
        <v>43334</v>
      </c>
      <c r="F2016" s="7">
        <f>IFERROR(__xludf.DUMMYFUNCTION("""COMPUTED_VALUE"""),0.812974537037037)</f>
        <v>0.812974537</v>
      </c>
      <c r="G2016">
        <f t="shared" si="2"/>
        <v>19</v>
      </c>
      <c r="H2016">
        <f>IFERROR(__xludf.DUMMYFUNCTION("""COMPUTED_VALUE"""),30.0)</f>
        <v>30</v>
      </c>
      <c r="I2016">
        <f>IFERROR(__xludf.DUMMYFUNCTION("""COMPUTED_VALUE"""),41.0)</f>
        <v>41</v>
      </c>
    </row>
    <row r="2017">
      <c r="A2017" s="2">
        <v>592.0</v>
      </c>
      <c r="B2017" s="2">
        <v>6.0</v>
      </c>
      <c r="C2017" s="2">
        <v>598.0</v>
      </c>
      <c r="D2017" s="4">
        <v>43334.8233912037</v>
      </c>
      <c r="E2017" s="6">
        <f t="shared" si="1"/>
        <v>43334</v>
      </c>
      <c r="F2017" s="7">
        <f>IFERROR(__xludf.DUMMYFUNCTION("""COMPUTED_VALUE"""),0.8233912037037037)</f>
        <v>0.8233912037</v>
      </c>
      <c r="G2017">
        <f t="shared" si="2"/>
        <v>19</v>
      </c>
      <c r="H2017">
        <f>IFERROR(__xludf.DUMMYFUNCTION("""COMPUTED_VALUE"""),45.0)</f>
        <v>45</v>
      </c>
      <c r="I2017">
        <f>IFERROR(__xludf.DUMMYFUNCTION("""COMPUTED_VALUE"""),41.0)</f>
        <v>41</v>
      </c>
    </row>
    <row r="2018">
      <c r="A2018" s="2">
        <v>590.0</v>
      </c>
      <c r="B2018" s="2">
        <v>13.0</v>
      </c>
      <c r="C2018" s="2">
        <v>603.0</v>
      </c>
      <c r="D2018" s="4">
        <v>43334.833819444444</v>
      </c>
      <c r="E2018" s="6">
        <f t="shared" si="1"/>
        <v>43334</v>
      </c>
      <c r="F2018" s="7">
        <f>IFERROR(__xludf.DUMMYFUNCTION("""COMPUTED_VALUE"""),0.8338194444444444)</f>
        <v>0.8338194444</v>
      </c>
      <c r="G2018">
        <f t="shared" si="2"/>
        <v>20</v>
      </c>
      <c r="H2018">
        <f>IFERROR(__xludf.DUMMYFUNCTION("""COMPUTED_VALUE"""),0.0)</f>
        <v>0</v>
      </c>
      <c r="I2018">
        <f>IFERROR(__xludf.DUMMYFUNCTION("""COMPUTED_VALUE"""),42.0)</f>
        <v>42</v>
      </c>
    </row>
    <row r="2019">
      <c r="A2019" s="2">
        <v>756.0</v>
      </c>
      <c r="B2019" s="2">
        <v>18.0</v>
      </c>
      <c r="C2019" s="2">
        <v>774.0</v>
      </c>
      <c r="D2019" s="4">
        <v>43334.84422453704</v>
      </c>
      <c r="E2019" s="6">
        <f t="shared" si="1"/>
        <v>43334</v>
      </c>
      <c r="F2019" s="7">
        <f>IFERROR(__xludf.DUMMYFUNCTION("""COMPUTED_VALUE"""),0.844224537037037)</f>
        <v>0.844224537</v>
      </c>
      <c r="G2019">
        <f t="shared" si="2"/>
        <v>20</v>
      </c>
      <c r="H2019">
        <f>IFERROR(__xludf.DUMMYFUNCTION("""COMPUTED_VALUE"""),15.0)</f>
        <v>15</v>
      </c>
      <c r="I2019">
        <f>IFERROR(__xludf.DUMMYFUNCTION("""COMPUTED_VALUE"""),41.0)</f>
        <v>41</v>
      </c>
    </row>
    <row r="2020">
      <c r="A2020" s="2">
        <v>761.0</v>
      </c>
      <c r="B2020" s="2">
        <v>8.0</v>
      </c>
      <c r="C2020" s="2">
        <v>769.0</v>
      </c>
      <c r="D2020" s="4">
        <v>43334.8546412037</v>
      </c>
      <c r="E2020" s="6">
        <f t="shared" si="1"/>
        <v>43334</v>
      </c>
      <c r="F2020" s="7">
        <f>IFERROR(__xludf.DUMMYFUNCTION("""COMPUTED_VALUE"""),0.8546412037037037)</f>
        <v>0.8546412037</v>
      </c>
      <c r="G2020">
        <f t="shared" si="2"/>
        <v>20</v>
      </c>
      <c r="H2020">
        <f>IFERROR(__xludf.DUMMYFUNCTION("""COMPUTED_VALUE"""),30.0)</f>
        <v>30</v>
      </c>
      <c r="I2020">
        <f>IFERROR(__xludf.DUMMYFUNCTION("""COMPUTED_VALUE"""),41.0)</f>
        <v>41</v>
      </c>
    </row>
    <row r="2021">
      <c r="A2021" s="2">
        <v>757.0</v>
      </c>
      <c r="B2021" s="2">
        <v>4.0</v>
      </c>
      <c r="C2021" s="2">
        <v>761.0</v>
      </c>
      <c r="D2021" s="4">
        <v>43334.86505787037</v>
      </c>
      <c r="E2021" s="6">
        <f t="shared" si="1"/>
        <v>43334</v>
      </c>
      <c r="F2021" s="7">
        <f>IFERROR(__xludf.DUMMYFUNCTION("""COMPUTED_VALUE"""),0.8650578703703704)</f>
        <v>0.8650578704</v>
      </c>
      <c r="G2021">
        <f t="shared" si="2"/>
        <v>20</v>
      </c>
      <c r="H2021">
        <f>IFERROR(__xludf.DUMMYFUNCTION("""COMPUTED_VALUE"""),45.0)</f>
        <v>45</v>
      </c>
      <c r="I2021">
        <f>IFERROR(__xludf.DUMMYFUNCTION("""COMPUTED_VALUE"""),41.0)</f>
        <v>41</v>
      </c>
    </row>
    <row r="2022">
      <c r="A2022" s="2">
        <v>654.0</v>
      </c>
      <c r="B2022" s="2">
        <v>5.0</v>
      </c>
      <c r="C2022" s="2">
        <v>659.0</v>
      </c>
      <c r="D2022" s="4">
        <v>43334.87546296296</v>
      </c>
      <c r="E2022" s="6">
        <f t="shared" si="1"/>
        <v>43334</v>
      </c>
      <c r="F2022" s="7">
        <f>IFERROR(__xludf.DUMMYFUNCTION("""COMPUTED_VALUE"""),0.875462962962963)</f>
        <v>0.875462963</v>
      </c>
      <c r="G2022">
        <f t="shared" si="2"/>
        <v>21</v>
      </c>
      <c r="H2022">
        <f>IFERROR(__xludf.DUMMYFUNCTION("""COMPUTED_VALUE"""),0.0)</f>
        <v>0</v>
      </c>
      <c r="I2022">
        <f>IFERROR(__xludf.DUMMYFUNCTION("""COMPUTED_VALUE"""),40.0)</f>
        <v>40</v>
      </c>
    </row>
    <row r="2023">
      <c r="A2023" s="2">
        <v>722.0</v>
      </c>
      <c r="B2023" s="2">
        <v>8.0</v>
      </c>
      <c r="C2023" s="2">
        <v>730.0</v>
      </c>
      <c r="D2023" s="4">
        <v>43334.8858912037</v>
      </c>
      <c r="E2023" s="6">
        <f t="shared" si="1"/>
        <v>43334</v>
      </c>
      <c r="F2023" s="7">
        <f>IFERROR(__xludf.DUMMYFUNCTION("""COMPUTED_VALUE"""),0.8858912037037037)</f>
        <v>0.8858912037</v>
      </c>
      <c r="G2023">
        <f t="shared" si="2"/>
        <v>21</v>
      </c>
      <c r="H2023">
        <f>IFERROR(__xludf.DUMMYFUNCTION("""COMPUTED_VALUE"""),15.0)</f>
        <v>15</v>
      </c>
      <c r="I2023">
        <f>IFERROR(__xludf.DUMMYFUNCTION("""COMPUTED_VALUE"""),41.0)</f>
        <v>41</v>
      </c>
    </row>
    <row r="2024">
      <c r="A2024" s="2">
        <v>648.0</v>
      </c>
      <c r="B2024" s="2">
        <v>6.0</v>
      </c>
      <c r="C2024" s="2">
        <v>654.0</v>
      </c>
      <c r="D2024" s="4">
        <v>43334.8962962963</v>
      </c>
      <c r="E2024" s="6">
        <f t="shared" si="1"/>
        <v>43334</v>
      </c>
      <c r="F2024" s="7">
        <f>IFERROR(__xludf.DUMMYFUNCTION("""COMPUTED_VALUE"""),0.8962962962962963)</f>
        <v>0.8962962963</v>
      </c>
      <c r="G2024">
        <f t="shared" si="2"/>
        <v>21</v>
      </c>
      <c r="H2024">
        <f>IFERROR(__xludf.DUMMYFUNCTION("""COMPUTED_VALUE"""),30.0)</f>
        <v>30</v>
      </c>
      <c r="I2024">
        <f>IFERROR(__xludf.DUMMYFUNCTION("""COMPUTED_VALUE"""),40.0)</f>
        <v>40</v>
      </c>
    </row>
    <row r="2025">
      <c r="A2025" s="2">
        <v>666.0</v>
      </c>
      <c r="B2025" s="2">
        <v>2.0</v>
      </c>
      <c r="C2025" s="2">
        <v>668.0</v>
      </c>
      <c r="D2025" s="4">
        <v>43334.90672453704</v>
      </c>
      <c r="E2025" s="6">
        <f t="shared" si="1"/>
        <v>43334</v>
      </c>
      <c r="F2025" s="7">
        <f>IFERROR(__xludf.DUMMYFUNCTION("""COMPUTED_VALUE"""),0.906724537037037)</f>
        <v>0.906724537</v>
      </c>
      <c r="G2025">
        <f t="shared" si="2"/>
        <v>21</v>
      </c>
      <c r="H2025">
        <f>IFERROR(__xludf.DUMMYFUNCTION("""COMPUTED_VALUE"""),45.0)</f>
        <v>45</v>
      </c>
      <c r="I2025">
        <f>IFERROR(__xludf.DUMMYFUNCTION("""COMPUTED_VALUE"""),41.0)</f>
        <v>41</v>
      </c>
    </row>
    <row r="2026">
      <c r="A2026" s="2">
        <v>577.0</v>
      </c>
      <c r="B2026" s="2">
        <v>4.0</v>
      </c>
      <c r="C2026" s="2">
        <v>581.0</v>
      </c>
      <c r="D2026" s="4">
        <v>43334.91715277778</v>
      </c>
      <c r="E2026" s="6">
        <f t="shared" si="1"/>
        <v>43334</v>
      </c>
      <c r="F2026" s="7">
        <f>IFERROR(__xludf.DUMMYFUNCTION("""COMPUTED_VALUE"""),0.9171527777777778)</f>
        <v>0.9171527778</v>
      </c>
      <c r="G2026">
        <f t="shared" si="2"/>
        <v>22</v>
      </c>
      <c r="H2026">
        <f>IFERROR(__xludf.DUMMYFUNCTION("""COMPUTED_VALUE"""),0.0)</f>
        <v>0</v>
      </c>
      <c r="I2026">
        <f>IFERROR(__xludf.DUMMYFUNCTION("""COMPUTED_VALUE"""),42.0)</f>
        <v>42</v>
      </c>
    </row>
    <row r="2027">
      <c r="A2027" s="2">
        <v>639.0</v>
      </c>
      <c r="B2027" s="2">
        <v>3.0</v>
      </c>
      <c r="C2027" s="2">
        <v>642.0</v>
      </c>
      <c r="D2027" s="4">
        <v>43334.92755787037</v>
      </c>
      <c r="E2027" s="6">
        <f t="shared" si="1"/>
        <v>43334</v>
      </c>
      <c r="F2027" s="7">
        <f>IFERROR(__xludf.DUMMYFUNCTION("""COMPUTED_VALUE"""),0.9275578703703704)</f>
        <v>0.9275578704</v>
      </c>
      <c r="G2027">
        <f t="shared" si="2"/>
        <v>22</v>
      </c>
      <c r="H2027">
        <f>IFERROR(__xludf.DUMMYFUNCTION("""COMPUTED_VALUE"""),15.0)</f>
        <v>15</v>
      </c>
      <c r="I2027">
        <f>IFERROR(__xludf.DUMMYFUNCTION("""COMPUTED_VALUE"""),41.0)</f>
        <v>41</v>
      </c>
    </row>
    <row r="2028">
      <c r="A2028" s="2">
        <v>584.0</v>
      </c>
      <c r="B2028" s="2">
        <v>3.0</v>
      </c>
      <c r="C2028" s="2">
        <v>587.0</v>
      </c>
      <c r="D2028" s="4">
        <v>43334.93797453704</v>
      </c>
      <c r="E2028" s="6">
        <f t="shared" si="1"/>
        <v>43334</v>
      </c>
      <c r="F2028" s="7">
        <f>IFERROR(__xludf.DUMMYFUNCTION("""COMPUTED_VALUE"""),0.937974537037037)</f>
        <v>0.937974537</v>
      </c>
      <c r="G2028">
        <f t="shared" si="2"/>
        <v>22</v>
      </c>
      <c r="H2028">
        <f>IFERROR(__xludf.DUMMYFUNCTION("""COMPUTED_VALUE"""),30.0)</f>
        <v>30</v>
      </c>
      <c r="I2028">
        <f>IFERROR(__xludf.DUMMYFUNCTION("""COMPUTED_VALUE"""),41.0)</f>
        <v>41</v>
      </c>
    </row>
    <row r="2029">
      <c r="A2029" s="2">
        <v>526.0</v>
      </c>
      <c r="B2029" s="2">
        <v>3.0</v>
      </c>
      <c r="C2029" s="2">
        <v>529.0</v>
      </c>
      <c r="D2029" s="4">
        <v>43334.9483912037</v>
      </c>
      <c r="E2029" s="6">
        <f t="shared" si="1"/>
        <v>43334</v>
      </c>
      <c r="F2029" s="7">
        <f>IFERROR(__xludf.DUMMYFUNCTION("""COMPUTED_VALUE"""),0.9483912037037037)</f>
        <v>0.9483912037</v>
      </c>
      <c r="G2029">
        <f t="shared" si="2"/>
        <v>22</v>
      </c>
      <c r="H2029">
        <f>IFERROR(__xludf.DUMMYFUNCTION("""COMPUTED_VALUE"""),45.0)</f>
        <v>45</v>
      </c>
      <c r="I2029">
        <f>IFERROR(__xludf.DUMMYFUNCTION("""COMPUTED_VALUE"""),41.0)</f>
        <v>41</v>
      </c>
    </row>
    <row r="2030">
      <c r="A2030" s="2">
        <v>511.0</v>
      </c>
      <c r="B2030" s="2">
        <v>2.0</v>
      </c>
      <c r="C2030" s="2">
        <v>513.0</v>
      </c>
      <c r="D2030" s="4">
        <v>43334.95880787037</v>
      </c>
      <c r="E2030" s="6">
        <f t="shared" si="1"/>
        <v>43334</v>
      </c>
      <c r="F2030" s="7">
        <f>IFERROR(__xludf.DUMMYFUNCTION("""COMPUTED_VALUE"""),0.9588078703703704)</f>
        <v>0.9588078704</v>
      </c>
      <c r="G2030">
        <f t="shared" si="2"/>
        <v>23</v>
      </c>
      <c r="H2030">
        <f>IFERROR(__xludf.DUMMYFUNCTION("""COMPUTED_VALUE"""),0.0)</f>
        <v>0</v>
      </c>
      <c r="I2030">
        <f>IFERROR(__xludf.DUMMYFUNCTION("""COMPUTED_VALUE"""),41.0)</f>
        <v>41</v>
      </c>
    </row>
    <row r="2031">
      <c r="A2031" s="2">
        <v>490.0</v>
      </c>
      <c r="B2031" s="2">
        <v>6.0</v>
      </c>
      <c r="C2031" s="2">
        <v>496.0</v>
      </c>
      <c r="D2031" s="4">
        <v>43334.96922453704</v>
      </c>
      <c r="E2031" s="6">
        <f t="shared" si="1"/>
        <v>43334</v>
      </c>
      <c r="F2031" s="7">
        <f>IFERROR(__xludf.DUMMYFUNCTION("""COMPUTED_VALUE"""),0.969224537037037)</f>
        <v>0.969224537</v>
      </c>
      <c r="G2031">
        <f t="shared" si="2"/>
        <v>23</v>
      </c>
      <c r="H2031">
        <f>IFERROR(__xludf.DUMMYFUNCTION("""COMPUTED_VALUE"""),15.0)</f>
        <v>15</v>
      </c>
      <c r="I2031">
        <f>IFERROR(__xludf.DUMMYFUNCTION("""COMPUTED_VALUE"""),41.0)</f>
        <v>41</v>
      </c>
    </row>
    <row r="2032">
      <c r="A2032" s="2">
        <v>448.0</v>
      </c>
      <c r="B2032" s="2">
        <v>4.0</v>
      </c>
      <c r="C2032" s="2">
        <v>452.0</v>
      </c>
      <c r="D2032" s="4">
        <v>43334.9796412037</v>
      </c>
      <c r="E2032" s="6">
        <f t="shared" si="1"/>
        <v>43334</v>
      </c>
      <c r="F2032" s="7">
        <f>IFERROR(__xludf.DUMMYFUNCTION("""COMPUTED_VALUE"""),0.9796412037037037)</f>
        <v>0.9796412037</v>
      </c>
      <c r="G2032">
        <f t="shared" si="2"/>
        <v>23</v>
      </c>
      <c r="H2032">
        <f>IFERROR(__xludf.DUMMYFUNCTION("""COMPUTED_VALUE"""),30.0)</f>
        <v>30</v>
      </c>
      <c r="I2032">
        <f>IFERROR(__xludf.DUMMYFUNCTION("""COMPUTED_VALUE"""),41.0)</f>
        <v>41</v>
      </c>
    </row>
    <row r="2033">
      <c r="A2033" s="2">
        <v>379.0</v>
      </c>
      <c r="B2033" s="2">
        <v>5.0</v>
      </c>
      <c r="C2033" s="2">
        <v>384.0</v>
      </c>
      <c r="D2033" s="4">
        <v>43334.99005787037</v>
      </c>
      <c r="E2033" s="6">
        <f t="shared" si="1"/>
        <v>43334</v>
      </c>
      <c r="F2033" s="7">
        <f>IFERROR(__xludf.DUMMYFUNCTION("""COMPUTED_VALUE"""),0.9900578703703704)</f>
        <v>0.9900578704</v>
      </c>
      <c r="G2033">
        <f t="shared" si="2"/>
        <v>23</v>
      </c>
      <c r="H2033">
        <f>IFERROR(__xludf.DUMMYFUNCTION("""COMPUTED_VALUE"""),45.0)</f>
        <v>45</v>
      </c>
      <c r="I2033">
        <f>IFERROR(__xludf.DUMMYFUNCTION("""COMPUTED_VALUE"""),41.0)</f>
        <v>41</v>
      </c>
    </row>
    <row r="2034">
      <c r="A2034" s="2">
        <v>355.0</v>
      </c>
      <c r="B2034" s="2">
        <v>2.0</v>
      </c>
      <c r="C2034" s="2">
        <v>357.0</v>
      </c>
      <c r="D2034" s="4">
        <v>43335.00047453704</v>
      </c>
      <c r="E2034" s="6">
        <f t="shared" si="1"/>
        <v>43335</v>
      </c>
      <c r="F2034" s="7">
        <f>IFERROR(__xludf.DUMMYFUNCTION("""COMPUTED_VALUE"""),4.7453703703703704E-4)</f>
        <v>0.000474537037</v>
      </c>
      <c r="G2034">
        <f t="shared" si="2"/>
        <v>0</v>
      </c>
      <c r="H2034">
        <f>IFERROR(__xludf.DUMMYFUNCTION("""COMPUTED_VALUE"""),0.0)</f>
        <v>0</v>
      </c>
      <c r="I2034">
        <f>IFERROR(__xludf.DUMMYFUNCTION("""COMPUTED_VALUE"""),41.0)</f>
        <v>41</v>
      </c>
    </row>
    <row r="2035">
      <c r="A2035" s="2">
        <v>399.0</v>
      </c>
      <c r="B2035" s="2">
        <v>2.0</v>
      </c>
      <c r="C2035" s="2">
        <v>401.0</v>
      </c>
      <c r="D2035" s="4">
        <v>43335.0108912037</v>
      </c>
      <c r="E2035" s="6">
        <f t="shared" si="1"/>
        <v>43335</v>
      </c>
      <c r="F2035" s="7">
        <f>IFERROR(__xludf.DUMMYFUNCTION("""COMPUTED_VALUE"""),0.010891203703703703)</f>
        <v>0.0108912037</v>
      </c>
      <c r="G2035">
        <f t="shared" si="2"/>
        <v>0</v>
      </c>
      <c r="H2035">
        <f>IFERROR(__xludf.DUMMYFUNCTION("""COMPUTED_VALUE"""),15.0)</f>
        <v>15</v>
      </c>
      <c r="I2035">
        <f>IFERROR(__xludf.DUMMYFUNCTION("""COMPUTED_VALUE"""),41.0)</f>
        <v>41</v>
      </c>
    </row>
    <row r="2036">
      <c r="A2036" s="2">
        <v>327.0</v>
      </c>
      <c r="B2036" s="2">
        <v>1.0</v>
      </c>
      <c r="C2036" s="2">
        <v>328.0</v>
      </c>
      <c r="D2036" s="4">
        <v>43335.02130787037</v>
      </c>
      <c r="E2036" s="6">
        <f t="shared" si="1"/>
        <v>43335</v>
      </c>
      <c r="F2036" s="7">
        <f>IFERROR(__xludf.DUMMYFUNCTION("""COMPUTED_VALUE"""),0.02130787037037037)</f>
        <v>0.02130787037</v>
      </c>
      <c r="G2036">
        <f t="shared" si="2"/>
        <v>0</v>
      </c>
      <c r="H2036">
        <f>IFERROR(__xludf.DUMMYFUNCTION("""COMPUTED_VALUE"""),30.0)</f>
        <v>30</v>
      </c>
      <c r="I2036">
        <f>IFERROR(__xludf.DUMMYFUNCTION("""COMPUTED_VALUE"""),41.0)</f>
        <v>41</v>
      </c>
    </row>
    <row r="2037">
      <c r="A2037" s="2">
        <v>291.0</v>
      </c>
      <c r="B2037" s="2">
        <v>2.0</v>
      </c>
      <c r="C2037" s="2">
        <v>293.0</v>
      </c>
      <c r="D2037" s="4">
        <v>43335.03171296296</v>
      </c>
      <c r="E2037" s="6">
        <f t="shared" si="1"/>
        <v>43335</v>
      </c>
      <c r="F2037" s="7">
        <f>IFERROR(__xludf.DUMMYFUNCTION("""COMPUTED_VALUE"""),0.031712962962962964)</f>
        <v>0.03171296296</v>
      </c>
      <c r="G2037">
        <f t="shared" si="2"/>
        <v>0</v>
      </c>
      <c r="H2037">
        <f>IFERROR(__xludf.DUMMYFUNCTION("""COMPUTED_VALUE"""),45.0)</f>
        <v>45</v>
      </c>
      <c r="I2037">
        <f>IFERROR(__xludf.DUMMYFUNCTION("""COMPUTED_VALUE"""),40.0)</f>
        <v>40</v>
      </c>
    </row>
    <row r="2038">
      <c r="A2038" s="2">
        <v>284.0</v>
      </c>
      <c r="B2038" s="2">
        <v>2.0</v>
      </c>
      <c r="C2038" s="2">
        <v>286.0</v>
      </c>
      <c r="D2038" s="4">
        <v>43335.0421412037</v>
      </c>
      <c r="E2038" s="6">
        <f t="shared" si="1"/>
        <v>43335</v>
      </c>
      <c r="F2038" s="7">
        <f>IFERROR(__xludf.DUMMYFUNCTION("""COMPUTED_VALUE"""),0.0421412037037037)</f>
        <v>0.0421412037</v>
      </c>
      <c r="G2038">
        <f t="shared" si="2"/>
        <v>1</v>
      </c>
      <c r="H2038">
        <f>IFERROR(__xludf.DUMMYFUNCTION("""COMPUTED_VALUE"""),0.0)</f>
        <v>0</v>
      </c>
      <c r="I2038">
        <f>IFERROR(__xludf.DUMMYFUNCTION("""COMPUTED_VALUE"""),41.0)</f>
        <v>41</v>
      </c>
    </row>
    <row r="2039">
      <c r="A2039" s="2">
        <v>324.0</v>
      </c>
      <c r="B2039" s="2">
        <v>6.0</v>
      </c>
      <c r="C2039" s="2">
        <v>330.0</v>
      </c>
      <c r="D2039" s="4">
        <v>43335.05255787037</v>
      </c>
      <c r="E2039" s="6">
        <f t="shared" si="1"/>
        <v>43335</v>
      </c>
      <c r="F2039" s="7">
        <f>IFERROR(__xludf.DUMMYFUNCTION("""COMPUTED_VALUE"""),0.05255787037037037)</f>
        <v>0.05255787037</v>
      </c>
      <c r="G2039">
        <f t="shared" si="2"/>
        <v>1</v>
      </c>
      <c r="H2039">
        <f>IFERROR(__xludf.DUMMYFUNCTION("""COMPUTED_VALUE"""),15.0)</f>
        <v>15</v>
      </c>
      <c r="I2039">
        <f>IFERROR(__xludf.DUMMYFUNCTION("""COMPUTED_VALUE"""),41.0)</f>
        <v>41</v>
      </c>
    </row>
    <row r="2040">
      <c r="A2040" s="2">
        <v>273.0</v>
      </c>
      <c r="B2040" s="2">
        <v>5.0</v>
      </c>
      <c r="C2040" s="2">
        <v>274.0</v>
      </c>
      <c r="D2040" s="4">
        <v>43335.06296296296</v>
      </c>
      <c r="E2040" s="6">
        <f t="shared" si="1"/>
        <v>43335</v>
      </c>
      <c r="F2040" s="7">
        <f>IFERROR(__xludf.DUMMYFUNCTION("""COMPUTED_VALUE"""),0.06296296296296296)</f>
        <v>0.06296296296</v>
      </c>
      <c r="G2040">
        <f t="shared" si="2"/>
        <v>1</v>
      </c>
      <c r="H2040">
        <f>IFERROR(__xludf.DUMMYFUNCTION("""COMPUTED_VALUE"""),30.0)</f>
        <v>30</v>
      </c>
      <c r="I2040">
        <f>IFERROR(__xludf.DUMMYFUNCTION("""COMPUTED_VALUE"""),40.0)</f>
        <v>40</v>
      </c>
    </row>
    <row r="2041">
      <c r="A2041" s="2">
        <v>244.0</v>
      </c>
      <c r="B2041" s="2">
        <v>9.0</v>
      </c>
      <c r="C2041" s="2">
        <v>253.0</v>
      </c>
      <c r="D2041" s="4">
        <v>43335.0733912037</v>
      </c>
      <c r="E2041" s="6">
        <f t="shared" si="1"/>
        <v>43335</v>
      </c>
      <c r="F2041" s="7">
        <f>IFERROR(__xludf.DUMMYFUNCTION("""COMPUTED_VALUE"""),0.07339120370370371)</f>
        <v>0.0733912037</v>
      </c>
      <c r="G2041">
        <f t="shared" si="2"/>
        <v>1</v>
      </c>
      <c r="H2041">
        <f>IFERROR(__xludf.DUMMYFUNCTION("""COMPUTED_VALUE"""),45.0)</f>
        <v>45</v>
      </c>
      <c r="I2041">
        <f>IFERROR(__xludf.DUMMYFUNCTION("""COMPUTED_VALUE"""),41.0)</f>
        <v>41</v>
      </c>
    </row>
    <row r="2042">
      <c r="A2042" s="2">
        <v>266.0</v>
      </c>
      <c r="B2042" s="2">
        <v>3.0</v>
      </c>
      <c r="C2042" s="2">
        <v>269.0</v>
      </c>
      <c r="D2042" s="4">
        <v>43335.083819444444</v>
      </c>
      <c r="E2042" s="6">
        <f t="shared" si="1"/>
        <v>43335</v>
      </c>
      <c r="F2042" s="7">
        <f>IFERROR(__xludf.DUMMYFUNCTION("""COMPUTED_VALUE"""),0.08381944444444445)</f>
        <v>0.08381944444</v>
      </c>
      <c r="G2042">
        <f t="shared" si="2"/>
        <v>2</v>
      </c>
      <c r="H2042">
        <f>IFERROR(__xludf.DUMMYFUNCTION("""COMPUTED_VALUE"""),0.0)</f>
        <v>0</v>
      </c>
      <c r="I2042">
        <f>IFERROR(__xludf.DUMMYFUNCTION("""COMPUTED_VALUE"""),42.0)</f>
        <v>42</v>
      </c>
    </row>
    <row r="2043">
      <c r="A2043" s="2">
        <v>283.0</v>
      </c>
      <c r="B2043" s="2">
        <v>1.0</v>
      </c>
      <c r="C2043" s="2">
        <v>284.0</v>
      </c>
      <c r="D2043" s="4">
        <v>43335.09423611111</v>
      </c>
      <c r="E2043" s="6">
        <f t="shared" si="1"/>
        <v>43335</v>
      </c>
      <c r="F2043" s="7">
        <f>IFERROR(__xludf.DUMMYFUNCTION("""COMPUTED_VALUE"""),0.09423611111111112)</f>
        <v>0.09423611111</v>
      </c>
      <c r="G2043">
        <f t="shared" si="2"/>
        <v>2</v>
      </c>
      <c r="H2043">
        <f>IFERROR(__xludf.DUMMYFUNCTION("""COMPUTED_VALUE"""),15.0)</f>
        <v>15</v>
      </c>
      <c r="I2043">
        <f>IFERROR(__xludf.DUMMYFUNCTION("""COMPUTED_VALUE"""),42.0)</f>
        <v>42</v>
      </c>
    </row>
    <row r="2044">
      <c r="A2044" s="2">
        <v>270.0</v>
      </c>
      <c r="B2044" s="2">
        <v>4.0</v>
      </c>
      <c r="C2044" s="2">
        <v>274.0</v>
      </c>
      <c r="D2044" s="4">
        <v>43335.10465277778</v>
      </c>
      <c r="E2044" s="6">
        <f t="shared" si="1"/>
        <v>43335</v>
      </c>
      <c r="F2044" s="7">
        <f>IFERROR(__xludf.DUMMYFUNCTION("""COMPUTED_VALUE"""),0.10465277777777778)</f>
        <v>0.1046527778</v>
      </c>
      <c r="G2044">
        <f t="shared" si="2"/>
        <v>2</v>
      </c>
      <c r="H2044">
        <f>IFERROR(__xludf.DUMMYFUNCTION("""COMPUTED_VALUE"""),30.0)</f>
        <v>30</v>
      </c>
      <c r="I2044">
        <f>IFERROR(__xludf.DUMMYFUNCTION("""COMPUTED_VALUE"""),42.0)</f>
        <v>42</v>
      </c>
    </row>
    <row r="2045">
      <c r="A2045" s="2">
        <v>207.0</v>
      </c>
      <c r="B2045" s="2">
        <v>3.0</v>
      </c>
      <c r="C2045" s="2">
        <v>210.0</v>
      </c>
      <c r="D2045" s="4">
        <v>43335.1150462963</v>
      </c>
      <c r="E2045" s="6">
        <f t="shared" si="1"/>
        <v>43335</v>
      </c>
      <c r="F2045" s="7">
        <f>IFERROR(__xludf.DUMMYFUNCTION("""COMPUTED_VALUE"""),0.1150462962962963)</f>
        <v>0.1150462963</v>
      </c>
      <c r="G2045">
        <f t="shared" si="2"/>
        <v>2</v>
      </c>
      <c r="H2045">
        <f>IFERROR(__xludf.DUMMYFUNCTION("""COMPUTED_VALUE"""),45.0)</f>
        <v>45</v>
      </c>
      <c r="I2045">
        <f>IFERROR(__xludf.DUMMYFUNCTION("""COMPUTED_VALUE"""),40.0)</f>
        <v>40</v>
      </c>
    </row>
    <row r="2046">
      <c r="A2046" s="2">
        <v>175.0</v>
      </c>
      <c r="B2046" s="2">
        <v>3.0</v>
      </c>
      <c r="C2046" s="2">
        <v>178.0</v>
      </c>
      <c r="D2046" s="4">
        <v>43335.12547453704</v>
      </c>
      <c r="E2046" s="6">
        <f t="shared" si="1"/>
        <v>43335</v>
      </c>
      <c r="F2046" s="7">
        <f>IFERROR(__xludf.DUMMYFUNCTION("""COMPUTED_VALUE"""),0.12547453703703704)</f>
        <v>0.125474537</v>
      </c>
      <c r="G2046">
        <f t="shared" si="2"/>
        <v>3</v>
      </c>
      <c r="H2046">
        <f>IFERROR(__xludf.DUMMYFUNCTION("""COMPUTED_VALUE"""),0.0)</f>
        <v>0</v>
      </c>
      <c r="I2046">
        <f>IFERROR(__xludf.DUMMYFUNCTION("""COMPUTED_VALUE"""),41.0)</f>
        <v>41</v>
      </c>
    </row>
    <row r="2047">
      <c r="A2047" s="2">
        <v>164.0</v>
      </c>
      <c r="B2047" s="2">
        <v>1.0</v>
      </c>
      <c r="C2047" s="2">
        <v>165.0</v>
      </c>
      <c r="D2047" s="4">
        <v>43335.135879629626</v>
      </c>
      <c r="E2047" s="6">
        <f t="shared" si="1"/>
        <v>43335</v>
      </c>
      <c r="F2047" s="7">
        <f>IFERROR(__xludf.DUMMYFUNCTION("""COMPUTED_VALUE"""),0.13587962962962963)</f>
        <v>0.1358796296</v>
      </c>
      <c r="G2047">
        <f t="shared" si="2"/>
        <v>3</v>
      </c>
      <c r="H2047">
        <f>IFERROR(__xludf.DUMMYFUNCTION("""COMPUTED_VALUE"""),15.0)</f>
        <v>15</v>
      </c>
      <c r="I2047">
        <f>IFERROR(__xludf.DUMMYFUNCTION("""COMPUTED_VALUE"""),40.0)</f>
        <v>40</v>
      </c>
    </row>
    <row r="2048">
      <c r="A2048" s="2">
        <v>153.0</v>
      </c>
      <c r="B2048" s="2">
        <v>1.0</v>
      </c>
      <c r="C2048" s="2">
        <v>154.0</v>
      </c>
      <c r="D2048" s="4">
        <v>43335.14630787037</v>
      </c>
      <c r="E2048" s="6">
        <f t="shared" si="1"/>
        <v>43335</v>
      </c>
      <c r="F2048" s="7">
        <f>IFERROR(__xludf.DUMMYFUNCTION("""COMPUTED_VALUE"""),0.14630787037037038)</f>
        <v>0.1463078704</v>
      </c>
      <c r="G2048">
        <f t="shared" si="2"/>
        <v>3</v>
      </c>
      <c r="H2048">
        <f>IFERROR(__xludf.DUMMYFUNCTION("""COMPUTED_VALUE"""),30.0)</f>
        <v>30</v>
      </c>
      <c r="I2048">
        <f>IFERROR(__xludf.DUMMYFUNCTION("""COMPUTED_VALUE"""),41.0)</f>
        <v>41</v>
      </c>
    </row>
    <row r="2049">
      <c r="A2049" s="2">
        <v>137.0</v>
      </c>
      <c r="B2049" s="2">
        <v>1.0</v>
      </c>
      <c r="C2049" s="2">
        <v>138.0</v>
      </c>
      <c r="D2049" s="4">
        <v>43335.15671296296</v>
      </c>
      <c r="E2049" s="6">
        <f t="shared" si="1"/>
        <v>43335</v>
      </c>
      <c r="F2049" s="7">
        <f>IFERROR(__xludf.DUMMYFUNCTION("""COMPUTED_VALUE"""),0.15671296296296297)</f>
        <v>0.156712963</v>
      </c>
      <c r="G2049">
        <f t="shared" si="2"/>
        <v>3</v>
      </c>
      <c r="H2049">
        <f>IFERROR(__xludf.DUMMYFUNCTION("""COMPUTED_VALUE"""),45.0)</f>
        <v>45</v>
      </c>
      <c r="I2049">
        <f>IFERROR(__xludf.DUMMYFUNCTION("""COMPUTED_VALUE"""),40.0)</f>
        <v>40</v>
      </c>
    </row>
    <row r="2050">
      <c r="A2050" s="2">
        <v>160.0</v>
      </c>
      <c r="B2050" s="2">
        <v>2.0</v>
      </c>
      <c r="C2050" s="2">
        <v>162.0</v>
      </c>
      <c r="D2050" s="4">
        <v>43335.16715277778</v>
      </c>
      <c r="E2050" s="6">
        <f t="shared" si="1"/>
        <v>43335</v>
      </c>
      <c r="F2050" s="7">
        <f>IFERROR(__xludf.DUMMYFUNCTION("""COMPUTED_VALUE"""),0.1671527777777778)</f>
        <v>0.1671527778</v>
      </c>
      <c r="G2050">
        <f t="shared" si="2"/>
        <v>4</v>
      </c>
      <c r="H2050">
        <f>IFERROR(__xludf.DUMMYFUNCTION("""COMPUTED_VALUE"""),0.0)</f>
        <v>0</v>
      </c>
      <c r="I2050">
        <f>IFERROR(__xludf.DUMMYFUNCTION("""COMPUTED_VALUE"""),42.0)</f>
        <v>42</v>
      </c>
    </row>
    <row r="2051">
      <c r="A2051" s="2">
        <v>71.0</v>
      </c>
      <c r="B2051" s="2">
        <v>1.0</v>
      </c>
      <c r="C2051" s="2">
        <v>72.0</v>
      </c>
      <c r="D2051" s="4">
        <v>43335.1775462963</v>
      </c>
      <c r="E2051" s="6">
        <f t="shared" si="1"/>
        <v>43335</v>
      </c>
      <c r="F2051" s="7">
        <f>IFERROR(__xludf.DUMMYFUNCTION("""COMPUTED_VALUE"""),0.17754629629629629)</f>
        <v>0.1775462963</v>
      </c>
      <c r="G2051">
        <f t="shared" si="2"/>
        <v>4</v>
      </c>
      <c r="H2051">
        <f>IFERROR(__xludf.DUMMYFUNCTION("""COMPUTED_VALUE"""),15.0)</f>
        <v>15</v>
      </c>
      <c r="I2051">
        <f>IFERROR(__xludf.DUMMYFUNCTION("""COMPUTED_VALUE"""),40.0)</f>
        <v>40</v>
      </c>
    </row>
    <row r="2052">
      <c r="A2052" s="2">
        <v>45.0</v>
      </c>
      <c r="B2052" s="2">
        <v>1.0</v>
      </c>
      <c r="C2052" s="2">
        <v>46.0</v>
      </c>
      <c r="D2052" s="4">
        <v>43335.18797453704</v>
      </c>
      <c r="E2052" s="6">
        <f t="shared" si="1"/>
        <v>43335</v>
      </c>
      <c r="F2052" s="7">
        <f>IFERROR(__xludf.DUMMYFUNCTION("""COMPUTED_VALUE"""),0.18797453703703704)</f>
        <v>0.187974537</v>
      </c>
      <c r="G2052">
        <f t="shared" si="2"/>
        <v>4</v>
      </c>
      <c r="H2052">
        <f>IFERROR(__xludf.DUMMYFUNCTION("""COMPUTED_VALUE"""),30.0)</f>
        <v>30</v>
      </c>
      <c r="I2052">
        <f>IFERROR(__xludf.DUMMYFUNCTION("""COMPUTED_VALUE"""),41.0)</f>
        <v>41</v>
      </c>
    </row>
    <row r="2053">
      <c r="A2053" s="2">
        <v>36.0</v>
      </c>
      <c r="B2053" s="2">
        <v>0.0</v>
      </c>
      <c r="C2053" s="2">
        <v>36.0</v>
      </c>
      <c r="D2053" s="4">
        <v>43335.198379629626</v>
      </c>
      <c r="E2053" s="6">
        <f t="shared" si="1"/>
        <v>43335</v>
      </c>
      <c r="F2053" s="7">
        <f>IFERROR(__xludf.DUMMYFUNCTION("""COMPUTED_VALUE"""),0.19837962962962963)</f>
        <v>0.1983796296</v>
      </c>
      <c r="G2053">
        <f t="shared" si="2"/>
        <v>4</v>
      </c>
      <c r="H2053">
        <f>IFERROR(__xludf.DUMMYFUNCTION("""COMPUTED_VALUE"""),45.0)</f>
        <v>45</v>
      </c>
      <c r="I2053">
        <f>IFERROR(__xludf.DUMMYFUNCTION("""COMPUTED_VALUE"""),40.0)</f>
        <v>40</v>
      </c>
    </row>
    <row r="2054">
      <c r="A2054" s="2">
        <v>31.0</v>
      </c>
      <c r="B2054" s="2">
        <v>0.0</v>
      </c>
      <c r="C2054" s="2">
        <v>31.0</v>
      </c>
      <c r="D2054" s="4">
        <v>43335.20880787037</v>
      </c>
      <c r="E2054" s="6">
        <f t="shared" si="1"/>
        <v>43335</v>
      </c>
      <c r="F2054" s="7">
        <f>IFERROR(__xludf.DUMMYFUNCTION("""COMPUTED_VALUE"""),0.20880787037037038)</f>
        <v>0.2088078704</v>
      </c>
      <c r="G2054">
        <f t="shared" si="2"/>
        <v>5</v>
      </c>
      <c r="H2054">
        <f>IFERROR(__xludf.DUMMYFUNCTION("""COMPUTED_VALUE"""),0.0)</f>
        <v>0</v>
      </c>
      <c r="I2054">
        <f>IFERROR(__xludf.DUMMYFUNCTION("""COMPUTED_VALUE"""),41.0)</f>
        <v>41</v>
      </c>
    </row>
    <row r="2055">
      <c r="A2055" s="2">
        <v>31.0</v>
      </c>
      <c r="B2055" s="2">
        <v>0.0</v>
      </c>
      <c r="C2055" s="2">
        <v>31.0</v>
      </c>
      <c r="D2055" s="4">
        <v>43335.21921296296</v>
      </c>
      <c r="E2055" s="6">
        <f t="shared" si="1"/>
        <v>43335</v>
      </c>
      <c r="F2055" s="7">
        <f>IFERROR(__xludf.DUMMYFUNCTION("""COMPUTED_VALUE"""),0.21921296296296297)</f>
        <v>0.219212963</v>
      </c>
      <c r="G2055">
        <f t="shared" si="2"/>
        <v>5</v>
      </c>
      <c r="H2055">
        <f>IFERROR(__xludf.DUMMYFUNCTION("""COMPUTED_VALUE"""),15.0)</f>
        <v>15</v>
      </c>
      <c r="I2055">
        <f>IFERROR(__xludf.DUMMYFUNCTION("""COMPUTED_VALUE"""),40.0)</f>
        <v>40</v>
      </c>
    </row>
    <row r="2056">
      <c r="A2056" s="2">
        <v>30.0</v>
      </c>
      <c r="B2056" s="2">
        <v>0.0</v>
      </c>
      <c r="C2056" s="2">
        <v>30.0</v>
      </c>
      <c r="D2056" s="4">
        <v>43335.229629629626</v>
      </c>
      <c r="E2056" s="6">
        <f t="shared" si="1"/>
        <v>43335</v>
      </c>
      <c r="F2056" s="7">
        <f>IFERROR(__xludf.DUMMYFUNCTION("""COMPUTED_VALUE"""),0.22962962962962963)</f>
        <v>0.2296296296</v>
      </c>
      <c r="G2056">
        <f t="shared" si="2"/>
        <v>5</v>
      </c>
      <c r="H2056">
        <f>IFERROR(__xludf.DUMMYFUNCTION("""COMPUTED_VALUE"""),30.0)</f>
        <v>30</v>
      </c>
      <c r="I2056">
        <f>IFERROR(__xludf.DUMMYFUNCTION("""COMPUTED_VALUE"""),40.0)</f>
        <v>40</v>
      </c>
    </row>
    <row r="2057">
      <c r="A2057" s="2">
        <v>29.0</v>
      </c>
      <c r="B2057" s="2">
        <v>0.0</v>
      </c>
      <c r="C2057" s="2">
        <v>29.0</v>
      </c>
      <c r="D2057" s="4">
        <v>43335.2400462963</v>
      </c>
      <c r="E2057" s="6">
        <f t="shared" si="1"/>
        <v>43335</v>
      </c>
      <c r="F2057" s="7">
        <f>IFERROR(__xludf.DUMMYFUNCTION("""COMPUTED_VALUE"""),0.24004629629629629)</f>
        <v>0.2400462963</v>
      </c>
      <c r="G2057">
        <f t="shared" si="2"/>
        <v>5</v>
      </c>
      <c r="H2057">
        <f>IFERROR(__xludf.DUMMYFUNCTION("""COMPUTED_VALUE"""),45.0)</f>
        <v>45</v>
      </c>
      <c r="I2057">
        <f>IFERROR(__xludf.DUMMYFUNCTION("""COMPUTED_VALUE"""),40.0)</f>
        <v>40</v>
      </c>
    </row>
    <row r="2058">
      <c r="A2058" s="2">
        <v>29.0</v>
      </c>
      <c r="B2058" s="2">
        <v>0.0</v>
      </c>
      <c r="C2058" s="2">
        <v>29.0</v>
      </c>
      <c r="D2058" s="4">
        <v>43335.25047453704</v>
      </c>
      <c r="E2058" s="6">
        <f t="shared" si="1"/>
        <v>43335</v>
      </c>
      <c r="F2058" s="7">
        <f>IFERROR(__xludf.DUMMYFUNCTION("""COMPUTED_VALUE"""),0.25047453703703704)</f>
        <v>0.250474537</v>
      </c>
      <c r="G2058">
        <f t="shared" si="2"/>
        <v>6</v>
      </c>
      <c r="H2058">
        <f>IFERROR(__xludf.DUMMYFUNCTION("""COMPUTED_VALUE"""),0.0)</f>
        <v>0</v>
      </c>
      <c r="I2058">
        <f>IFERROR(__xludf.DUMMYFUNCTION("""COMPUTED_VALUE"""),41.0)</f>
        <v>41</v>
      </c>
    </row>
    <row r="2059">
      <c r="A2059" s="2">
        <v>26.0</v>
      </c>
      <c r="B2059" s="2">
        <v>0.0</v>
      </c>
      <c r="C2059" s="2">
        <v>26.0</v>
      </c>
      <c r="D2059" s="4">
        <v>43335.260879629626</v>
      </c>
      <c r="E2059" s="6">
        <f t="shared" si="1"/>
        <v>43335</v>
      </c>
      <c r="F2059" s="7">
        <f>IFERROR(__xludf.DUMMYFUNCTION("""COMPUTED_VALUE"""),0.26087962962962963)</f>
        <v>0.2608796296</v>
      </c>
      <c r="G2059">
        <f t="shared" si="2"/>
        <v>6</v>
      </c>
      <c r="H2059">
        <f>IFERROR(__xludf.DUMMYFUNCTION("""COMPUTED_VALUE"""),15.0)</f>
        <v>15</v>
      </c>
      <c r="I2059">
        <f>IFERROR(__xludf.DUMMYFUNCTION("""COMPUTED_VALUE"""),40.0)</f>
        <v>40</v>
      </c>
    </row>
    <row r="2060">
      <c r="A2060" s="2">
        <v>26.0</v>
      </c>
      <c r="B2060" s="2">
        <v>0.0</v>
      </c>
      <c r="C2060" s="2">
        <v>26.0</v>
      </c>
      <c r="D2060" s="4">
        <v>43335.27381944445</v>
      </c>
      <c r="E2060" s="6">
        <f t="shared" si="1"/>
        <v>43335</v>
      </c>
      <c r="F2060" s="7">
        <f>IFERROR(__xludf.DUMMYFUNCTION("""COMPUTED_VALUE"""),0.27381944444444445)</f>
        <v>0.2738194444</v>
      </c>
      <c r="G2060">
        <f t="shared" si="2"/>
        <v>6</v>
      </c>
      <c r="H2060">
        <f>IFERROR(__xludf.DUMMYFUNCTION("""COMPUTED_VALUE"""),34.0)</f>
        <v>34</v>
      </c>
      <c r="I2060">
        <f>IFERROR(__xludf.DUMMYFUNCTION("""COMPUTED_VALUE"""),18.0)</f>
        <v>18</v>
      </c>
    </row>
    <row r="2061">
      <c r="A2061" s="2">
        <v>25.0</v>
      </c>
      <c r="B2061" s="2">
        <v>0.0</v>
      </c>
      <c r="C2061" s="2">
        <v>25.0</v>
      </c>
      <c r="D2061" s="4">
        <v>43335.28171296296</v>
      </c>
      <c r="E2061" s="6">
        <f t="shared" si="1"/>
        <v>43335</v>
      </c>
      <c r="F2061" s="7">
        <f>IFERROR(__xludf.DUMMYFUNCTION("""COMPUTED_VALUE"""),0.28171296296296294)</f>
        <v>0.281712963</v>
      </c>
      <c r="G2061">
        <f t="shared" si="2"/>
        <v>6</v>
      </c>
      <c r="H2061">
        <f>IFERROR(__xludf.DUMMYFUNCTION("""COMPUTED_VALUE"""),45.0)</f>
        <v>45</v>
      </c>
      <c r="I2061">
        <f>IFERROR(__xludf.DUMMYFUNCTION("""COMPUTED_VALUE"""),40.0)</f>
        <v>40</v>
      </c>
    </row>
    <row r="2062">
      <c r="A2062" s="2">
        <v>40.0</v>
      </c>
      <c r="B2062" s="2">
        <v>0.0</v>
      </c>
      <c r="C2062" s="2">
        <v>40.0</v>
      </c>
      <c r="D2062" s="4">
        <v>43335.2921412037</v>
      </c>
      <c r="E2062" s="6">
        <f t="shared" si="1"/>
        <v>43335</v>
      </c>
      <c r="F2062" s="7">
        <f>IFERROR(__xludf.DUMMYFUNCTION("""COMPUTED_VALUE"""),0.2921412037037037)</f>
        <v>0.2921412037</v>
      </c>
      <c r="G2062">
        <f t="shared" si="2"/>
        <v>7</v>
      </c>
      <c r="H2062">
        <f>IFERROR(__xludf.DUMMYFUNCTION("""COMPUTED_VALUE"""),0.0)</f>
        <v>0</v>
      </c>
      <c r="I2062">
        <f>IFERROR(__xludf.DUMMYFUNCTION("""COMPUTED_VALUE"""),41.0)</f>
        <v>41</v>
      </c>
    </row>
    <row r="2063">
      <c r="A2063" s="2">
        <v>49.0</v>
      </c>
      <c r="B2063" s="2">
        <v>0.0</v>
      </c>
      <c r="C2063" s="2">
        <v>49.0</v>
      </c>
      <c r="D2063" s="4">
        <v>43335.30255787037</v>
      </c>
      <c r="E2063" s="6">
        <f t="shared" si="1"/>
        <v>43335</v>
      </c>
      <c r="F2063" s="7">
        <f>IFERROR(__xludf.DUMMYFUNCTION("""COMPUTED_VALUE"""),0.30255787037037035)</f>
        <v>0.3025578704</v>
      </c>
      <c r="G2063">
        <f t="shared" si="2"/>
        <v>7</v>
      </c>
      <c r="H2063">
        <f>IFERROR(__xludf.DUMMYFUNCTION("""COMPUTED_VALUE"""),15.0)</f>
        <v>15</v>
      </c>
      <c r="I2063">
        <f>IFERROR(__xludf.DUMMYFUNCTION("""COMPUTED_VALUE"""),41.0)</f>
        <v>41</v>
      </c>
    </row>
    <row r="2064">
      <c r="A2064" s="2">
        <v>67.0</v>
      </c>
      <c r="B2064" s="2">
        <v>0.0</v>
      </c>
      <c r="C2064" s="2">
        <v>64.0</v>
      </c>
      <c r="D2064" s="4">
        <v>43335.31298611111</v>
      </c>
      <c r="E2064" s="6">
        <f t="shared" si="1"/>
        <v>43335</v>
      </c>
      <c r="F2064" s="7">
        <f>IFERROR(__xludf.DUMMYFUNCTION("""COMPUTED_VALUE"""),0.31298611111111113)</f>
        <v>0.3129861111</v>
      </c>
      <c r="G2064">
        <f t="shared" si="2"/>
        <v>7</v>
      </c>
      <c r="H2064">
        <f>IFERROR(__xludf.DUMMYFUNCTION("""COMPUTED_VALUE"""),30.0)</f>
        <v>30</v>
      </c>
      <c r="I2064">
        <f>IFERROR(__xludf.DUMMYFUNCTION("""COMPUTED_VALUE"""),42.0)</f>
        <v>42</v>
      </c>
    </row>
    <row r="2065">
      <c r="A2065" s="2">
        <v>72.0</v>
      </c>
      <c r="B2065" s="2">
        <v>0.0</v>
      </c>
      <c r="C2065" s="2">
        <v>72.0</v>
      </c>
      <c r="D2065" s="4">
        <v>43335.32341435185</v>
      </c>
      <c r="E2065" s="6">
        <f t="shared" si="1"/>
        <v>43335</v>
      </c>
      <c r="F2065" s="7">
        <f>IFERROR(__xludf.DUMMYFUNCTION("""COMPUTED_VALUE"""),0.32341435185185186)</f>
        <v>0.3234143519</v>
      </c>
      <c r="G2065">
        <f t="shared" si="2"/>
        <v>7</v>
      </c>
      <c r="H2065">
        <f>IFERROR(__xludf.DUMMYFUNCTION("""COMPUTED_VALUE"""),45.0)</f>
        <v>45</v>
      </c>
      <c r="I2065">
        <f>IFERROR(__xludf.DUMMYFUNCTION("""COMPUTED_VALUE"""),43.0)</f>
        <v>43</v>
      </c>
    </row>
    <row r="2066">
      <c r="A2066" s="2">
        <v>66.0</v>
      </c>
      <c r="B2066" s="2">
        <v>0.0</v>
      </c>
      <c r="C2066" s="2">
        <v>66.0</v>
      </c>
      <c r="D2066" s="4">
        <v>43335.333819444444</v>
      </c>
      <c r="E2066" s="6">
        <f t="shared" si="1"/>
        <v>43335</v>
      </c>
      <c r="F2066" s="7">
        <f>IFERROR(__xludf.DUMMYFUNCTION("""COMPUTED_VALUE"""),0.33381944444444445)</f>
        <v>0.3338194444</v>
      </c>
      <c r="G2066">
        <f t="shared" si="2"/>
        <v>8</v>
      </c>
      <c r="H2066">
        <f>IFERROR(__xludf.DUMMYFUNCTION("""COMPUTED_VALUE"""),0.0)</f>
        <v>0</v>
      </c>
      <c r="I2066">
        <f>IFERROR(__xludf.DUMMYFUNCTION("""COMPUTED_VALUE"""),42.0)</f>
        <v>42</v>
      </c>
    </row>
    <row r="2067">
      <c r="A2067" s="2">
        <v>81.0</v>
      </c>
      <c r="B2067" s="2">
        <v>0.0</v>
      </c>
      <c r="C2067" s="2">
        <v>81.0</v>
      </c>
      <c r="D2067" s="4">
        <v>43335.34423611111</v>
      </c>
      <c r="E2067" s="6">
        <f t="shared" si="1"/>
        <v>43335</v>
      </c>
      <c r="F2067" s="7">
        <f>IFERROR(__xludf.DUMMYFUNCTION("""COMPUTED_VALUE"""),0.34423611111111113)</f>
        <v>0.3442361111</v>
      </c>
      <c r="G2067">
        <f t="shared" si="2"/>
        <v>8</v>
      </c>
      <c r="H2067">
        <f>IFERROR(__xludf.DUMMYFUNCTION("""COMPUTED_VALUE"""),15.0)</f>
        <v>15</v>
      </c>
      <c r="I2067">
        <f>IFERROR(__xludf.DUMMYFUNCTION("""COMPUTED_VALUE"""),42.0)</f>
        <v>42</v>
      </c>
    </row>
    <row r="2068">
      <c r="A2068" s="2">
        <v>113.0</v>
      </c>
      <c r="B2068" s="2">
        <v>3.0</v>
      </c>
      <c r="C2068" s="2">
        <v>116.0</v>
      </c>
      <c r="D2068" s="4">
        <v>43335.35465277778</v>
      </c>
      <c r="E2068" s="6">
        <f t="shared" si="1"/>
        <v>43335</v>
      </c>
      <c r="F2068" s="7">
        <f>IFERROR(__xludf.DUMMYFUNCTION("""COMPUTED_VALUE"""),0.35465277777777776)</f>
        <v>0.3546527778</v>
      </c>
      <c r="G2068">
        <f t="shared" si="2"/>
        <v>8</v>
      </c>
      <c r="H2068">
        <f>IFERROR(__xludf.DUMMYFUNCTION("""COMPUTED_VALUE"""),30.0)</f>
        <v>30</v>
      </c>
      <c r="I2068">
        <f>IFERROR(__xludf.DUMMYFUNCTION("""COMPUTED_VALUE"""),42.0)</f>
        <v>42</v>
      </c>
    </row>
    <row r="2069">
      <c r="A2069" s="2">
        <v>168.0</v>
      </c>
      <c r="B2069" s="2">
        <v>0.0</v>
      </c>
      <c r="C2069" s="2">
        <v>168.0</v>
      </c>
      <c r="D2069" s="4">
        <v>43335.36505787037</v>
      </c>
      <c r="E2069" s="6">
        <f t="shared" si="1"/>
        <v>43335</v>
      </c>
      <c r="F2069" s="7">
        <f>IFERROR(__xludf.DUMMYFUNCTION("""COMPUTED_VALUE"""),0.36505787037037035)</f>
        <v>0.3650578704</v>
      </c>
      <c r="G2069">
        <f t="shared" si="2"/>
        <v>8</v>
      </c>
      <c r="H2069">
        <f>IFERROR(__xludf.DUMMYFUNCTION("""COMPUTED_VALUE"""),45.0)</f>
        <v>45</v>
      </c>
      <c r="I2069">
        <f>IFERROR(__xludf.DUMMYFUNCTION("""COMPUTED_VALUE"""),41.0)</f>
        <v>41</v>
      </c>
    </row>
    <row r="2070">
      <c r="A2070" s="2">
        <v>151.0</v>
      </c>
      <c r="B2070" s="2">
        <v>1.0</v>
      </c>
      <c r="C2070" s="2">
        <v>152.0</v>
      </c>
      <c r="D2070" s="4">
        <v>43335.37548611111</v>
      </c>
      <c r="E2070" s="6">
        <f t="shared" si="1"/>
        <v>43335</v>
      </c>
      <c r="F2070" s="7">
        <f>IFERROR(__xludf.DUMMYFUNCTION("""COMPUTED_VALUE"""),0.37548611111111113)</f>
        <v>0.3754861111</v>
      </c>
      <c r="G2070">
        <f t="shared" si="2"/>
        <v>9</v>
      </c>
      <c r="H2070">
        <f>IFERROR(__xludf.DUMMYFUNCTION("""COMPUTED_VALUE"""),0.0)</f>
        <v>0</v>
      </c>
      <c r="I2070">
        <f>IFERROR(__xludf.DUMMYFUNCTION("""COMPUTED_VALUE"""),42.0)</f>
        <v>42</v>
      </c>
    </row>
    <row r="2071">
      <c r="A2071" s="2">
        <v>211.0</v>
      </c>
      <c r="B2071" s="2">
        <v>2.0</v>
      </c>
      <c r="C2071" s="2">
        <v>213.0</v>
      </c>
      <c r="D2071" s="4">
        <v>43335.3858912037</v>
      </c>
      <c r="E2071" s="6">
        <f t="shared" si="1"/>
        <v>43335</v>
      </c>
      <c r="F2071" s="7">
        <f>IFERROR(__xludf.DUMMYFUNCTION("""COMPUTED_VALUE"""),0.3858912037037037)</f>
        <v>0.3858912037</v>
      </c>
      <c r="G2071">
        <f t="shared" si="2"/>
        <v>9</v>
      </c>
      <c r="H2071">
        <f>IFERROR(__xludf.DUMMYFUNCTION("""COMPUTED_VALUE"""),15.0)</f>
        <v>15</v>
      </c>
      <c r="I2071">
        <f>IFERROR(__xludf.DUMMYFUNCTION("""COMPUTED_VALUE"""),41.0)</f>
        <v>41</v>
      </c>
    </row>
    <row r="2072">
      <c r="A2072" s="2">
        <v>332.0</v>
      </c>
      <c r="B2072" s="2">
        <v>3.0</v>
      </c>
      <c r="C2072" s="2">
        <v>335.0</v>
      </c>
      <c r="D2072" s="4">
        <v>43335.396319444444</v>
      </c>
      <c r="E2072" s="6">
        <f t="shared" si="1"/>
        <v>43335</v>
      </c>
      <c r="F2072" s="7">
        <f>IFERROR(__xludf.DUMMYFUNCTION("""COMPUTED_VALUE"""),0.39631944444444445)</f>
        <v>0.3963194444</v>
      </c>
      <c r="G2072">
        <f t="shared" si="2"/>
        <v>9</v>
      </c>
      <c r="H2072">
        <f>IFERROR(__xludf.DUMMYFUNCTION("""COMPUTED_VALUE"""),30.0)</f>
        <v>30</v>
      </c>
      <c r="I2072">
        <f>IFERROR(__xludf.DUMMYFUNCTION("""COMPUTED_VALUE"""),42.0)</f>
        <v>42</v>
      </c>
    </row>
    <row r="2073">
      <c r="A2073" s="2">
        <v>597.0</v>
      </c>
      <c r="B2073" s="2">
        <v>3.0</v>
      </c>
      <c r="C2073" s="2">
        <v>600.0</v>
      </c>
      <c r="D2073" s="4">
        <v>43335.406747685185</v>
      </c>
      <c r="E2073" s="6">
        <f t="shared" si="1"/>
        <v>43335</v>
      </c>
      <c r="F2073" s="7">
        <f>IFERROR(__xludf.DUMMYFUNCTION("""COMPUTED_VALUE"""),0.40674768518518517)</f>
        <v>0.4067476852</v>
      </c>
      <c r="G2073">
        <f t="shared" si="2"/>
        <v>9</v>
      </c>
      <c r="H2073">
        <f>IFERROR(__xludf.DUMMYFUNCTION("""COMPUTED_VALUE"""),45.0)</f>
        <v>45</v>
      </c>
      <c r="I2073">
        <f>IFERROR(__xludf.DUMMYFUNCTION("""COMPUTED_VALUE"""),43.0)</f>
        <v>43</v>
      </c>
    </row>
    <row r="2074">
      <c r="A2074" s="2">
        <v>469.0</v>
      </c>
      <c r="B2074" s="2">
        <v>5.0</v>
      </c>
      <c r="C2074" s="2">
        <v>474.0</v>
      </c>
      <c r="D2074" s="4">
        <v>43335.4171412037</v>
      </c>
      <c r="E2074" s="6">
        <f t="shared" si="1"/>
        <v>43335</v>
      </c>
      <c r="F2074" s="7">
        <f>IFERROR(__xludf.DUMMYFUNCTION("""COMPUTED_VALUE"""),0.4171412037037037)</f>
        <v>0.4171412037</v>
      </c>
      <c r="G2074">
        <f t="shared" si="2"/>
        <v>10</v>
      </c>
      <c r="H2074">
        <f>IFERROR(__xludf.DUMMYFUNCTION("""COMPUTED_VALUE"""),0.0)</f>
        <v>0</v>
      </c>
      <c r="I2074">
        <f>IFERROR(__xludf.DUMMYFUNCTION("""COMPUTED_VALUE"""),41.0)</f>
        <v>41</v>
      </c>
    </row>
    <row r="2075">
      <c r="A2075" s="2">
        <v>506.0</v>
      </c>
      <c r="B2075" s="2">
        <v>9.0</v>
      </c>
      <c r="C2075" s="2">
        <v>515.0</v>
      </c>
      <c r="D2075" s="4">
        <v>43335.427569444444</v>
      </c>
      <c r="E2075" s="6">
        <f t="shared" si="1"/>
        <v>43335</v>
      </c>
      <c r="F2075" s="7">
        <f>IFERROR(__xludf.DUMMYFUNCTION("""COMPUTED_VALUE"""),0.42756944444444445)</f>
        <v>0.4275694444</v>
      </c>
      <c r="G2075">
        <f t="shared" si="2"/>
        <v>10</v>
      </c>
      <c r="H2075">
        <f>IFERROR(__xludf.DUMMYFUNCTION("""COMPUTED_VALUE"""),15.0)</f>
        <v>15</v>
      </c>
      <c r="I2075">
        <f>IFERROR(__xludf.DUMMYFUNCTION("""COMPUTED_VALUE"""),42.0)</f>
        <v>42</v>
      </c>
    </row>
    <row r="2076">
      <c r="A2076" s="2">
        <v>587.0</v>
      </c>
      <c r="B2076" s="2">
        <v>11.0</v>
      </c>
      <c r="C2076" s="2">
        <v>598.0</v>
      </c>
      <c r="D2076" s="4">
        <v>43335.43797453704</v>
      </c>
      <c r="E2076" s="6">
        <f t="shared" si="1"/>
        <v>43335</v>
      </c>
      <c r="F2076" s="7">
        <f>IFERROR(__xludf.DUMMYFUNCTION("""COMPUTED_VALUE"""),0.43797453703703704)</f>
        <v>0.437974537</v>
      </c>
      <c r="G2076">
        <f t="shared" si="2"/>
        <v>10</v>
      </c>
      <c r="H2076">
        <f>IFERROR(__xludf.DUMMYFUNCTION("""COMPUTED_VALUE"""),30.0)</f>
        <v>30</v>
      </c>
      <c r="I2076">
        <f>IFERROR(__xludf.DUMMYFUNCTION("""COMPUTED_VALUE"""),41.0)</f>
        <v>41</v>
      </c>
    </row>
    <row r="2077">
      <c r="A2077" s="2">
        <v>709.0</v>
      </c>
      <c r="B2077" s="2">
        <v>15.0</v>
      </c>
      <c r="C2077" s="2">
        <v>724.0</v>
      </c>
      <c r="D2077" s="4">
        <v>43335.44840277778</v>
      </c>
      <c r="E2077" s="6">
        <f t="shared" si="1"/>
        <v>43335</v>
      </c>
      <c r="F2077" s="7">
        <f>IFERROR(__xludf.DUMMYFUNCTION("""COMPUTED_VALUE"""),0.44840277777777776)</f>
        <v>0.4484027778</v>
      </c>
      <c r="G2077">
        <f t="shared" si="2"/>
        <v>10</v>
      </c>
      <c r="H2077">
        <f>IFERROR(__xludf.DUMMYFUNCTION("""COMPUTED_VALUE"""),45.0)</f>
        <v>45</v>
      </c>
      <c r="I2077">
        <f>IFERROR(__xludf.DUMMYFUNCTION("""COMPUTED_VALUE"""),42.0)</f>
        <v>42</v>
      </c>
    </row>
    <row r="2078">
      <c r="A2078" s="2">
        <v>547.0</v>
      </c>
      <c r="B2078" s="2">
        <v>7.0</v>
      </c>
      <c r="C2078" s="2">
        <v>554.0</v>
      </c>
      <c r="D2078" s="4">
        <v>43335.45880787037</v>
      </c>
      <c r="E2078" s="6">
        <f t="shared" si="1"/>
        <v>43335</v>
      </c>
      <c r="F2078" s="7">
        <f>IFERROR(__xludf.DUMMYFUNCTION("""COMPUTED_VALUE"""),0.45880787037037035)</f>
        <v>0.4588078704</v>
      </c>
      <c r="G2078">
        <f t="shared" si="2"/>
        <v>11</v>
      </c>
      <c r="H2078">
        <f>IFERROR(__xludf.DUMMYFUNCTION("""COMPUTED_VALUE"""),0.0)</f>
        <v>0</v>
      </c>
      <c r="I2078">
        <f>IFERROR(__xludf.DUMMYFUNCTION("""COMPUTED_VALUE"""),41.0)</f>
        <v>41</v>
      </c>
    </row>
    <row r="2079">
      <c r="A2079" s="2">
        <v>439.0</v>
      </c>
      <c r="B2079" s="2">
        <v>4.0</v>
      </c>
      <c r="C2079" s="2">
        <v>443.0</v>
      </c>
      <c r="D2079" s="4">
        <v>43335.46923611111</v>
      </c>
      <c r="E2079" s="6">
        <f t="shared" si="1"/>
        <v>43335</v>
      </c>
      <c r="F2079" s="7">
        <f>IFERROR(__xludf.DUMMYFUNCTION("""COMPUTED_VALUE"""),0.46923611111111113)</f>
        <v>0.4692361111</v>
      </c>
      <c r="G2079">
        <f t="shared" si="2"/>
        <v>11</v>
      </c>
      <c r="H2079">
        <f>IFERROR(__xludf.DUMMYFUNCTION("""COMPUTED_VALUE"""),15.0)</f>
        <v>15</v>
      </c>
      <c r="I2079">
        <f>IFERROR(__xludf.DUMMYFUNCTION("""COMPUTED_VALUE"""),42.0)</f>
        <v>42</v>
      </c>
    </row>
    <row r="2080">
      <c r="A2080" s="2">
        <v>404.0</v>
      </c>
      <c r="B2080" s="2">
        <v>7.0</v>
      </c>
      <c r="C2080" s="2">
        <v>411.0</v>
      </c>
      <c r="D2080" s="4">
        <v>43335.47965277778</v>
      </c>
      <c r="E2080" s="6">
        <f t="shared" si="1"/>
        <v>43335</v>
      </c>
      <c r="F2080" s="7">
        <f>IFERROR(__xludf.DUMMYFUNCTION("""COMPUTED_VALUE"""),0.47965277777777776)</f>
        <v>0.4796527778</v>
      </c>
      <c r="G2080">
        <f t="shared" si="2"/>
        <v>11</v>
      </c>
      <c r="H2080">
        <f>IFERROR(__xludf.DUMMYFUNCTION("""COMPUTED_VALUE"""),30.0)</f>
        <v>30</v>
      </c>
      <c r="I2080">
        <f>IFERROR(__xludf.DUMMYFUNCTION("""COMPUTED_VALUE"""),42.0)</f>
        <v>42</v>
      </c>
    </row>
    <row r="2081">
      <c r="A2081" s="2">
        <v>376.0</v>
      </c>
      <c r="B2081" s="2">
        <v>9.0</v>
      </c>
      <c r="C2081" s="2">
        <v>385.0</v>
      </c>
      <c r="D2081" s="4">
        <v>43335.490069444444</v>
      </c>
      <c r="E2081" s="6">
        <f t="shared" si="1"/>
        <v>43335</v>
      </c>
      <c r="F2081" s="7">
        <f>IFERROR(__xludf.DUMMYFUNCTION("""COMPUTED_VALUE"""),0.49006944444444445)</f>
        <v>0.4900694444</v>
      </c>
      <c r="G2081">
        <f t="shared" si="2"/>
        <v>11</v>
      </c>
      <c r="H2081">
        <f>IFERROR(__xludf.DUMMYFUNCTION("""COMPUTED_VALUE"""),45.0)</f>
        <v>45</v>
      </c>
      <c r="I2081">
        <f>IFERROR(__xludf.DUMMYFUNCTION("""COMPUTED_VALUE"""),42.0)</f>
        <v>42</v>
      </c>
    </row>
    <row r="2082">
      <c r="A2082" s="2">
        <v>281.0</v>
      </c>
      <c r="B2082" s="2">
        <v>3.0</v>
      </c>
      <c r="C2082" s="2">
        <v>284.0</v>
      </c>
      <c r="D2082" s="4">
        <v>43335.50048611111</v>
      </c>
      <c r="E2082" s="6">
        <f t="shared" si="1"/>
        <v>43335</v>
      </c>
      <c r="F2082" s="7">
        <f>IFERROR(__xludf.DUMMYFUNCTION("""COMPUTED_VALUE"""),0.5004861111111111)</f>
        <v>0.5004861111</v>
      </c>
      <c r="G2082">
        <f t="shared" si="2"/>
        <v>12</v>
      </c>
      <c r="H2082">
        <f>IFERROR(__xludf.DUMMYFUNCTION("""COMPUTED_VALUE"""),0.0)</f>
        <v>0</v>
      </c>
      <c r="I2082">
        <f>IFERROR(__xludf.DUMMYFUNCTION("""COMPUTED_VALUE"""),42.0)</f>
        <v>42</v>
      </c>
    </row>
    <row r="2083">
      <c r="A2083" s="2">
        <v>256.0</v>
      </c>
      <c r="B2083" s="2">
        <v>2.0</v>
      </c>
      <c r="C2083" s="2">
        <v>258.0</v>
      </c>
      <c r="D2083" s="4">
        <v>43335.51090277778</v>
      </c>
      <c r="E2083" s="6">
        <f t="shared" si="1"/>
        <v>43335</v>
      </c>
      <c r="F2083" s="7">
        <f>IFERROR(__xludf.DUMMYFUNCTION("""COMPUTED_VALUE"""),0.5109027777777778)</f>
        <v>0.5109027778</v>
      </c>
      <c r="G2083">
        <f t="shared" si="2"/>
        <v>12</v>
      </c>
      <c r="H2083">
        <f>IFERROR(__xludf.DUMMYFUNCTION("""COMPUTED_VALUE"""),15.0)</f>
        <v>15</v>
      </c>
      <c r="I2083">
        <f>IFERROR(__xludf.DUMMYFUNCTION("""COMPUTED_VALUE"""),42.0)</f>
        <v>42</v>
      </c>
    </row>
    <row r="2084">
      <c r="A2084" s="2">
        <v>240.0</v>
      </c>
      <c r="B2084" s="2">
        <v>0.0</v>
      </c>
      <c r="C2084" s="2">
        <v>240.0</v>
      </c>
      <c r="D2084" s="4">
        <v>43335.52130787037</v>
      </c>
      <c r="E2084" s="6">
        <f t="shared" si="1"/>
        <v>43335</v>
      </c>
      <c r="F2084" s="7">
        <f>IFERROR(__xludf.DUMMYFUNCTION("""COMPUTED_VALUE"""),0.5213078703703704)</f>
        <v>0.5213078704</v>
      </c>
      <c r="G2084">
        <f t="shared" si="2"/>
        <v>12</v>
      </c>
      <c r="H2084">
        <f>IFERROR(__xludf.DUMMYFUNCTION("""COMPUTED_VALUE"""),30.0)</f>
        <v>30</v>
      </c>
      <c r="I2084">
        <f>IFERROR(__xludf.DUMMYFUNCTION("""COMPUTED_VALUE"""),41.0)</f>
        <v>41</v>
      </c>
    </row>
    <row r="2085">
      <c r="A2085" s="2">
        <v>286.0</v>
      </c>
      <c r="B2085" s="2">
        <v>1.0</v>
      </c>
      <c r="C2085" s="2">
        <v>287.0</v>
      </c>
      <c r="D2085" s="4">
        <v>43335.53173611111</v>
      </c>
      <c r="E2085" s="6">
        <f t="shared" si="1"/>
        <v>43335</v>
      </c>
      <c r="F2085" s="7">
        <f>IFERROR(__xludf.DUMMYFUNCTION("""COMPUTED_VALUE"""),0.5317361111111111)</f>
        <v>0.5317361111</v>
      </c>
      <c r="G2085">
        <f t="shared" si="2"/>
        <v>12</v>
      </c>
      <c r="H2085">
        <f>IFERROR(__xludf.DUMMYFUNCTION("""COMPUTED_VALUE"""),45.0)</f>
        <v>45</v>
      </c>
      <c r="I2085">
        <f>IFERROR(__xludf.DUMMYFUNCTION("""COMPUTED_VALUE"""),42.0)</f>
        <v>42</v>
      </c>
    </row>
    <row r="2086">
      <c r="A2086" s="2">
        <v>262.0</v>
      </c>
      <c r="B2086" s="2">
        <v>2.0</v>
      </c>
      <c r="C2086" s="2">
        <v>261.0</v>
      </c>
      <c r="D2086" s="4">
        <v>43335.5421412037</v>
      </c>
      <c r="E2086" s="6">
        <f t="shared" si="1"/>
        <v>43335</v>
      </c>
      <c r="F2086" s="7">
        <f>IFERROR(__xludf.DUMMYFUNCTION("""COMPUTED_VALUE"""),0.5421412037037037)</f>
        <v>0.5421412037</v>
      </c>
      <c r="G2086">
        <f t="shared" si="2"/>
        <v>13</v>
      </c>
      <c r="H2086">
        <f>IFERROR(__xludf.DUMMYFUNCTION("""COMPUTED_VALUE"""),0.0)</f>
        <v>0</v>
      </c>
      <c r="I2086">
        <f>IFERROR(__xludf.DUMMYFUNCTION("""COMPUTED_VALUE"""),41.0)</f>
        <v>41</v>
      </c>
    </row>
    <row r="2087">
      <c r="A2087" s="2">
        <v>239.0</v>
      </c>
      <c r="B2087" s="2">
        <v>4.0</v>
      </c>
      <c r="C2087" s="2">
        <v>243.0</v>
      </c>
      <c r="D2087" s="4">
        <v>43335.55255787037</v>
      </c>
      <c r="E2087" s="6">
        <f t="shared" si="1"/>
        <v>43335</v>
      </c>
      <c r="F2087" s="7">
        <f>IFERROR(__xludf.DUMMYFUNCTION("""COMPUTED_VALUE"""),0.5525578703703704)</f>
        <v>0.5525578704</v>
      </c>
      <c r="G2087">
        <f t="shared" si="2"/>
        <v>13</v>
      </c>
      <c r="H2087">
        <f>IFERROR(__xludf.DUMMYFUNCTION("""COMPUTED_VALUE"""),15.0)</f>
        <v>15</v>
      </c>
      <c r="I2087">
        <f>IFERROR(__xludf.DUMMYFUNCTION("""COMPUTED_VALUE"""),41.0)</f>
        <v>41</v>
      </c>
    </row>
    <row r="2088">
      <c r="A2088" s="2">
        <v>253.0</v>
      </c>
      <c r="B2088" s="2">
        <v>5.0</v>
      </c>
      <c r="C2088" s="2">
        <v>258.0</v>
      </c>
      <c r="D2088" s="4">
        <v>43335.56297453704</v>
      </c>
      <c r="E2088" s="6">
        <f t="shared" si="1"/>
        <v>43335</v>
      </c>
      <c r="F2088" s="7">
        <f>IFERROR(__xludf.DUMMYFUNCTION("""COMPUTED_VALUE"""),0.562974537037037)</f>
        <v>0.562974537</v>
      </c>
      <c r="G2088">
        <f t="shared" si="2"/>
        <v>13</v>
      </c>
      <c r="H2088">
        <f>IFERROR(__xludf.DUMMYFUNCTION("""COMPUTED_VALUE"""),30.0)</f>
        <v>30</v>
      </c>
      <c r="I2088">
        <f>IFERROR(__xludf.DUMMYFUNCTION("""COMPUTED_VALUE"""),41.0)</f>
        <v>41</v>
      </c>
    </row>
    <row r="2089">
      <c r="A2089" s="2">
        <v>314.0</v>
      </c>
      <c r="B2089" s="2">
        <v>2.0</v>
      </c>
      <c r="C2089" s="2">
        <v>316.0</v>
      </c>
      <c r="D2089" s="4">
        <v>43335.5733912037</v>
      </c>
      <c r="E2089" s="6">
        <f t="shared" si="1"/>
        <v>43335</v>
      </c>
      <c r="F2089" s="7">
        <f>IFERROR(__xludf.DUMMYFUNCTION("""COMPUTED_VALUE"""),0.5733912037037037)</f>
        <v>0.5733912037</v>
      </c>
      <c r="G2089">
        <f t="shared" si="2"/>
        <v>13</v>
      </c>
      <c r="H2089">
        <f>IFERROR(__xludf.DUMMYFUNCTION("""COMPUTED_VALUE"""),45.0)</f>
        <v>45</v>
      </c>
      <c r="I2089">
        <f>IFERROR(__xludf.DUMMYFUNCTION("""COMPUTED_VALUE"""),41.0)</f>
        <v>41</v>
      </c>
    </row>
    <row r="2090">
      <c r="A2090" s="2">
        <v>272.0</v>
      </c>
      <c r="B2090" s="2">
        <v>0.0</v>
      </c>
      <c r="C2090" s="2">
        <v>272.0</v>
      </c>
      <c r="D2090" s="4">
        <v>43335.58380787037</v>
      </c>
      <c r="E2090" s="6">
        <f t="shared" si="1"/>
        <v>43335</v>
      </c>
      <c r="F2090" s="7">
        <f>IFERROR(__xludf.DUMMYFUNCTION("""COMPUTED_VALUE"""),0.5838078703703704)</f>
        <v>0.5838078704</v>
      </c>
      <c r="G2090">
        <f t="shared" si="2"/>
        <v>14</v>
      </c>
      <c r="H2090">
        <f>IFERROR(__xludf.DUMMYFUNCTION("""COMPUTED_VALUE"""),0.0)</f>
        <v>0</v>
      </c>
      <c r="I2090">
        <f>IFERROR(__xludf.DUMMYFUNCTION("""COMPUTED_VALUE"""),41.0)</f>
        <v>41</v>
      </c>
    </row>
    <row r="2091">
      <c r="A2091" s="2">
        <v>310.0</v>
      </c>
      <c r="B2091" s="2">
        <v>0.0</v>
      </c>
      <c r="C2091" s="2">
        <v>310.0</v>
      </c>
      <c r="D2091" s="4">
        <v>43335.59422453704</v>
      </c>
      <c r="E2091" s="6">
        <f t="shared" si="1"/>
        <v>43335</v>
      </c>
      <c r="F2091" s="7">
        <f>IFERROR(__xludf.DUMMYFUNCTION("""COMPUTED_VALUE"""),0.594224537037037)</f>
        <v>0.594224537</v>
      </c>
      <c r="G2091">
        <f t="shared" si="2"/>
        <v>14</v>
      </c>
      <c r="H2091">
        <f>IFERROR(__xludf.DUMMYFUNCTION("""COMPUTED_VALUE"""),15.0)</f>
        <v>15</v>
      </c>
      <c r="I2091">
        <f>IFERROR(__xludf.DUMMYFUNCTION("""COMPUTED_VALUE"""),41.0)</f>
        <v>41</v>
      </c>
    </row>
    <row r="2092">
      <c r="A2092" s="2">
        <v>306.0</v>
      </c>
      <c r="B2092" s="2">
        <v>1.0</v>
      </c>
      <c r="C2092" s="2">
        <v>303.0</v>
      </c>
      <c r="D2092" s="4">
        <v>43335.60465277778</v>
      </c>
      <c r="E2092" s="6">
        <f t="shared" si="1"/>
        <v>43335</v>
      </c>
      <c r="F2092" s="7">
        <f>IFERROR(__xludf.DUMMYFUNCTION("""COMPUTED_VALUE"""),0.6046527777777778)</f>
        <v>0.6046527778</v>
      </c>
      <c r="G2092">
        <f t="shared" si="2"/>
        <v>14</v>
      </c>
      <c r="H2092">
        <f>IFERROR(__xludf.DUMMYFUNCTION("""COMPUTED_VALUE"""),30.0)</f>
        <v>30</v>
      </c>
      <c r="I2092">
        <f>IFERROR(__xludf.DUMMYFUNCTION("""COMPUTED_VALUE"""),42.0)</f>
        <v>42</v>
      </c>
    </row>
    <row r="2093">
      <c r="A2093" s="2">
        <v>302.0</v>
      </c>
      <c r="B2093" s="2">
        <v>3.0</v>
      </c>
      <c r="C2093" s="2">
        <v>305.0</v>
      </c>
      <c r="D2093" s="4">
        <v>43335.61505787037</v>
      </c>
      <c r="E2093" s="6">
        <f t="shared" si="1"/>
        <v>43335</v>
      </c>
      <c r="F2093" s="7">
        <f>IFERROR(__xludf.DUMMYFUNCTION("""COMPUTED_VALUE"""),0.6150578703703704)</f>
        <v>0.6150578704</v>
      </c>
      <c r="G2093">
        <f t="shared" si="2"/>
        <v>14</v>
      </c>
      <c r="H2093">
        <f>IFERROR(__xludf.DUMMYFUNCTION("""COMPUTED_VALUE"""),45.0)</f>
        <v>45</v>
      </c>
      <c r="I2093">
        <f>IFERROR(__xludf.DUMMYFUNCTION("""COMPUTED_VALUE"""),41.0)</f>
        <v>41</v>
      </c>
    </row>
    <row r="2094">
      <c r="A2094" s="2">
        <v>290.0</v>
      </c>
      <c r="B2094" s="2">
        <v>3.0</v>
      </c>
      <c r="C2094" s="2">
        <v>293.0</v>
      </c>
      <c r="D2094" s="4">
        <v>43335.62548611111</v>
      </c>
      <c r="E2094" s="6">
        <f t="shared" si="1"/>
        <v>43335</v>
      </c>
      <c r="F2094" s="7">
        <f>IFERROR(__xludf.DUMMYFUNCTION("""COMPUTED_VALUE"""),0.6254861111111111)</f>
        <v>0.6254861111</v>
      </c>
      <c r="G2094">
        <f t="shared" si="2"/>
        <v>15</v>
      </c>
      <c r="H2094">
        <f>IFERROR(__xludf.DUMMYFUNCTION("""COMPUTED_VALUE"""),0.0)</f>
        <v>0</v>
      </c>
      <c r="I2094">
        <f>IFERROR(__xludf.DUMMYFUNCTION("""COMPUTED_VALUE"""),42.0)</f>
        <v>42</v>
      </c>
    </row>
    <row r="2095">
      <c r="A2095" s="2">
        <v>355.0</v>
      </c>
      <c r="B2095" s="2">
        <v>3.0</v>
      </c>
      <c r="C2095" s="2">
        <v>358.0</v>
      </c>
      <c r="D2095" s="4">
        <v>43335.6358912037</v>
      </c>
      <c r="E2095" s="6">
        <f t="shared" si="1"/>
        <v>43335</v>
      </c>
      <c r="F2095" s="7">
        <f>IFERROR(__xludf.DUMMYFUNCTION("""COMPUTED_VALUE"""),0.6358912037037037)</f>
        <v>0.6358912037</v>
      </c>
      <c r="G2095">
        <f t="shared" si="2"/>
        <v>15</v>
      </c>
      <c r="H2095">
        <f>IFERROR(__xludf.DUMMYFUNCTION("""COMPUTED_VALUE"""),15.0)</f>
        <v>15</v>
      </c>
      <c r="I2095">
        <f>IFERROR(__xludf.DUMMYFUNCTION("""COMPUTED_VALUE"""),41.0)</f>
        <v>41</v>
      </c>
    </row>
    <row r="2096">
      <c r="A2096" s="2">
        <v>329.0</v>
      </c>
      <c r="B2096" s="2">
        <v>4.0</v>
      </c>
      <c r="C2096" s="2">
        <v>333.0</v>
      </c>
      <c r="D2096" s="4">
        <v>43335.64630787037</v>
      </c>
      <c r="E2096" s="6">
        <f t="shared" si="1"/>
        <v>43335</v>
      </c>
      <c r="F2096" s="7">
        <f>IFERROR(__xludf.DUMMYFUNCTION("""COMPUTED_VALUE"""),0.6463078703703704)</f>
        <v>0.6463078704</v>
      </c>
      <c r="G2096">
        <f t="shared" si="2"/>
        <v>15</v>
      </c>
      <c r="H2096">
        <f>IFERROR(__xludf.DUMMYFUNCTION("""COMPUTED_VALUE"""),30.0)</f>
        <v>30</v>
      </c>
      <c r="I2096">
        <f>IFERROR(__xludf.DUMMYFUNCTION("""COMPUTED_VALUE"""),41.0)</f>
        <v>41</v>
      </c>
    </row>
    <row r="2097">
      <c r="A2097" s="2">
        <v>377.0</v>
      </c>
      <c r="B2097" s="2">
        <v>5.0</v>
      </c>
      <c r="C2097" s="2">
        <v>382.0</v>
      </c>
      <c r="D2097" s="4">
        <v>43335.65672453704</v>
      </c>
      <c r="E2097" s="6">
        <f t="shared" si="1"/>
        <v>43335</v>
      </c>
      <c r="F2097" s="7">
        <f>IFERROR(__xludf.DUMMYFUNCTION("""COMPUTED_VALUE"""),0.656724537037037)</f>
        <v>0.656724537</v>
      </c>
      <c r="G2097">
        <f t="shared" si="2"/>
        <v>15</v>
      </c>
      <c r="H2097">
        <f>IFERROR(__xludf.DUMMYFUNCTION("""COMPUTED_VALUE"""),45.0)</f>
        <v>45</v>
      </c>
      <c r="I2097">
        <f>IFERROR(__xludf.DUMMYFUNCTION("""COMPUTED_VALUE"""),41.0)</f>
        <v>41</v>
      </c>
    </row>
    <row r="2098">
      <c r="A2098" s="2">
        <v>323.0</v>
      </c>
      <c r="B2098" s="2">
        <v>2.0</v>
      </c>
      <c r="C2098" s="2">
        <v>325.0</v>
      </c>
      <c r="D2098" s="4">
        <v>43335.6671412037</v>
      </c>
      <c r="E2098" s="6">
        <f t="shared" si="1"/>
        <v>43335</v>
      </c>
      <c r="F2098" s="7">
        <f>IFERROR(__xludf.DUMMYFUNCTION("""COMPUTED_VALUE"""),0.6671412037037037)</f>
        <v>0.6671412037</v>
      </c>
      <c r="G2098">
        <f t="shared" si="2"/>
        <v>16</v>
      </c>
      <c r="H2098">
        <f>IFERROR(__xludf.DUMMYFUNCTION("""COMPUTED_VALUE"""),0.0)</f>
        <v>0</v>
      </c>
      <c r="I2098">
        <f>IFERROR(__xludf.DUMMYFUNCTION("""COMPUTED_VALUE"""),41.0)</f>
        <v>41</v>
      </c>
    </row>
    <row r="2099">
      <c r="A2099" s="2">
        <v>400.0</v>
      </c>
      <c r="B2099" s="2">
        <v>5.0</v>
      </c>
      <c r="C2099" s="2">
        <v>405.0</v>
      </c>
      <c r="D2099" s="4">
        <v>43335.67755787037</v>
      </c>
      <c r="E2099" s="6">
        <f t="shared" si="1"/>
        <v>43335</v>
      </c>
      <c r="F2099" s="7">
        <f>IFERROR(__xludf.DUMMYFUNCTION("""COMPUTED_VALUE"""),0.6775578703703704)</f>
        <v>0.6775578704</v>
      </c>
      <c r="G2099">
        <f t="shared" si="2"/>
        <v>16</v>
      </c>
      <c r="H2099">
        <f>IFERROR(__xludf.DUMMYFUNCTION("""COMPUTED_VALUE"""),15.0)</f>
        <v>15</v>
      </c>
      <c r="I2099">
        <f>IFERROR(__xludf.DUMMYFUNCTION("""COMPUTED_VALUE"""),41.0)</f>
        <v>41</v>
      </c>
    </row>
    <row r="2100">
      <c r="A2100" s="2">
        <v>368.0</v>
      </c>
      <c r="B2100" s="2">
        <v>5.0</v>
      </c>
      <c r="C2100" s="2">
        <v>373.0</v>
      </c>
      <c r="D2100" s="4">
        <v>43335.68796296296</v>
      </c>
      <c r="E2100" s="6">
        <f t="shared" si="1"/>
        <v>43335</v>
      </c>
      <c r="F2100" s="7">
        <f>IFERROR(__xludf.DUMMYFUNCTION("""COMPUTED_VALUE"""),0.687962962962963)</f>
        <v>0.687962963</v>
      </c>
      <c r="G2100">
        <f t="shared" si="2"/>
        <v>16</v>
      </c>
      <c r="H2100">
        <f>IFERROR(__xludf.DUMMYFUNCTION("""COMPUTED_VALUE"""),30.0)</f>
        <v>30</v>
      </c>
      <c r="I2100">
        <f>IFERROR(__xludf.DUMMYFUNCTION("""COMPUTED_VALUE"""),40.0)</f>
        <v>40</v>
      </c>
    </row>
    <row r="2101">
      <c r="A2101" s="2">
        <v>423.0</v>
      </c>
      <c r="B2101" s="2">
        <v>3.0</v>
      </c>
      <c r="C2101" s="2">
        <v>416.0</v>
      </c>
      <c r="D2101" s="4">
        <v>43335.69840277778</v>
      </c>
      <c r="E2101" s="6">
        <f t="shared" si="1"/>
        <v>43335</v>
      </c>
      <c r="F2101" s="7">
        <f>IFERROR(__xludf.DUMMYFUNCTION("""COMPUTED_VALUE"""),0.6984027777777778)</f>
        <v>0.6984027778</v>
      </c>
      <c r="G2101">
        <f t="shared" si="2"/>
        <v>16</v>
      </c>
      <c r="H2101">
        <f>IFERROR(__xludf.DUMMYFUNCTION("""COMPUTED_VALUE"""),45.0)</f>
        <v>45</v>
      </c>
      <c r="I2101">
        <f>IFERROR(__xludf.DUMMYFUNCTION("""COMPUTED_VALUE"""),42.0)</f>
        <v>42</v>
      </c>
    </row>
    <row r="2102">
      <c r="A2102" s="2">
        <v>340.0</v>
      </c>
      <c r="B2102" s="2">
        <v>2.0</v>
      </c>
      <c r="C2102" s="2">
        <v>342.0</v>
      </c>
      <c r="D2102" s="4">
        <v>43335.70880787037</v>
      </c>
      <c r="E2102" s="6">
        <f t="shared" si="1"/>
        <v>43335</v>
      </c>
      <c r="F2102" s="7">
        <f>IFERROR(__xludf.DUMMYFUNCTION("""COMPUTED_VALUE"""),0.7088078703703704)</f>
        <v>0.7088078704</v>
      </c>
      <c r="G2102">
        <f t="shared" si="2"/>
        <v>17</v>
      </c>
      <c r="H2102">
        <f>IFERROR(__xludf.DUMMYFUNCTION("""COMPUTED_VALUE"""),0.0)</f>
        <v>0</v>
      </c>
      <c r="I2102">
        <f>IFERROR(__xludf.DUMMYFUNCTION("""COMPUTED_VALUE"""),41.0)</f>
        <v>41</v>
      </c>
    </row>
    <row r="2103">
      <c r="A2103" s="2">
        <v>562.0</v>
      </c>
      <c r="B2103" s="2">
        <v>7.0</v>
      </c>
      <c r="C2103" s="2">
        <v>569.0</v>
      </c>
      <c r="D2103" s="4">
        <v>43335.71922453704</v>
      </c>
      <c r="E2103" s="6">
        <f t="shared" si="1"/>
        <v>43335</v>
      </c>
      <c r="F2103" s="7">
        <f>IFERROR(__xludf.DUMMYFUNCTION("""COMPUTED_VALUE"""),0.719224537037037)</f>
        <v>0.719224537</v>
      </c>
      <c r="G2103">
        <f t="shared" si="2"/>
        <v>17</v>
      </c>
      <c r="H2103">
        <f>IFERROR(__xludf.DUMMYFUNCTION("""COMPUTED_VALUE"""),15.0)</f>
        <v>15</v>
      </c>
      <c r="I2103">
        <f>IFERROR(__xludf.DUMMYFUNCTION("""COMPUTED_VALUE"""),41.0)</f>
        <v>41</v>
      </c>
    </row>
    <row r="2104">
      <c r="A2104" s="2">
        <v>391.0</v>
      </c>
      <c r="B2104" s="2">
        <v>3.0</v>
      </c>
      <c r="C2104" s="2">
        <v>394.0</v>
      </c>
      <c r="D2104" s="4">
        <v>43336.46925925926</v>
      </c>
      <c r="E2104" s="6">
        <f t="shared" si="1"/>
        <v>43336</v>
      </c>
      <c r="F2104" s="7">
        <f>IFERROR(__xludf.DUMMYFUNCTION("""COMPUTED_VALUE"""),0.46925925925925926)</f>
        <v>0.4692592593</v>
      </c>
      <c r="G2104">
        <f t="shared" si="2"/>
        <v>11</v>
      </c>
      <c r="H2104">
        <f>IFERROR(__xludf.DUMMYFUNCTION("""COMPUTED_VALUE"""),15.0)</f>
        <v>15</v>
      </c>
      <c r="I2104">
        <f>IFERROR(__xludf.DUMMYFUNCTION("""COMPUTED_VALUE"""),44.0)</f>
        <v>44</v>
      </c>
    </row>
    <row r="2105">
      <c r="A2105" s="2">
        <v>334.0</v>
      </c>
      <c r="B2105" s="2">
        <v>6.0</v>
      </c>
      <c r="C2105" s="2">
        <v>340.0</v>
      </c>
      <c r="D2105" s="4">
        <v>43336.479675925926</v>
      </c>
      <c r="E2105" s="6">
        <f t="shared" si="1"/>
        <v>43336</v>
      </c>
      <c r="F2105" s="7">
        <f>IFERROR(__xludf.DUMMYFUNCTION("""COMPUTED_VALUE"""),0.47967592592592595)</f>
        <v>0.4796759259</v>
      </c>
      <c r="G2105">
        <f t="shared" si="2"/>
        <v>11</v>
      </c>
      <c r="H2105">
        <f>IFERROR(__xludf.DUMMYFUNCTION("""COMPUTED_VALUE"""),30.0)</f>
        <v>30</v>
      </c>
      <c r="I2105">
        <f>IFERROR(__xludf.DUMMYFUNCTION("""COMPUTED_VALUE"""),44.0)</f>
        <v>44</v>
      </c>
    </row>
    <row r="2106">
      <c r="A2106" s="2">
        <v>349.0</v>
      </c>
      <c r="B2106" s="2">
        <v>7.0</v>
      </c>
      <c r="C2106" s="2">
        <v>348.0</v>
      </c>
      <c r="D2106" s="4">
        <v>43336.49008101852</v>
      </c>
      <c r="E2106" s="6">
        <f t="shared" si="1"/>
        <v>43336</v>
      </c>
      <c r="F2106" s="7">
        <f>IFERROR(__xludf.DUMMYFUNCTION("""COMPUTED_VALUE"""),0.49008101851851854)</f>
        <v>0.4900810185</v>
      </c>
      <c r="G2106">
        <f t="shared" si="2"/>
        <v>11</v>
      </c>
      <c r="H2106">
        <f>IFERROR(__xludf.DUMMYFUNCTION("""COMPUTED_VALUE"""),45.0)</f>
        <v>45</v>
      </c>
      <c r="I2106">
        <f>IFERROR(__xludf.DUMMYFUNCTION("""COMPUTED_VALUE"""),43.0)</f>
        <v>43</v>
      </c>
    </row>
    <row r="2107">
      <c r="A2107" s="2">
        <v>236.0</v>
      </c>
      <c r="B2107" s="2">
        <v>3.0</v>
      </c>
      <c r="C2107" s="2">
        <v>239.0</v>
      </c>
      <c r="D2107" s="4">
        <v>43336.50050925926</v>
      </c>
      <c r="E2107" s="6">
        <f t="shared" si="1"/>
        <v>43336</v>
      </c>
      <c r="F2107" s="7">
        <f>IFERROR(__xludf.DUMMYFUNCTION("""COMPUTED_VALUE"""),0.5005092592592593)</f>
        <v>0.5005092593</v>
      </c>
      <c r="G2107">
        <f t="shared" si="2"/>
        <v>12</v>
      </c>
      <c r="H2107">
        <f>IFERROR(__xludf.DUMMYFUNCTION("""COMPUTED_VALUE"""),0.0)</f>
        <v>0</v>
      </c>
      <c r="I2107">
        <f>IFERROR(__xludf.DUMMYFUNCTION("""COMPUTED_VALUE"""),44.0)</f>
        <v>44</v>
      </c>
    </row>
    <row r="2108">
      <c r="A2108" s="2">
        <v>257.0</v>
      </c>
      <c r="B2108" s="2">
        <v>4.0</v>
      </c>
      <c r="C2108" s="2">
        <v>261.0</v>
      </c>
      <c r="D2108" s="4">
        <v>43336.510925925926</v>
      </c>
      <c r="E2108" s="6">
        <f t="shared" si="1"/>
        <v>43336</v>
      </c>
      <c r="F2108" s="7">
        <f>IFERROR(__xludf.DUMMYFUNCTION("""COMPUTED_VALUE"""),0.5109259259259259)</f>
        <v>0.5109259259</v>
      </c>
      <c r="G2108">
        <f t="shared" si="2"/>
        <v>12</v>
      </c>
      <c r="H2108">
        <f>IFERROR(__xludf.DUMMYFUNCTION("""COMPUTED_VALUE"""),15.0)</f>
        <v>15</v>
      </c>
      <c r="I2108">
        <f>IFERROR(__xludf.DUMMYFUNCTION("""COMPUTED_VALUE"""),44.0)</f>
        <v>44</v>
      </c>
    </row>
    <row r="2109">
      <c r="A2109" s="2">
        <v>275.0</v>
      </c>
      <c r="B2109" s="2">
        <v>4.0</v>
      </c>
      <c r="C2109" s="2">
        <v>279.0</v>
      </c>
      <c r="D2109" s="4">
        <v>43336.52134259259</v>
      </c>
      <c r="E2109" s="6">
        <f t="shared" si="1"/>
        <v>43336</v>
      </c>
      <c r="F2109" s="7">
        <f>IFERROR(__xludf.DUMMYFUNCTION("""COMPUTED_VALUE"""),0.5213425925925926)</f>
        <v>0.5213425926</v>
      </c>
      <c r="G2109">
        <f t="shared" si="2"/>
        <v>12</v>
      </c>
      <c r="H2109">
        <f>IFERROR(__xludf.DUMMYFUNCTION("""COMPUTED_VALUE"""),30.0)</f>
        <v>30</v>
      </c>
      <c r="I2109">
        <f>IFERROR(__xludf.DUMMYFUNCTION("""COMPUTED_VALUE"""),44.0)</f>
        <v>44</v>
      </c>
    </row>
    <row r="2110">
      <c r="A2110" s="2">
        <v>274.0</v>
      </c>
      <c r="B2110" s="2">
        <v>2.0</v>
      </c>
      <c r="C2110" s="2">
        <v>276.0</v>
      </c>
      <c r="D2110" s="4">
        <v>43336.531747685185</v>
      </c>
      <c r="E2110" s="6">
        <f t="shared" si="1"/>
        <v>43336</v>
      </c>
      <c r="F2110" s="7">
        <f>IFERROR(__xludf.DUMMYFUNCTION("""COMPUTED_VALUE"""),0.5317476851851852)</f>
        <v>0.5317476852</v>
      </c>
      <c r="G2110">
        <f t="shared" si="2"/>
        <v>12</v>
      </c>
      <c r="H2110">
        <f>IFERROR(__xludf.DUMMYFUNCTION("""COMPUTED_VALUE"""),45.0)</f>
        <v>45</v>
      </c>
      <c r="I2110">
        <f>IFERROR(__xludf.DUMMYFUNCTION("""COMPUTED_VALUE"""),43.0)</f>
        <v>43</v>
      </c>
    </row>
    <row r="2111">
      <c r="A2111" s="2">
        <v>269.0</v>
      </c>
      <c r="B2111" s="2">
        <v>1.0</v>
      </c>
      <c r="C2111" s="2">
        <v>270.0</v>
      </c>
      <c r="D2111" s="4">
        <v>43336.542175925926</v>
      </c>
      <c r="E2111" s="6">
        <f t="shared" si="1"/>
        <v>43336</v>
      </c>
      <c r="F2111" s="7">
        <f>IFERROR(__xludf.DUMMYFUNCTION("""COMPUTED_VALUE"""),0.5421759259259259)</f>
        <v>0.5421759259</v>
      </c>
      <c r="G2111">
        <f t="shared" si="2"/>
        <v>13</v>
      </c>
      <c r="H2111">
        <f>IFERROR(__xludf.DUMMYFUNCTION("""COMPUTED_VALUE"""),0.0)</f>
        <v>0</v>
      </c>
      <c r="I2111">
        <f>IFERROR(__xludf.DUMMYFUNCTION("""COMPUTED_VALUE"""),44.0)</f>
        <v>44</v>
      </c>
    </row>
    <row r="2112">
      <c r="A2112" s="2">
        <v>244.0</v>
      </c>
      <c r="B2112" s="2">
        <v>1.0</v>
      </c>
      <c r="C2112" s="2">
        <v>245.0</v>
      </c>
      <c r="D2112" s="4">
        <v>43336.55259259259</v>
      </c>
      <c r="E2112" s="6">
        <f t="shared" si="1"/>
        <v>43336</v>
      </c>
      <c r="F2112" s="7">
        <f>IFERROR(__xludf.DUMMYFUNCTION("""COMPUTED_VALUE"""),0.5525925925925926)</f>
        <v>0.5525925926</v>
      </c>
      <c r="G2112">
        <f t="shared" si="2"/>
        <v>13</v>
      </c>
      <c r="H2112">
        <f>IFERROR(__xludf.DUMMYFUNCTION("""COMPUTED_VALUE"""),15.0)</f>
        <v>15</v>
      </c>
      <c r="I2112">
        <f>IFERROR(__xludf.DUMMYFUNCTION("""COMPUTED_VALUE"""),44.0)</f>
        <v>44</v>
      </c>
    </row>
    <row r="2113">
      <c r="A2113" s="2">
        <v>261.0</v>
      </c>
      <c r="B2113" s="2">
        <v>2.0</v>
      </c>
      <c r="C2113" s="2">
        <v>263.0</v>
      </c>
      <c r="D2113" s="4">
        <v>43336.56300925926</v>
      </c>
      <c r="E2113" s="6">
        <f t="shared" si="1"/>
        <v>43336</v>
      </c>
      <c r="F2113" s="7">
        <f>IFERROR(__xludf.DUMMYFUNCTION("""COMPUTED_VALUE"""),0.5630092592592593)</f>
        <v>0.5630092593</v>
      </c>
      <c r="G2113">
        <f t="shared" si="2"/>
        <v>13</v>
      </c>
      <c r="H2113">
        <f>IFERROR(__xludf.DUMMYFUNCTION("""COMPUTED_VALUE"""),30.0)</f>
        <v>30</v>
      </c>
      <c r="I2113">
        <f>IFERROR(__xludf.DUMMYFUNCTION("""COMPUTED_VALUE"""),44.0)</f>
        <v>44</v>
      </c>
    </row>
    <row r="2114">
      <c r="A2114" s="2">
        <v>297.0</v>
      </c>
      <c r="B2114" s="2">
        <v>3.0</v>
      </c>
      <c r="C2114" s="2">
        <v>300.0</v>
      </c>
      <c r="D2114" s="4">
        <v>43336.57341435185</v>
      </c>
      <c r="E2114" s="6">
        <f t="shared" si="1"/>
        <v>43336</v>
      </c>
      <c r="F2114" s="7">
        <f>IFERROR(__xludf.DUMMYFUNCTION("""COMPUTED_VALUE"""),0.5734143518518519)</f>
        <v>0.5734143519</v>
      </c>
      <c r="G2114">
        <f t="shared" si="2"/>
        <v>13</v>
      </c>
      <c r="H2114">
        <f>IFERROR(__xludf.DUMMYFUNCTION("""COMPUTED_VALUE"""),45.0)</f>
        <v>45</v>
      </c>
      <c r="I2114">
        <f>IFERROR(__xludf.DUMMYFUNCTION("""COMPUTED_VALUE"""),43.0)</f>
        <v>43</v>
      </c>
    </row>
    <row r="2115">
      <c r="A2115" s="2">
        <v>247.0</v>
      </c>
      <c r="B2115" s="2">
        <v>3.0</v>
      </c>
      <c r="C2115" s="2">
        <v>250.0</v>
      </c>
      <c r="D2115" s="4">
        <v>43336.58384259259</v>
      </c>
      <c r="E2115" s="6">
        <f t="shared" si="1"/>
        <v>43336</v>
      </c>
      <c r="F2115" s="7">
        <f>IFERROR(__xludf.DUMMYFUNCTION("""COMPUTED_VALUE"""),0.5838425925925926)</f>
        <v>0.5838425926</v>
      </c>
      <c r="G2115">
        <f t="shared" si="2"/>
        <v>14</v>
      </c>
      <c r="H2115">
        <f>IFERROR(__xludf.DUMMYFUNCTION("""COMPUTED_VALUE"""),0.0)</f>
        <v>0</v>
      </c>
      <c r="I2115">
        <f>IFERROR(__xludf.DUMMYFUNCTION("""COMPUTED_VALUE"""),44.0)</f>
        <v>44</v>
      </c>
    </row>
    <row r="2116">
      <c r="A2116" s="2">
        <v>279.0</v>
      </c>
      <c r="B2116" s="2">
        <v>3.0</v>
      </c>
      <c r="C2116" s="2">
        <v>282.0</v>
      </c>
      <c r="D2116" s="4">
        <v>43336.594247685185</v>
      </c>
      <c r="E2116" s="6">
        <f t="shared" si="1"/>
        <v>43336</v>
      </c>
      <c r="F2116" s="7">
        <f>IFERROR(__xludf.DUMMYFUNCTION("""COMPUTED_VALUE"""),0.5942476851851852)</f>
        <v>0.5942476852</v>
      </c>
      <c r="G2116">
        <f t="shared" si="2"/>
        <v>14</v>
      </c>
      <c r="H2116">
        <f>IFERROR(__xludf.DUMMYFUNCTION("""COMPUTED_VALUE"""),15.0)</f>
        <v>15</v>
      </c>
      <c r="I2116">
        <f>IFERROR(__xludf.DUMMYFUNCTION("""COMPUTED_VALUE"""),43.0)</f>
        <v>43</v>
      </c>
    </row>
    <row r="2117">
      <c r="A2117" s="2">
        <v>304.0</v>
      </c>
      <c r="B2117" s="2">
        <v>2.0</v>
      </c>
      <c r="C2117" s="2">
        <v>306.0</v>
      </c>
      <c r="D2117" s="4">
        <v>43336.604675925926</v>
      </c>
      <c r="E2117" s="6">
        <f t="shared" si="1"/>
        <v>43336</v>
      </c>
      <c r="F2117" s="7">
        <f>IFERROR(__xludf.DUMMYFUNCTION("""COMPUTED_VALUE"""),0.6046759259259259)</f>
        <v>0.6046759259</v>
      </c>
      <c r="G2117">
        <f t="shared" si="2"/>
        <v>14</v>
      </c>
      <c r="H2117">
        <f>IFERROR(__xludf.DUMMYFUNCTION("""COMPUTED_VALUE"""),30.0)</f>
        <v>30</v>
      </c>
      <c r="I2117">
        <f>IFERROR(__xludf.DUMMYFUNCTION("""COMPUTED_VALUE"""),44.0)</f>
        <v>44</v>
      </c>
    </row>
    <row r="2118">
      <c r="A2118" s="2">
        <v>317.0</v>
      </c>
      <c r="B2118" s="2">
        <v>2.0</v>
      </c>
      <c r="C2118" s="2">
        <v>319.0</v>
      </c>
      <c r="D2118" s="4">
        <v>43336.61508101852</v>
      </c>
      <c r="E2118" s="6">
        <f t="shared" si="1"/>
        <v>43336</v>
      </c>
      <c r="F2118" s="7">
        <f>IFERROR(__xludf.DUMMYFUNCTION("""COMPUTED_VALUE"""),0.6150810185185185)</f>
        <v>0.6150810185</v>
      </c>
      <c r="G2118">
        <f t="shared" si="2"/>
        <v>14</v>
      </c>
      <c r="H2118">
        <f>IFERROR(__xludf.DUMMYFUNCTION("""COMPUTED_VALUE"""),45.0)</f>
        <v>45</v>
      </c>
      <c r="I2118">
        <f>IFERROR(__xludf.DUMMYFUNCTION("""COMPUTED_VALUE"""),43.0)</f>
        <v>43</v>
      </c>
    </row>
    <row r="2119">
      <c r="A2119" s="2">
        <v>279.0</v>
      </c>
      <c r="B2119" s="2">
        <v>3.0</v>
      </c>
      <c r="C2119" s="2">
        <v>281.0</v>
      </c>
      <c r="D2119" s="4">
        <v>43336.625497685185</v>
      </c>
      <c r="E2119" s="6">
        <f t="shared" si="1"/>
        <v>43336</v>
      </c>
      <c r="F2119" s="7">
        <f>IFERROR(__xludf.DUMMYFUNCTION("""COMPUTED_VALUE"""),0.6254976851851852)</f>
        <v>0.6254976852</v>
      </c>
      <c r="G2119">
        <f t="shared" si="2"/>
        <v>15</v>
      </c>
      <c r="H2119">
        <f>IFERROR(__xludf.DUMMYFUNCTION("""COMPUTED_VALUE"""),0.0)</f>
        <v>0</v>
      </c>
      <c r="I2119">
        <f>IFERROR(__xludf.DUMMYFUNCTION("""COMPUTED_VALUE"""),43.0)</f>
        <v>43</v>
      </c>
    </row>
    <row r="2120">
      <c r="A2120" s="2">
        <v>312.0</v>
      </c>
      <c r="B2120" s="2">
        <v>4.0</v>
      </c>
      <c r="C2120" s="2">
        <v>316.0</v>
      </c>
      <c r="D2120" s="4">
        <v>43336.63591435185</v>
      </c>
      <c r="E2120" s="6">
        <f t="shared" si="1"/>
        <v>43336</v>
      </c>
      <c r="F2120" s="7">
        <f>IFERROR(__xludf.DUMMYFUNCTION("""COMPUTED_VALUE"""),0.6359143518518519)</f>
        <v>0.6359143519</v>
      </c>
      <c r="G2120">
        <f t="shared" si="2"/>
        <v>15</v>
      </c>
      <c r="H2120">
        <f>IFERROR(__xludf.DUMMYFUNCTION("""COMPUTED_VALUE"""),15.0)</f>
        <v>15</v>
      </c>
      <c r="I2120">
        <f>IFERROR(__xludf.DUMMYFUNCTION("""COMPUTED_VALUE"""),43.0)</f>
        <v>43</v>
      </c>
    </row>
    <row r="2121">
      <c r="A2121" s="2">
        <v>360.0</v>
      </c>
      <c r="B2121" s="2">
        <v>2.0</v>
      </c>
      <c r="C2121" s="2">
        <v>352.0</v>
      </c>
      <c r="D2121" s="4">
        <v>43336.64634259259</v>
      </c>
      <c r="E2121" s="6">
        <f t="shared" si="1"/>
        <v>43336</v>
      </c>
      <c r="F2121" s="7">
        <f>IFERROR(__xludf.DUMMYFUNCTION("""COMPUTED_VALUE"""),0.6463425925925926)</f>
        <v>0.6463425926</v>
      </c>
      <c r="G2121">
        <f t="shared" si="2"/>
        <v>15</v>
      </c>
      <c r="H2121">
        <f>IFERROR(__xludf.DUMMYFUNCTION("""COMPUTED_VALUE"""),30.0)</f>
        <v>30</v>
      </c>
      <c r="I2121">
        <f>IFERROR(__xludf.DUMMYFUNCTION("""COMPUTED_VALUE"""),44.0)</f>
        <v>44</v>
      </c>
    </row>
    <row r="2122">
      <c r="A2122" s="2">
        <v>368.0</v>
      </c>
      <c r="B2122" s="2">
        <v>6.0</v>
      </c>
      <c r="C2122" s="2">
        <v>374.0</v>
      </c>
      <c r="D2122" s="4">
        <v>43336.656747685185</v>
      </c>
      <c r="E2122" s="6">
        <f t="shared" si="1"/>
        <v>43336</v>
      </c>
      <c r="F2122" s="7">
        <f>IFERROR(__xludf.DUMMYFUNCTION("""COMPUTED_VALUE"""),0.6567476851851852)</f>
        <v>0.6567476852</v>
      </c>
      <c r="G2122">
        <f t="shared" si="2"/>
        <v>15</v>
      </c>
      <c r="H2122">
        <f>IFERROR(__xludf.DUMMYFUNCTION("""COMPUTED_VALUE"""),45.0)</f>
        <v>45</v>
      </c>
      <c r="I2122">
        <f>IFERROR(__xludf.DUMMYFUNCTION("""COMPUTED_VALUE"""),43.0)</f>
        <v>43</v>
      </c>
    </row>
    <row r="2123">
      <c r="A2123" s="2">
        <v>360.0</v>
      </c>
      <c r="B2123" s="2">
        <v>3.0</v>
      </c>
      <c r="C2123" s="2">
        <v>363.0</v>
      </c>
      <c r="D2123" s="4">
        <v>43336.667175925926</v>
      </c>
      <c r="E2123" s="6">
        <f t="shared" si="1"/>
        <v>43336</v>
      </c>
      <c r="F2123" s="7">
        <f>IFERROR(__xludf.DUMMYFUNCTION("""COMPUTED_VALUE"""),0.6671759259259259)</f>
        <v>0.6671759259</v>
      </c>
      <c r="G2123">
        <f t="shared" si="2"/>
        <v>16</v>
      </c>
      <c r="H2123">
        <f>IFERROR(__xludf.DUMMYFUNCTION("""COMPUTED_VALUE"""),0.0)</f>
        <v>0</v>
      </c>
      <c r="I2123">
        <f>IFERROR(__xludf.DUMMYFUNCTION("""COMPUTED_VALUE"""),44.0)</f>
        <v>44</v>
      </c>
    </row>
    <row r="2124">
      <c r="A2124" s="2">
        <v>498.0</v>
      </c>
      <c r="B2124" s="2">
        <v>5.0</v>
      </c>
      <c r="C2124" s="2">
        <v>503.0</v>
      </c>
      <c r="D2124" s="4">
        <v>43336.67759259259</v>
      </c>
      <c r="E2124" s="6">
        <f t="shared" si="1"/>
        <v>43336</v>
      </c>
      <c r="F2124" s="7">
        <f>IFERROR(__xludf.DUMMYFUNCTION("""COMPUTED_VALUE"""),0.6775925925925926)</f>
        <v>0.6775925926</v>
      </c>
      <c r="G2124">
        <f t="shared" si="2"/>
        <v>16</v>
      </c>
      <c r="H2124">
        <f>IFERROR(__xludf.DUMMYFUNCTION("""COMPUTED_VALUE"""),15.0)</f>
        <v>15</v>
      </c>
      <c r="I2124">
        <f>IFERROR(__xludf.DUMMYFUNCTION("""COMPUTED_VALUE"""),44.0)</f>
        <v>44</v>
      </c>
    </row>
    <row r="2125">
      <c r="A2125" s="2">
        <v>458.0</v>
      </c>
      <c r="B2125" s="2">
        <v>9.0</v>
      </c>
      <c r="C2125" s="2">
        <v>467.0</v>
      </c>
      <c r="D2125" s="4">
        <v>43336.687997685185</v>
      </c>
      <c r="E2125" s="6">
        <f t="shared" si="1"/>
        <v>43336</v>
      </c>
      <c r="F2125" s="7">
        <f>IFERROR(__xludf.DUMMYFUNCTION("""COMPUTED_VALUE"""),0.6879976851851852)</f>
        <v>0.6879976852</v>
      </c>
      <c r="G2125">
        <f t="shared" si="2"/>
        <v>16</v>
      </c>
      <c r="H2125">
        <f>IFERROR(__xludf.DUMMYFUNCTION("""COMPUTED_VALUE"""),30.0)</f>
        <v>30</v>
      </c>
      <c r="I2125">
        <f>IFERROR(__xludf.DUMMYFUNCTION("""COMPUTED_VALUE"""),43.0)</f>
        <v>43</v>
      </c>
    </row>
    <row r="2126">
      <c r="A2126" s="2">
        <v>454.0</v>
      </c>
      <c r="B2126" s="2">
        <v>9.0</v>
      </c>
      <c r="C2126" s="2">
        <v>463.0</v>
      </c>
      <c r="D2126" s="4">
        <v>43336.698425925926</v>
      </c>
      <c r="E2126" s="6">
        <f t="shared" si="1"/>
        <v>43336</v>
      </c>
      <c r="F2126" s="7">
        <f>IFERROR(__xludf.DUMMYFUNCTION("""COMPUTED_VALUE"""),0.6984259259259259)</f>
        <v>0.6984259259</v>
      </c>
      <c r="G2126">
        <f t="shared" si="2"/>
        <v>16</v>
      </c>
      <c r="H2126">
        <f>IFERROR(__xludf.DUMMYFUNCTION("""COMPUTED_VALUE"""),45.0)</f>
        <v>45</v>
      </c>
      <c r="I2126">
        <f>IFERROR(__xludf.DUMMYFUNCTION("""COMPUTED_VALUE"""),44.0)</f>
        <v>44</v>
      </c>
    </row>
    <row r="2127">
      <c r="A2127" s="2">
        <v>407.0</v>
      </c>
      <c r="B2127" s="2">
        <v>2.0</v>
      </c>
      <c r="C2127" s="2">
        <v>409.0</v>
      </c>
      <c r="D2127" s="4">
        <v>43336.70883101852</v>
      </c>
      <c r="E2127" s="6">
        <f t="shared" si="1"/>
        <v>43336</v>
      </c>
      <c r="F2127" s="7">
        <f>IFERROR(__xludf.DUMMYFUNCTION("""COMPUTED_VALUE"""),0.7088310185185185)</f>
        <v>0.7088310185</v>
      </c>
      <c r="G2127">
        <f t="shared" si="2"/>
        <v>17</v>
      </c>
      <c r="H2127">
        <f>IFERROR(__xludf.DUMMYFUNCTION("""COMPUTED_VALUE"""),0.0)</f>
        <v>0</v>
      </c>
      <c r="I2127">
        <f>IFERROR(__xludf.DUMMYFUNCTION("""COMPUTED_VALUE"""),43.0)</f>
        <v>43</v>
      </c>
    </row>
    <row r="2128">
      <c r="A2128" s="2">
        <v>669.0</v>
      </c>
      <c r="B2128" s="2">
        <v>4.0</v>
      </c>
      <c r="C2128" s="2">
        <v>673.0</v>
      </c>
      <c r="D2128" s="4">
        <v>43336.71925925926</v>
      </c>
      <c r="E2128" s="6">
        <f t="shared" si="1"/>
        <v>43336</v>
      </c>
      <c r="F2128" s="7">
        <f>IFERROR(__xludf.DUMMYFUNCTION("""COMPUTED_VALUE"""),0.7192592592592593)</f>
        <v>0.7192592593</v>
      </c>
      <c r="G2128">
        <f t="shared" si="2"/>
        <v>17</v>
      </c>
      <c r="H2128">
        <f>IFERROR(__xludf.DUMMYFUNCTION("""COMPUTED_VALUE"""),15.0)</f>
        <v>15</v>
      </c>
      <c r="I2128">
        <f>IFERROR(__xludf.DUMMYFUNCTION("""COMPUTED_VALUE"""),44.0)</f>
        <v>44</v>
      </c>
    </row>
    <row r="2129">
      <c r="A2129" s="2">
        <v>559.0</v>
      </c>
      <c r="B2129" s="2">
        <v>9.0</v>
      </c>
      <c r="C2129" s="2">
        <v>568.0</v>
      </c>
      <c r="D2129" s="4">
        <v>43336.72966435185</v>
      </c>
      <c r="E2129" s="6">
        <f t="shared" si="1"/>
        <v>43336</v>
      </c>
      <c r="F2129" s="7">
        <f>IFERROR(__xludf.DUMMYFUNCTION("""COMPUTED_VALUE"""),0.7296643518518519)</f>
        <v>0.7296643519</v>
      </c>
      <c r="G2129">
        <f t="shared" si="2"/>
        <v>17</v>
      </c>
      <c r="H2129">
        <f>IFERROR(__xludf.DUMMYFUNCTION("""COMPUTED_VALUE"""),30.0)</f>
        <v>30</v>
      </c>
      <c r="I2129">
        <f>IFERROR(__xludf.DUMMYFUNCTION("""COMPUTED_VALUE"""),43.0)</f>
        <v>43</v>
      </c>
    </row>
    <row r="2130">
      <c r="A2130" s="2">
        <v>500.0</v>
      </c>
      <c r="B2130" s="2">
        <v>4.0</v>
      </c>
      <c r="C2130" s="2">
        <v>504.0</v>
      </c>
      <c r="D2130" s="4">
        <v>43336.74009259259</v>
      </c>
      <c r="E2130" s="6">
        <f t="shared" si="1"/>
        <v>43336</v>
      </c>
      <c r="F2130" s="7">
        <f>IFERROR(__xludf.DUMMYFUNCTION("""COMPUTED_VALUE"""),0.7400925925925926)</f>
        <v>0.7400925926</v>
      </c>
      <c r="G2130">
        <f t="shared" si="2"/>
        <v>17</v>
      </c>
      <c r="H2130">
        <f>IFERROR(__xludf.DUMMYFUNCTION("""COMPUTED_VALUE"""),45.0)</f>
        <v>45</v>
      </c>
      <c r="I2130">
        <f>IFERROR(__xludf.DUMMYFUNCTION("""COMPUTED_VALUE"""),44.0)</f>
        <v>44</v>
      </c>
    </row>
    <row r="2131">
      <c r="A2131" s="2">
        <v>426.0</v>
      </c>
      <c r="B2131" s="2">
        <v>0.0</v>
      </c>
      <c r="C2131" s="2">
        <v>426.0</v>
      </c>
      <c r="D2131" s="4">
        <v>43336.750497685185</v>
      </c>
      <c r="E2131" s="6">
        <f t="shared" si="1"/>
        <v>43336</v>
      </c>
      <c r="F2131" s="7">
        <f>IFERROR(__xludf.DUMMYFUNCTION("""COMPUTED_VALUE"""),0.7504976851851852)</f>
        <v>0.7504976852</v>
      </c>
      <c r="G2131">
        <f t="shared" si="2"/>
        <v>18</v>
      </c>
      <c r="H2131">
        <f>IFERROR(__xludf.DUMMYFUNCTION("""COMPUTED_VALUE"""),0.0)</f>
        <v>0</v>
      </c>
      <c r="I2131">
        <f>IFERROR(__xludf.DUMMYFUNCTION("""COMPUTED_VALUE"""),43.0)</f>
        <v>43</v>
      </c>
    </row>
    <row r="2132">
      <c r="A2132" s="2">
        <v>510.0</v>
      </c>
      <c r="B2132" s="2">
        <v>7.0</v>
      </c>
      <c r="C2132" s="2">
        <v>517.0</v>
      </c>
      <c r="D2132" s="4">
        <v>43336.76091435185</v>
      </c>
      <c r="E2132" s="6">
        <f t="shared" si="1"/>
        <v>43336</v>
      </c>
      <c r="F2132" s="7">
        <f>IFERROR(__xludf.DUMMYFUNCTION("""COMPUTED_VALUE"""),0.7609143518518519)</f>
        <v>0.7609143519</v>
      </c>
      <c r="G2132">
        <f t="shared" si="2"/>
        <v>18</v>
      </c>
      <c r="H2132">
        <f>IFERROR(__xludf.DUMMYFUNCTION("""COMPUTED_VALUE"""),15.0)</f>
        <v>15</v>
      </c>
      <c r="I2132">
        <f>IFERROR(__xludf.DUMMYFUNCTION("""COMPUTED_VALUE"""),43.0)</f>
        <v>43</v>
      </c>
    </row>
    <row r="2133">
      <c r="A2133" s="2">
        <v>536.0</v>
      </c>
      <c r="B2133" s="2">
        <v>3.0</v>
      </c>
      <c r="C2133" s="2">
        <v>539.0</v>
      </c>
      <c r="D2133" s="4">
        <v>43336.77133101852</v>
      </c>
      <c r="E2133" s="6">
        <f t="shared" si="1"/>
        <v>43336</v>
      </c>
      <c r="F2133" s="7">
        <f>IFERROR(__xludf.DUMMYFUNCTION("""COMPUTED_VALUE"""),0.7713310185185185)</f>
        <v>0.7713310185</v>
      </c>
      <c r="G2133">
        <f t="shared" si="2"/>
        <v>18</v>
      </c>
      <c r="H2133">
        <f>IFERROR(__xludf.DUMMYFUNCTION("""COMPUTED_VALUE"""),30.0)</f>
        <v>30</v>
      </c>
      <c r="I2133">
        <f>IFERROR(__xludf.DUMMYFUNCTION("""COMPUTED_VALUE"""),43.0)</f>
        <v>43</v>
      </c>
    </row>
    <row r="2134">
      <c r="A2134" s="2">
        <v>520.0</v>
      </c>
      <c r="B2134" s="2">
        <v>3.0</v>
      </c>
      <c r="C2134" s="2">
        <v>523.0</v>
      </c>
      <c r="D2134" s="4">
        <v>43336.781747685185</v>
      </c>
      <c r="E2134" s="6">
        <f t="shared" si="1"/>
        <v>43336</v>
      </c>
      <c r="F2134" s="7">
        <f>IFERROR(__xludf.DUMMYFUNCTION("""COMPUTED_VALUE"""),0.7817476851851852)</f>
        <v>0.7817476852</v>
      </c>
      <c r="G2134">
        <f t="shared" si="2"/>
        <v>18</v>
      </c>
      <c r="H2134">
        <f>IFERROR(__xludf.DUMMYFUNCTION("""COMPUTED_VALUE"""),45.0)</f>
        <v>45</v>
      </c>
      <c r="I2134">
        <f>IFERROR(__xludf.DUMMYFUNCTION("""COMPUTED_VALUE"""),43.0)</f>
        <v>43</v>
      </c>
    </row>
    <row r="2135">
      <c r="A2135" s="2">
        <v>469.0</v>
      </c>
      <c r="B2135" s="2">
        <v>3.0</v>
      </c>
      <c r="C2135" s="2">
        <v>472.0</v>
      </c>
      <c r="D2135" s="4">
        <v>43336.79216435185</v>
      </c>
      <c r="E2135" s="6">
        <f t="shared" si="1"/>
        <v>43336</v>
      </c>
      <c r="F2135" s="7">
        <f>IFERROR(__xludf.DUMMYFUNCTION("""COMPUTED_VALUE"""),0.7921643518518519)</f>
        <v>0.7921643519</v>
      </c>
      <c r="G2135">
        <f t="shared" si="2"/>
        <v>19</v>
      </c>
      <c r="H2135">
        <f>IFERROR(__xludf.DUMMYFUNCTION("""COMPUTED_VALUE"""),0.0)</f>
        <v>0</v>
      </c>
      <c r="I2135">
        <f>IFERROR(__xludf.DUMMYFUNCTION("""COMPUTED_VALUE"""),43.0)</f>
        <v>43</v>
      </c>
    </row>
    <row r="2136">
      <c r="A2136" s="2">
        <v>501.0</v>
      </c>
      <c r="B2136" s="2">
        <v>4.0</v>
      </c>
      <c r="C2136" s="2">
        <v>505.0</v>
      </c>
      <c r="D2136" s="4">
        <v>43336.80258101852</v>
      </c>
      <c r="E2136" s="6">
        <f t="shared" si="1"/>
        <v>43336</v>
      </c>
      <c r="F2136" s="7">
        <f>IFERROR(__xludf.DUMMYFUNCTION("""COMPUTED_VALUE"""),0.8025810185185185)</f>
        <v>0.8025810185</v>
      </c>
      <c r="G2136">
        <f t="shared" si="2"/>
        <v>19</v>
      </c>
      <c r="H2136">
        <f>IFERROR(__xludf.DUMMYFUNCTION("""COMPUTED_VALUE"""),15.0)</f>
        <v>15</v>
      </c>
      <c r="I2136">
        <f>IFERROR(__xludf.DUMMYFUNCTION("""COMPUTED_VALUE"""),43.0)</f>
        <v>43</v>
      </c>
    </row>
    <row r="2137">
      <c r="A2137" s="2">
        <v>483.0</v>
      </c>
      <c r="B2137" s="2">
        <v>4.0</v>
      </c>
      <c r="C2137" s="2">
        <v>487.0</v>
      </c>
      <c r="D2137" s="4">
        <v>43336.812997685185</v>
      </c>
      <c r="E2137" s="6">
        <f t="shared" si="1"/>
        <v>43336</v>
      </c>
      <c r="F2137" s="7">
        <f>IFERROR(__xludf.DUMMYFUNCTION("""COMPUTED_VALUE"""),0.8129976851851852)</f>
        <v>0.8129976852</v>
      </c>
      <c r="G2137">
        <f t="shared" si="2"/>
        <v>19</v>
      </c>
      <c r="H2137">
        <f>IFERROR(__xludf.DUMMYFUNCTION("""COMPUTED_VALUE"""),30.0)</f>
        <v>30</v>
      </c>
      <c r="I2137">
        <f>IFERROR(__xludf.DUMMYFUNCTION("""COMPUTED_VALUE"""),43.0)</f>
        <v>43</v>
      </c>
    </row>
    <row r="2138">
      <c r="A2138" s="2">
        <v>520.0</v>
      </c>
      <c r="B2138" s="2">
        <v>5.0</v>
      </c>
      <c r="C2138" s="2">
        <v>525.0</v>
      </c>
      <c r="D2138" s="4">
        <v>43336.82341435185</v>
      </c>
      <c r="E2138" s="6">
        <f t="shared" si="1"/>
        <v>43336</v>
      </c>
      <c r="F2138" s="7">
        <f>IFERROR(__xludf.DUMMYFUNCTION("""COMPUTED_VALUE"""),0.8234143518518519)</f>
        <v>0.8234143519</v>
      </c>
      <c r="G2138">
        <f t="shared" si="2"/>
        <v>19</v>
      </c>
      <c r="H2138">
        <f>IFERROR(__xludf.DUMMYFUNCTION("""COMPUTED_VALUE"""),45.0)</f>
        <v>45</v>
      </c>
      <c r="I2138">
        <f>IFERROR(__xludf.DUMMYFUNCTION("""COMPUTED_VALUE"""),43.0)</f>
        <v>43</v>
      </c>
    </row>
    <row r="2139">
      <c r="A2139" s="2">
        <v>472.0</v>
      </c>
      <c r="B2139" s="2">
        <v>7.0</v>
      </c>
      <c r="C2139" s="2">
        <v>479.0</v>
      </c>
      <c r="D2139" s="4">
        <v>43336.833819444444</v>
      </c>
      <c r="E2139" s="6">
        <f t="shared" si="1"/>
        <v>43336</v>
      </c>
      <c r="F2139" s="7">
        <f>IFERROR(__xludf.DUMMYFUNCTION("""COMPUTED_VALUE"""),0.8338194444444444)</f>
        <v>0.8338194444</v>
      </c>
      <c r="G2139">
        <f t="shared" si="2"/>
        <v>20</v>
      </c>
      <c r="H2139">
        <f>IFERROR(__xludf.DUMMYFUNCTION("""COMPUTED_VALUE"""),0.0)</f>
        <v>0</v>
      </c>
      <c r="I2139">
        <f>IFERROR(__xludf.DUMMYFUNCTION("""COMPUTED_VALUE"""),42.0)</f>
        <v>42</v>
      </c>
    </row>
    <row r="2140">
      <c r="A2140" s="2">
        <v>515.0</v>
      </c>
      <c r="B2140" s="2">
        <v>7.0</v>
      </c>
      <c r="C2140" s="2">
        <v>522.0</v>
      </c>
      <c r="D2140" s="4">
        <v>43336.84423611111</v>
      </c>
      <c r="E2140" s="6">
        <f t="shared" si="1"/>
        <v>43336</v>
      </c>
      <c r="F2140" s="7">
        <f>IFERROR(__xludf.DUMMYFUNCTION("""COMPUTED_VALUE"""),0.8442361111111111)</f>
        <v>0.8442361111</v>
      </c>
      <c r="G2140">
        <f t="shared" si="2"/>
        <v>20</v>
      </c>
      <c r="H2140">
        <f>IFERROR(__xludf.DUMMYFUNCTION("""COMPUTED_VALUE"""),15.0)</f>
        <v>15</v>
      </c>
      <c r="I2140">
        <f>IFERROR(__xludf.DUMMYFUNCTION("""COMPUTED_VALUE"""),42.0)</f>
        <v>42</v>
      </c>
    </row>
    <row r="2141">
      <c r="A2141" s="2">
        <v>570.0</v>
      </c>
      <c r="B2141" s="2">
        <v>4.0</v>
      </c>
      <c r="C2141" s="2">
        <v>574.0</v>
      </c>
      <c r="D2141" s="4">
        <v>43336.85466435185</v>
      </c>
      <c r="E2141" s="6">
        <f t="shared" si="1"/>
        <v>43336</v>
      </c>
      <c r="F2141" s="7">
        <f>IFERROR(__xludf.DUMMYFUNCTION("""COMPUTED_VALUE"""),0.8546643518518519)</f>
        <v>0.8546643519</v>
      </c>
      <c r="G2141">
        <f t="shared" si="2"/>
        <v>20</v>
      </c>
      <c r="H2141">
        <f>IFERROR(__xludf.DUMMYFUNCTION("""COMPUTED_VALUE"""),30.0)</f>
        <v>30</v>
      </c>
      <c r="I2141">
        <f>IFERROR(__xludf.DUMMYFUNCTION("""COMPUTED_VALUE"""),43.0)</f>
        <v>43</v>
      </c>
    </row>
    <row r="2142">
      <c r="A2142" s="2">
        <v>545.0</v>
      </c>
      <c r="B2142" s="2">
        <v>4.0</v>
      </c>
      <c r="C2142" s="2">
        <v>549.0</v>
      </c>
      <c r="D2142" s="4">
        <v>43336.86508101852</v>
      </c>
      <c r="E2142" s="6">
        <f t="shared" si="1"/>
        <v>43336</v>
      </c>
      <c r="F2142" s="7">
        <f>IFERROR(__xludf.DUMMYFUNCTION("""COMPUTED_VALUE"""),0.8650810185185185)</f>
        <v>0.8650810185</v>
      </c>
      <c r="G2142">
        <f t="shared" si="2"/>
        <v>20</v>
      </c>
      <c r="H2142">
        <f>IFERROR(__xludf.DUMMYFUNCTION("""COMPUTED_VALUE"""),45.0)</f>
        <v>45</v>
      </c>
      <c r="I2142">
        <f>IFERROR(__xludf.DUMMYFUNCTION("""COMPUTED_VALUE"""),43.0)</f>
        <v>43</v>
      </c>
    </row>
    <row r="2143">
      <c r="A2143" s="2">
        <v>499.0</v>
      </c>
      <c r="B2143" s="2">
        <v>5.0</v>
      </c>
      <c r="C2143" s="2">
        <v>504.0</v>
      </c>
      <c r="D2143" s="4">
        <v>43336.87550925926</v>
      </c>
      <c r="E2143" s="6">
        <f t="shared" si="1"/>
        <v>43336</v>
      </c>
      <c r="F2143" s="7">
        <f>IFERROR(__xludf.DUMMYFUNCTION("""COMPUTED_VALUE"""),0.8755092592592593)</f>
        <v>0.8755092593</v>
      </c>
      <c r="G2143">
        <f t="shared" si="2"/>
        <v>21</v>
      </c>
      <c r="H2143">
        <f>IFERROR(__xludf.DUMMYFUNCTION("""COMPUTED_VALUE"""),0.0)</f>
        <v>0</v>
      </c>
      <c r="I2143">
        <f>IFERROR(__xludf.DUMMYFUNCTION("""COMPUTED_VALUE"""),44.0)</f>
        <v>44</v>
      </c>
    </row>
    <row r="2144">
      <c r="A2144" s="2">
        <v>546.0</v>
      </c>
      <c r="B2144" s="2">
        <v>6.0</v>
      </c>
      <c r="C2144" s="2">
        <v>552.0</v>
      </c>
      <c r="D2144" s="4">
        <v>43336.88591435185</v>
      </c>
      <c r="E2144" s="6">
        <f t="shared" si="1"/>
        <v>43336</v>
      </c>
      <c r="F2144" s="7">
        <f>IFERROR(__xludf.DUMMYFUNCTION("""COMPUTED_VALUE"""),0.8859143518518519)</f>
        <v>0.8859143519</v>
      </c>
      <c r="G2144">
        <f t="shared" si="2"/>
        <v>21</v>
      </c>
      <c r="H2144">
        <f>IFERROR(__xludf.DUMMYFUNCTION("""COMPUTED_VALUE"""),15.0)</f>
        <v>15</v>
      </c>
      <c r="I2144">
        <f>IFERROR(__xludf.DUMMYFUNCTION("""COMPUTED_VALUE"""),43.0)</f>
        <v>43</v>
      </c>
    </row>
    <row r="2145">
      <c r="A2145" s="2">
        <v>553.0</v>
      </c>
      <c r="B2145" s="2">
        <v>7.0</v>
      </c>
      <c r="C2145" s="2">
        <v>560.0</v>
      </c>
      <c r="D2145" s="4">
        <v>43336.89633101852</v>
      </c>
      <c r="E2145" s="6">
        <f t="shared" si="1"/>
        <v>43336</v>
      </c>
      <c r="F2145" s="7">
        <f>IFERROR(__xludf.DUMMYFUNCTION("""COMPUTED_VALUE"""),0.8963310185185185)</f>
        <v>0.8963310185</v>
      </c>
      <c r="G2145">
        <f t="shared" si="2"/>
        <v>21</v>
      </c>
      <c r="H2145">
        <f>IFERROR(__xludf.DUMMYFUNCTION("""COMPUTED_VALUE"""),30.0)</f>
        <v>30</v>
      </c>
      <c r="I2145">
        <f>IFERROR(__xludf.DUMMYFUNCTION("""COMPUTED_VALUE"""),43.0)</f>
        <v>43</v>
      </c>
    </row>
    <row r="2146">
      <c r="A2146" s="2">
        <v>554.0</v>
      </c>
      <c r="B2146" s="2">
        <v>7.0</v>
      </c>
      <c r="C2146" s="2">
        <v>561.0</v>
      </c>
      <c r="D2146" s="4">
        <v>43336.906747685185</v>
      </c>
      <c r="E2146" s="6">
        <f t="shared" si="1"/>
        <v>43336</v>
      </c>
      <c r="F2146" s="7">
        <f>IFERROR(__xludf.DUMMYFUNCTION("""COMPUTED_VALUE"""),0.9067476851851852)</f>
        <v>0.9067476852</v>
      </c>
      <c r="G2146">
        <f t="shared" si="2"/>
        <v>21</v>
      </c>
      <c r="H2146">
        <f>IFERROR(__xludf.DUMMYFUNCTION("""COMPUTED_VALUE"""),45.0)</f>
        <v>45</v>
      </c>
      <c r="I2146">
        <f>IFERROR(__xludf.DUMMYFUNCTION("""COMPUTED_VALUE"""),43.0)</f>
        <v>43</v>
      </c>
    </row>
    <row r="2147">
      <c r="A2147" s="2">
        <v>486.0</v>
      </c>
      <c r="B2147" s="2">
        <v>2.0</v>
      </c>
      <c r="C2147" s="2">
        <v>488.0</v>
      </c>
      <c r="D2147" s="4">
        <v>43336.91716435185</v>
      </c>
      <c r="E2147" s="6">
        <f t="shared" si="1"/>
        <v>43336</v>
      </c>
      <c r="F2147" s="7">
        <f>IFERROR(__xludf.DUMMYFUNCTION("""COMPUTED_VALUE"""),0.9171643518518519)</f>
        <v>0.9171643519</v>
      </c>
      <c r="G2147">
        <f t="shared" si="2"/>
        <v>22</v>
      </c>
      <c r="H2147">
        <f>IFERROR(__xludf.DUMMYFUNCTION("""COMPUTED_VALUE"""),0.0)</f>
        <v>0</v>
      </c>
      <c r="I2147">
        <f>IFERROR(__xludf.DUMMYFUNCTION("""COMPUTED_VALUE"""),43.0)</f>
        <v>43</v>
      </c>
    </row>
    <row r="2148">
      <c r="A2148" s="2">
        <v>494.0</v>
      </c>
      <c r="B2148" s="2">
        <v>6.0</v>
      </c>
      <c r="C2148" s="2">
        <v>494.0</v>
      </c>
      <c r="D2148" s="4">
        <v>43336.92758101852</v>
      </c>
      <c r="E2148" s="6">
        <f t="shared" si="1"/>
        <v>43336</v>
      </c>
      <c r="F2148" s="7">
        <f>IFERROR(__xludf.DUMMYFUNCTION("""COMPUTED_VALUE"""),0.9275810185185185)</f>
        <v>0.9275810185</v>
      </c>
      <c r="G2148">
        <f t="shared" si="2"/>
        <v>22</v>
      </c>
      <c r="H2148">
        <f>IFERROR(__xludf.DUMMYFUNCTION("""COMPUTED_VALUE"""),15.0)</f>
        <v>15</v>
      </c>
      <c r="I2148">
        <f>IFERROR(__xludf.DUMMYFUNCTION("""COMPUTED_VALUE"""),43.0)</f>
        <v>43</v>
      </c>
    </row>
    <row r="2149">
      <c r="A2149" s="2">
        <v>499.0</v>
      </c>
      <c r="B2149" s="2">
        <v>3.0</v>
      </c>
      <c r="C2149" s="2">
        <v>502.0</v>
      </c>
      <c r="D2149" s="4">
        <v>43336.937997685185</v>
      </c>
      <c r="E2149" s="6">
        <f t="shared" si="1"/>
        <v>43336</v>
      </c>
      <c r="F2149" s="7">
        <f>IFERROR(__xludf.DUMMYFUNCTION("""COMPUTED_VALUE"""),0.9379976851851852)</f>
        <v>0.9379976852</v>
      </c>
      <c r="G2149">
        <f t="shared" si="2"/>
        <v>22</v>
      </c>
      <c r="H2149">
        <f>IFERROR(__xludf.DUMMYFUNCTION("""COMPUTED_VALUE"""),30.0)</f>
        <v>30</v>
      </c>
      <c r="I2149">
        <f>IFERROR(__xludf.DUMMYFUNCTION("""COMPUTED_VALUE"""),43.0)</f>
        <v>43</v>
      </c>
    </row>
    <row r="2150">
      <c r="A2150" s="2">
        <v>496.0</v>
      </c>
      <c r="B2150" s="2">
        <v>5.0</v>
      </c>
      <c r="C2150" s="2">
        <v>501.0</v>
      </c>
      <c r="D2150" s="4">
        <v>43336.94840277778</v>
      </c>
      <c r="E2150" s="6">
        <f t="shared" si="1"/>
        <v>43336</v>
      </c>
      <c r="F2150" s="7">
        <f>IFERROR(__xludf.DUMMYFUNCTION("""COMPUTED_VALUE"""),0.9484027777777778)</f>
        <v>0.9484027778</v>
      </c>
      <c r="G2150">
        <f t="shared" si="2"/>
        <v>22</v>
      </c>
      <c r="H2150">
        <f>IFERROR(__xludf.DUMMYFUNCTION("""COMPUTED_VALUE"""),45.0)</f>
        <v>45</v>
      </c>
      <c r="I2150">
        <f>IFERROR(__xludf.DUMMYFUNCTION("""COMPUTED_VALUE"""),42.0)</f>
        <v>42</v>
      </c>
    </row>
    <row r="2151">
      <c r="A2151" s="2">
        <v>490.0</v>
      </c>
      <c r="B2151" s="2">
        <v>3.0</v>
      </c>
      <c r="C2151" s="2">
        <v>493.0</v>
      </c>
      <c r="D2151" s="4">
        <v>43336.95884259259</v>
      </c>
      <c r="E2151" s="6">
        <f t="shared" si="1"/>
        <v>43336</v>
      </c>
      <c r="F2151" s="7">
        <f>IFERROR(__xludf.DUMMYFUNCTION("""COMPUTED_VALUE"""),0.9588425925925926)</f>
        <v>0.9588425926</v>
      </c>
      <c r="G2151">
        <f t="shared" si="2"/>
        <v>23</v>
      </c>
      <c r="H2151">
        <f>IFERROR(__xludf.DUMMYFUNCTION("""COMPUTED_VALUE"""),0.0)</f>
        <v>0</v>
      </c>
      <c r="I2151">
        <f>IFERROR(__xludf.DUMMYFUNCTION("""COMPUTED_VALUE"""),44.0)</f>
        <v>44</v>
      </c>
    </row>
    <row r="2152">
      <c r="A2152" s="2">
        <v>456.0</v>
      </c>
      <c r="B2152" s="2">
        <v>5.0</v>
      </c>
      <c r="C2152" s="2">
        <v>461.0</v>
      </c>
      <c r="D2152" s="4">
        <v>43336.96923611111</v>
      </c>
      <c r="E2152" s="6">
        <f t="shared" si="1"/>
        <v>43336</v>
      </c>
      <c r="F2152" s="7">
        <f>IFERROR(__xludf.DUMMYFUNCTION("""COMPUTED_VALUE"""),0.9692361111111111)</f>
        <v>0.9692361111</v>
      </c>
      <c r="G2152">
        <f t="shared" si="2"/>
        <v>23</v>
      </c>
      <c r="H2152">
        <f>IFERROR(__xludf.DUMMYFUNCTION("""COMPUTED_VALUE"""),15.0)</f>
        <v>15</v>
      </c>
      <c r="I2152">
        <f>IFERROR(__xludf.DUMMYFUNCTION("""COMPUTED_VALUE"""),42.0)</f>
        <v>42</v>
      </c>
    </row>
    <row r="2153">
      <c r="A2153" s="2">
        <v>427.0</v>
      </c>
      <c r="B2153" s="2">
        <v>3.0</v>
      </c>
      <c r="C2153" s="2">
        <v>430.0</v>
      </c>
      <c r="D2153" s="4">
        <v>43336.97966435185</v>
      </c>
      <c r="E2153" s="6">
        <f t="shared" si="1"/>
        <v>43336</v>
      </c>
      <c r="F2153" s="7">
        <f>IFERROR(__xludf.DUMMYFUNCTION("""COMPUTED_VALUE"""),0.9796643518518519)</f>
        <v>0.9796643519</v>
      </c>
      <c r="G2153">
        <f t="shared" si="2"/>
        <v>23</v>
      </c>
      <c r="H2153">
        <f>IFERROR(__xludf.DUMMYFUNCTION("""COMPUTED_VALUE"""),30.0)</f>
        <v>30</v>
      </c>
      <c r="I2153">
        <f>IFERROR(__xludf.DUMMYFUNCTION("""COMPUTED_VALUE"""),43.0)</f>
        <v>43</v>
      </c>
    </row>
    <row r="2154">
      <c r="A2154" s="2">
        <v>408.0</v>
      </c>
      <c r="B2154" s="2">
        <v>3.0</v>
      </c>
      <c r="C2154" s="2">
        <v>411.0</v>
      </c>
      <c r="D2154" s="4">
        <v>43336.99008101852</v>
      </c>
      <c r="E2154" s="6">
        <f t="shared" si="1"/>
        <v>43336</v>
      </c>
      <c r="F2154" s="7">
        <f>IFERROR(__xludf.DUMMYFUNCTION("""COMPUTED_VALUE"""),0.9900810185185185)</f>
        <v>0.9900810185</v>
      </c>
      <c r="G2154">
        <f t="shared" si="2"/>
        <v>23</v>
      </c>
      <c r="H2154">
        <f>IFERROR(__xludf.DUMMYFUNCTION("""COMPUTED_VALUE"""),45.0)</f>
        <v>45</v>
      </c>
      <c r="I2154">
        <f>IFERROR(__xludf.DUMMYFUNCTION("""COMPUTED_VALUE"""),43.0)</f>
        <v>43</v>
      </c>
    </row>
    <row r="2155">
      <c r="A2155" s="2">
        <v>337.0</v>
      </c>
      <c r="B2155" s="2">
        <v>7.0</v>
      </c>
      <c r="C2155" s="2">
        <v>344.0</v>
      </c>
      <c r="D2155" s="4">
        <v>43337.00048611111</v>
      </c>
      <c r="E2155" s="6">
        <f t="shared" si="1"/>
        <v>43337</v>
      </c>
      <c r="F2155" s="7">
        <f>IFERROR(__xludf.DUMMYFUNCTION("""COMPUTED_VALUE"""),4.861111111111111E-4)</f>
        <v>0.0004861111111</v>
      </c>
      <c r="G2155">
        <f t="shared" si="2"/>
        <v>0</v>
      </c>
      <c r="H2155">
        <f>IFERROR(__xludf.DUMMYFUNCTION("""COMPUTED_VALUE"""),0.0)</f>
        <v>0</v>
      </c>
      <c r="I2155">
        <f>IFERROR(__xludf.DUMMYFUNCTION("""COMPUTED_VALUE"""),42.0)</f>
        <v>42</v>
      </c>
    </row>
    <row r="2156">
      <c r="A2156" s="2">
        <v>353.0</v>
      </c>
      <c r="B2156" s="2">
        <v>3.0</v>
      </c>
      <c r="C2156" s="2">
        <v>356.0</v>
      </c>
      <c r="D2156" s="4">
        <v>43337.01090277778</v>
      </c>
      <c r="E2156" s="6">
        <f t="shared" si="1"/>
        <v>43337</v>
      </c>
      <c r="F2156" s="7">
        <f>IFERROR(__xludf.DUMMYFUNCTION("""COMPUTED_VALUE"""),0.010902777777777779)</f>
        <v>0.01090277778</v>
      </c>
      <c r="G2156">
        <f t="shared" si="2"/>
        <v>0</v>
      </c>
      <c r="H2156">
        <f>IFERROR(__xludf.DUMMYFUNCTION("""COMPUTED_VALUE"""),15.0)</f>
        <v>15</v>
      </c>
      <c r="I2156">
        <f>IFERROR(__xludf.DUMMYFUNCTION("""COMPUTED_VALUE"""),42.0)</f>
        <v>42</v>
      </c>
    </row>
    <row r="2157">
      <c r="A2157" s="2">
        <v>303.0</v>
      </c>
      <c r="B2157" s="2">
        <v>2.0</v>
      </c>
      <c r="C2157" s="2">
        <v>305.0</v>
      </c>
      <c r="D2157" s="4">
        <v>43337.021319444444</v>
      </c>
      <c r="E2157" s="6">
        <f t="shared" si="1"/>
        <v>43337</v>
      </c>
      <c r="F2157" s="7">
        <f>IFERROR(__xludf.DUMMYFUNCTION("""COMPUTED_VALUE"""),0.021319444444444443)</f>
        <v>0.02131944444</v>
      </c>
      <c r="G2157">
        <f t="shared" si="2"/>
        <v>0</v>
      </c>
      <c r="H2157">
        <f>IFERROR(__xludf.DUMMYFUNCTION("""COMPUTED_VALUE"""),30.0)</f>
        <v>30</v>
      </c>
      <c r="I2157">
        <f>IFERROR(__xludf.DUMMYFUNCTION("""COMPUTED_VALUE"""),42.0)</f>
        <v>42</v>
      </c>
    </row>
    <row r="2158">
      <c r="A2158" s="2">
        <v>259.0</v>
      </c>
      <c r="B2158" s="2">
        <v>4.0</v>
      </c>
      <c r="C2158" s="2">
        <v>263.0</v>
      </c>
      <c r="D2158" s="4">
        <v>43337.031747685185</v>
      </c>
      <c r="E2158" s="6">
        <f t="shared" si="1"/>
        <v>43337</v>
      </c>
      <c r="F2158" s="7">
        <f>IFERROR(__xludf.DUMMYFUNCTION("""COMPUTED_VALUE"""),0.031747685185185184)</f>
        <v>0.03174768519</v>
      </c>
      <c r="G2158">
        <f t="shared" si="2"/>
        <v>0</v>
      </c>
      <c r="H2158">
        <f>IFERROR(__xludf.DUMMYFUNCTION("""COMPUTED_VALUE"""),45.0)</f>
        <v>45</v>
      </c>
      <c r="I2158">
        <f>IFERROR(__xludf.DUMMYFUNCTION("""COMPUTED_VALUE"""),43.0)</f>
        <v>43</v>
      </c>
    </row>
    <row r="2159">
      <c r="A2159" s="2">
        <v>237.0</v>
      </c>
      <c r="B2159" s="2">
        <v>2.0</v>
      </c>
      <c r="C2159" s="2">
        <v>239.0</v>
      </c>
      <c r="D2159" s="4">
        <v>43337.042175925926</v>
      </c>
      <c r="E2159" s="6">
        <f t="shared" si="1"/>
        <v>43337</v>
      </c>
      <c r="F2159" s="7">
        <f>IFERROR(__xludf.DUMMYFUNCTION("""COMPUTED_VALUE"""),0.04217592592592593)</f>
        <v>0.04217592593</v>
      </c>
      <c r="G2159">
        <f t="shared" si="2"/>
        <v>1</v>
      </c>
      <c r="H2159">
        <f>IFERROR(__xludf.DUMMYFUNCTION("""COMPUTED_VALUE"""),0.0)</f>
        <v>0</v>
      </c>
      <c r="I2159">
        <f>IFERROR(__xludf.DUMMYFUNCTION("""COMPUTED_VALUE"""),44.0)</f>
        <v>44</v>
      </c>
    </row>
    <row r="2160">
      <c r="A2160" s="2">
        <v>291.0</v>
      </c>
      <c r="B2160" s="2">
        <v>2.0</v>
      </c>
      <c r="C2160" s="2">
        <v>293.0</v>
      </c>
      <c r="D2160" s="4">
        <v>43337.05258101852</v>
      </c>
      <c r="E2160" s="6">
        <f t="shared" si="1"/>
        <v>43337</v>
      </c>
      <c r="F2160" s="7">
        <f>IFERROR(__xludf.DUMMYFUNCTION("""COMPUTED_VALUE"""),0.05258101851851852)</f>
        <v>0.05258101852</v>
      </c>
      <c r="G2160">
        <f t="shared" si="2"/>
        <v>1</v>
      </c>
      <c r="H2160">
        <f>IFERROR(__xludf.DUMMYFUNCTION("""COMPUTED_VALUE"""),15.0)</f>
        <v>15</v>
      </c>
      <c r="I2160">
        <f>IFERROR(__xludf.DUMMYFUNCTION("""COMPUTED_VALUE"""),43.0)</f>
        <v>43</v>
      </c>
    </row>
    <row r="2161">
      <c r="A2161" s="2">
        <v>258.0</v>
      </c>
      <c r="B2161" s="2">
        <v>6.0</v>
      </c>
      <c r="C2161" s="2">
        <v>264.0</v>
      </c>
      <c r="D2161" s="4">
        <v>43337.06298611111</v>
      </c>
      <c r="E2161" s="6">
        <f t="shared" si="1"/>
        <v>43337</v>
      </c>
      <c r="F2161" s="7">
        <f>IFERROR(__xludf.DUMMYFUNCTION("""COMPUTED_VALUE"""),0.06298611111111112)</f>
        <v>0.06298611111</v>
      </c>
      <c r="G2161">
        <f t="shared" si="2"/>
        <v>1</v>
      </c>
      <c r="H2161">
        <f>IFERROR(__xludf.DUMMYFUNCTION("""COMPUTED_VALUE"""),30.0)</f>
        <v>30</v>
      </c>
      <c r="I2161">
        <f>IFERROR(__xludf.DUMMYFUNCTION("""COMPUTED_VALUE"""),42.0)</f>
        <v>42</v>
      </c>
    </row>
    <row r="2162">
      <c r="A2162" s="2">
        <v>253.0</v>
      </c>
      <c r="B2162" s="2">
        <v>5.0</v>
      </c>
      <c r="C2162" s="2">
        <v>258.0</v>
      </c>
      <c r="D2162" s="4">
        <v>43337.07341435185</v>
      </c>
      <c r="E2162" s="6">
        <f t="shared" si="1"/>
        <v>43337</v>
      </c>
      <c r="F2162" s="7">
        <f>IFERROR(__xludf.DUMMYFUNCTION("""COMPUTED_VALUE"""),0.07341435185185186)</f>
        <v>0.07341435185</v>
      </c>
      <c r="G2162">
        <f t="shared" si="2"/>
        <v>1</v>
      </c>
      <c r="H2162">
        <f>IFERROR(__xludf.DUMMYFUNCTION("""COMPUTED_VALUE"""),45.0)</f>
        <v>45</v>
      </c>
      <c r="I2162">
        <f>IFERROR(__xludf.DUMMYFUNCTION("""COMPUTED_VALUE"""),43.0)</f>
        <v>43</v>
      </c>
    </row>
    <row r="2163">
      <c r="A2163" s="2">
        <v>212.0</v>
      </c>
      <c r="B2163" s="2">
        <v>2.0</v>
      </c>
      <c r="C2163" s="2">
        <v>214.0</v>
      </c>
      <c r="D2163" s="4">
        <v>43337.08383101852</v>
      </c>
      <c r="E2163" s="6">
        <f t="shared" si="1"/>
        <v>43337</v>
      </c>
      <c r="F2163" s="7">
        <f>IFERROR(__xludf.DUMMYFUNCTION("""COMPUTED_VALUE"""),0.08383101851851851)</f>
        <v>0.08383101852</v>
      </c>
      <c r="G2163">
        <f t="shared" si="2"/>
        <v>2</v>
      </c>
      <c r="H2163">
        <f>IFERROR(__xludf.DUMMYFUNCTION("""COMPUTED_VALUE"""),0.0)</f>
        <v>0</v>
      </c>
      <c r="I2163">
        <f>IFERROR(__xludf.DUMMYFUNCTION("""COMPUTED_VALUE"""),43.0)</f>
        <v>43</v>
      </c>
    </row>
    <row r="2164">
      <c r="A2164" s="2">
        <v>259.0</v>
      </c>
      <c r="B2164" s="2">
        <v>5.0</v>
      </c>
      <c r="C2164" s="2">
        <v>264.0</v>
      </c>
      <c r="D2164" s="4">
        <v>43337.094247685185</v>
      </c>
      <c r="E2164" s="6">
        <f t="shared" si="1"/>
        <v>43337</v>
      </c>
      <c r="F2164" s="7">
        <f>IFERROR(__xludf.DUMMYFUNCTION("""COMPUTED_VALUE"""),0.09424768518518518)</f>
        <v>0.09424768519</v>
      </c>
      <c r="G2164">
        <f t="shared" si="2"/>
        <v>2</v>
      </c>
      <c r="H2164">
        <f>IFERROR(__xludf.DUMMYFUNCTION("""COMPUTED_VALUE"""),15.0)</f>
        <v>15</v>
      </c>
      <c r="I2164">
        <f>IFERROR(__xludf.DUMMYFUNCTION("""COMPUTED_VALUE"""),43.0)</f>
        <v>43</v>
      </c>
    </row>
    <row r="2165">
      <c r="A2165" s="2">
        <v>239.0</v>
      </c>
      <c r="B2165" s="2">
        <v>2.0</v>
      </c>
      <c r="C2165" s="2">
        <v>241.0</v>
      </c>
      <c r="D2165" s="4">
        <v>43337.10465277778</v>
      </c>
      <c r="E2165" s="6">
        <f t="shared" si="1"/>
        <v>43337</v>
      </c>
      <c r="F2165" s="7">
        <f>IFERROR(__xludf.DUMMYFUNCTION("""COMPUTED_VALUE"""),0.10465277777777778)</f>
        <v>0.1046527778</v>
      </c>
      <c r="G2165">
        <f t="shared" si="2"/>
        <v>2</v>
      </c>
      <c r="H2165">
        <f>IFERROR(__xludf.DUMMYFUNCTION("""COMPUTED_VALUE"""),30.0)</f>
        <v>30</v>
      </c>
      <c r="I2165">
        <f>IFERROR(__xludf.DUMMYFUNCTION("""COMPUTED_VALUE"""),42.0)</f>
        <v>42</v>
      </c>
    </row>
    <row r="2166">
      <c r="A2166" s="2">
        <v>198.0</v>
      </c>
      <c r="B2166" s="2">
        <v>2.0</v>
      </c>
      <c r="C2166" s="2">
        <v>200.0</v>
      </c>
      <c r="D2166" s="4">
        <v>43337.115069444444</v>
      </c>
      <c r="E2166" s="6">
        <f t="shared" si="1"/>
        <v>43337</v>
      </c>
      <c r="F2166" s="7">
        <f>IFERROR(__xludf.DUMMYFUNCTION("""COMPUTED_VALUE"""),0.11506944444444445)</f>
        <v>0.1150694444</v>
      </c>
      <c r="G2166">
        <f t="shared" si="2"/>
        <v>2</v>
      </c>
      <c r="H2166">
        <f>IFERROR(__xludf.DUMMYFUNCTION("""COMPUTED_VALUE"""),45.0)</f>
        <v>45</v>
      </c>
      <c r="I2166">
        <f>IFERROR(__xludf.DUMMYFUNCTION("""COMPUTED_VALUE"""),42.0)</f>
        <v>42</v>
      </c>
    </row>
    <row r="2167">
      <c r="A2167" s="2">
        <v>221.0</v>
      </c>
      <c r="B2167" s="2">
        <v>3.0</v>
      </c>
      <c r="C2167" s="2">
        <v>224.0</v>
      </c>
      <c r="D2167" s="4">
        <v>43337.125497685185</v>
      </c>
      <c r="E2167" s="6">
        <f t="shared" si="1"/>
        <v>43337</v>
      </c>
      <c r="F2167" s="7">
        <f>IFERROR(__xludf.DUMMYFUNCTION("""COMPUTED_VALUE"""),0.1254976851851852)</f>
        <v>0.1254976852</v>
      </c>
      <c r="G2167">
        <f t="shared" si="2"/>
        <v>3</v>
      </c>
      <c r="H2167">
        <f>IFERROR(__xludf.DUMMYFUNCTION("""COMPUTED_VALUE"""),0.0)</f>
        <v>0</v>
      </c>
      <c r="I2167">
        <f>IFERROR(__xludf.DUMMYFUNCTION("""COMPUTED_VALUE"""),43.0)</f>
        <v>43</v>
      </c>
    </row>
    <row r="2168">
      <c r="A2168" s="2">
        <v>137.0</v>
      </c>
      <c r="B2168" s="2">
        <v>3.0</v>
      </c>
      <c r="C2168" s="2">
        <v>140.0</v>
      </c>
      <c r="D2168" s="4">
        <v>43337.13636574074</v>
      </c>
      <c r="E2168" s="6">
        <f t="shared" si="1"/>
        <v>43337</v>
      </c>
      <c r="F2168" s="7">
        <f>IFERROR(__xludf.DUMMYFUNCTION("""COMPUTED_VALUE"""),0.13636574074074073)</f>
        <v>0.1363657407</v>
      </c>
      <c r="G2168">
        <f t="shared" si="2"/>
        <v>3</v>
      </c>
      <c r="H2168">
        <f>IFERROR(__xludf.DUMMYFUNCTION("""COMPUTED_VALUE"""),16.0)</f>
        <v>16</v>
      </c>
      <c r="I2168">
        <f>IFERROR(__xludf.DUMMYFUNCTION("""COMPUTED_VALUE"""),22.0)</f>
        <v>22</v>
      </c>
    </row>
    <row r="2169">
      <c r="A2169" s="2">
        <v>183.0</v>
      </c>
      <c r="B2169" s="2">
        <v>4.0</v>
      </c>
      <c r="C2169" s="2">
        <v>187.0</v>
      </c>
      <c r="D2169" s="4">
        <v>43337.146319444444</v>
      </c>
      <c r="E2169" s="6">
        <f t="shared" si="1"/>
        <v>43337</v>
      </c>
      <c r="F2169" s="7">
        <f>IFERROR(__xludf.DUMMYFUNCTION("""COMPUTED_VALUE"""),0.14631944444444445)</f>
        <v>0.1463194444</v>
      </c>
      <c r="G2169">
        <f t="shared" si="2"/>
        <v>3</v>
      </c>
      <c r="H2169">
        <f>IFERROR(__xludf.DUMMYFUNCTION("""COMPUTED_VALUE"""),30.0)</f>
        <v>30</v>
      </c>
      <c r="I2169">
        <f>IFERROR(__xludf.DUMMYFUNCTION("""COMPUTED_VALUE"""),42.0)</f>
        <v>42</v>
      </c>
    </row>
    <row r="2170">
      <c r="A2170" s="2">
        <v>168.0</v>
      </c>
      <c r="B2170" s="2">
        <v>3.0</v>
      </c>
      <c r="C2170" s="2">
        <v>165.0</v>
      </c>
      <c r="D2170" s="4">
        <v>43337.15673611111</v>
      </c>
      <c r="E2170" s="6">
        <f t="shared" si="1"/>
        <v>43337</v>
      </c>
      <c r="F2170" s="7">
        <f>IFERROR(__xludf.DUMMYFUNCTION("""COMPUTED_VALUE"""),0.1567361111111111)</f>
        <v>0.1567361111</v>
      </c>
      <c r="G2170">
        <f t="shared" si="2"/>
        <v>3</v>
      </c>
      <c r="H2170">
        <f>IFERROR(__xludf.DUMMYFUNCTION("""COMPUTED_VALUE"""),45.0)</f>
        <v>45</v>
      </c>
      <c r="I2170">
        <f>IFERROR(__xludf.DUMMYFUNCTION("""COMPUTED_VALUE"""),42.0)</f>
        <v>42</v>
      </c>
    </row>
    <row r="2171">
      <c r="A2171" s="2">
        <v>190.0</v>
      </c>
      <c r="B2171" s="2">
        <v>5.0</v>
      </c>
      <c r="C2171" s="2">
        <v>195.0</v>
      </c>
      <c r="D2171" s="4">
        <v>43337.16715277778</v>
      </c>
      <c r="E2171" s="6">
        <f t="shared" si="1"/>
        <v>43337</v>
      </c>
      <c r="F2171" s="7">
        <f>IFERROR(__xludf.DUMMYFUNCTION("""COMPUTED_VALUE"""),0.1671527777777778)</f>
        <v>0.1671527778</v>
      </c>
      <c r="G2171">
        <f t="shared" si="2"/>
        <v>4</v>
      </c>
      <c r="H2171">
        <f>IFERROR(__xludf.DUMMYFUNCTION("""COMPUTED_VALUE"""),0.0)</f>
        <v>0</v>
      </c>
      <c r="I2171">
        <f>IFERROR(__xludf.DUMMYFUNCTION("""COMPUTED_VALUE"""),42.0)</f>
        <v>42</v>
      </c>
    </row>
    <row r="2172">
      <c r="A2172" s="2">
        <v>171.0</v>
      </c>
      <c r="B2172" s="2">
        <v>3.0</v>
      </c>
      <c r="C2172" s="2">
        <v>174.0</v>
      </c>
      <c r="D2172" s="4">
        <v>43337.177569444444</v>
      </c>
      <c r="E2172" s="6">
        <f t="shared" si="1"/>
        <v>43337</v>
      </c>
      <c r="F2172" s="7">
        <f>IFERROR(__xludf.DUMMYFUNCTION("""COMPUTED_VALUE"""),0.17756944444444445)</f>
        <v>0.1775694444</v>
      </c>
      <c r="G2172">
        <f t="shared" si="2"/>
        <v>4</v>
      </c>
      <c r="H2172">
        <f>IFERROR(__xludf.DUMMYFUNCTION("""COMPUTED_VALUE"""),15.0)</f>
        <v>15</v>
      </c>
      <c r="I2172">
        <f>IFERROR(__xludf.DUMMYFUNCTION("""COMPUTED_VALUE"""),42.0)</f>
        <v>42</v>
      </c>
    </row>
    <row r="2173">
      <c r="A2173" s="2">
        <v>154.0</v>
      </c>
      <c r="B2173" s="2">
        <v>1.0</v>
      </c>
      <c r="C2173" s="2">
        <v>155.0</v>
      </c>
      <c r="D2173" s="4">
        <v>43337.18798611111</v>
      </c>
      <c r="E2173" s="6">
        <f t="shared" si="1"/>
        <v>43337</v>
      </c>
      <c r="F2173" s="7">
        <f>IFERROR(__xludf.DUMMYFUNCTION("""COMPUTED_VALUE"""),0.1879861111111111)</f>
        <v>0.1879861111</v>
      </c>
      <c r="G2173">
        <f t="shared" si="2"/>
        <v>4</v>
      </c>
      <c r="H2173">
        <f>IFERROR(__xludf.DUMMYFUNCTION("""COMPUTED_VALUE"""),30.0)</f>
        <v>30</v>
      </c>
      <c r="I2173">
        <f>IFERROR(__xludf.DUMMYFUNCTION("""COMPUTED_VALUE"""),42.0)</f>
        <v>42</v>
      </c>
    </row>
    <row r="2174">
      <c r="A2174" s="2">
        <v>147.0</v>
      </c>
      <c r="B2174" s="2">
        <v>1.0</v>
      </c>
      <c r="C2174" s="2">
        <v>148.0</v>
      </c>
      <c r="D2174" s="4">
        <v>43337.19840277778</v>
      </c>
      <c r="E2174" s="6">
        <f t="shared" si="1"/>
        <v>43337</v>
      </c>
      <c r="F2174" s="7">
        <f>IFERROR(__xludf.DUMMYFUNCTION("""COMPUTED_VALUE"""),0.1984027777777778)</f>
        <v>0.1984027778</v>
      </c>
      <c r="G2174">
        <f t="shared" si="2"/>
        <v>4</v>
      </c>
      <c r="H2174">
        <f>IFERROR(__xludf.DUMMYFUNCTION("""COMPUTED_VALUE"""),45.0)</f>
        <v>45</v>
      </c>
      <c r="I2174">
        <f>IFERROR(__xludf.DUMMYFUNCTION("""COMPUTED_VALUE"""),42.0)</f>
        <v>42</v>
      </c>
    </row>
    <row r="2175">
      <c r="A2175" s="2">
        <v>159.0</v>
      </c>
      <c r="B2175" s="2">
        <v>1.0</v>
      </c>
      <c r="C2175" s="2">
        <v>158.0</v>
      </c>
      <c r="D2175" s="4">
        <v>43337.20883101852</v>
      </c>
      <c r="E2175" s="6">
        <f t="shared" si="1"/>
        <v>43337</v>
      </c>
      <c r="F2175" s="7">
        <f>IFERROR(__xludf.DUMMYFUNCTION("""COMPUTED_VALUE"""),0.2088310185185185)</f>
        <v>0.2088310185</v>
      </c>
      <c r="G2175">
        <f t="shared" si="2"/>
        <v>5</v>
      </c>
      <c r="H2175">
        <f>IFERROR(__xludf.DUMMYFUNCTION("""COMPUTED_VALUE"""),0.0)</f>
        <v>0</v>
      </c>
      <c r="I2175">
        <f>IFERROR(__xludf.DUMMYFUNCTION("""COMPUTED_VALUE"""),43.0)</f>
        <v>43</v>
      </c>
    </row>
    <row r="2176">
      <c r="A2176" s="2">
        <v>128.0</v>
      </c>
      <c r="B2176" s="2">
        <v>3.0</v>
      </c>
      <c r="C2176" s="2">
        <v>131.0</v>
      </c>
      <c r="D2176" s="4">
        <v>43337.21923611111</v>
      </c>
      <c r="E2176" s="6">
        <f t="shared" si="1"/>
        <v>43337</v>
      </c>
      <c r="F2176" s="7">
        <f>IFERROR(__xludf.DUMMYFUNCTION("""COMPUTED_VALUE"""),0.2192361111111111)</f>
        <v>0.2192361111</v>
      </c>
      <c r="G2176">
        <f t="shared" si="2"/>
        <v>5</v>
      </c>
      <c r="H2176">
        <f>IFERROR(__xludf.DUMMYFUNCTION("""COMPUTED_VALUE"""),15.0)</f>
        <v>15</v>
      </c>
      <c r="I2176">
        <f>IFERROR(__xludf.DUMMYFUNCTION("""COMPUTED_VALUE"""),42.0)</f>
        <v>42</v>
      </c>
    </row>
    <row r="2177">
      <c r="A2177" s="2">
        <v>132.0</v>
      </c>
      <c r="B2177" s="2">
        <v>2.0</v>
      </c>
      <c r="C2177" s="2">
        <v>134.0</v>
      </c>
      <c r="D2177" s="4">
        <v>43337.22965277778</v>
      </c>
      <c r="E2177" s="6">
        <f t="shared" si="1"/>
        <v>43337</v>
      </c>
      <c r="F2177" s="7">
        <f>IFERROR(__xludf.DUMMYFUNCTION("""COMPUTED_VALUE"""),0.2296527777777778)</f>
        <v>0.2296527778</v>
      </c>
      <c r="G2177">
        <f t="shared" si="2"/>
        <v>5</v>
      </c>
      <c r="H2177">
        <f>IFERROR(__xludf.DUMMYFUNCTION("""COMPUTED_VALUE"""),30.0)</f>
        <v>30</v>
      </c>
      <c r="I2177">
        <f>IFERROR(__xludf.DUMMYFUNCTION("""COMPUTED_VALUE"""),42.0)</f>
        <v>42</v>
      </c>
    </row>
    <row r="2178">
      <c r="A2178" s="2">
        <v>133.0</v>
      </c>
      <c r="B2178" s="2">
        <v>2.0</v>
      </c>
      <c r="C2178" s="2">
        <v>135.0</v>
      </c>
      <c r="D2178" s="4">
        <v>43337.240069444444</v>
      </c>
      <c r="E2178" s="6">
        <f t="shared" si="1"/>
        <v>43337</v>
      </c>
      <c r="F2178" s="7">
        <f>IFERROR(__xludf.DUMMYFUNCTION("""COMPUTED_VALUE"""),0.24006944444444445)</f>
        <v>0.2400694444</v>
      </c>
      <c r="G2178">
        <f t="shared" si="2"/>
        <v>5</v>
      </c>
      <c r="H2178">
        <f>IFERROR(__xludf.DUMMYFUNCTION("""COMPUTED_VALUE"""),45.0)</f>
        <v>45</v>
      </c>
      <c r="I2178">
        <f>IFERROR(__xludf.DUMMYFUNCTION("""COMPUTED_VALUE"""),42.0)</f>
        <v>42</v>
      </c>
    </row>
    <row r="2179">
      <c r="A2179" s="2">
        <v>133.0</v>
      </c>
      <c r="B2179" s="2">
        <v>1.0</v>
      </c>
      <c r="C2179" s="2">
        <v>124.0</v>
      </c>
      <c r="D2179" s="4">
        <v>43337.25048611111</v>
      </c>
      <c r="E2179" s="6">
        <f t="shared" si="1"/>
        <v>43337</v>
      </c>
      <c r="F2179" s="7">
        <f>IFERROR(__xludf.DUMMYFUNCTION("""COMPUTED_VALUE"""),0.25048611111111113)</f>
        <v>0.2504861111</v>
      </c>
      <c r="G2179">
        <f t="shared" si="2"/>
        <v>6</v>
      </c>
      <c r="H2179">
        <f>IFERROR(__xludf.DUMMYFUNCTION("""COMPUTED_VALUE"""),0.0)</f>
        <v>0</v>
      </c>
      <c r="I2179">
        <f>IFERROR(__xludf.DUMMYFUNCTION("""COMPUTED_VALUE"""),42.0)</f>
        <v>42</v>
      </c>
    </row>
    <row r="2180">
      <c r="A2180" s="2">
        <v>101.0</v>
      </c>
      <c r="B2180" s="2">
        <v>2.0</v>
      </c>
      <c r="C2180" s="2">
        <v>103.0</v>
      </c>
      <c r="D2180" s="4">
        <v>43337.26090277778</v>
      </c>
      <c r="E2180" s="6">
        <f t="shared" si="1"/>
        <v>43337</v>
      </c>
      <c r="F2180" s="7">
        <f>IFERROR(__xludf.DUMMYFUNCTION("""COMPUTED_VALUE"""),0.26090277777777776)</f>
        <v>0.2609027778</v>
      </c>
      <c r="G2180">
        <f t="shared" si="2"/>
        <v>6</v>
      </c>
      <c r="H2180">
        <f>IFERROR(__xludf.DUMMYFUNCTION("""COMPUTED_VALUE"""),15.0)</f>
        <v>15</v>
      </c>
      <c r="I2180">
        <f>IFERROR(__xludf.DUMMYFUNCTION("""COMPUTED_VALUE"""),42.0)</f>
        <v>42</v>
      </c>
    </row>
    <row r="2181">
      <c r="A2181" s="2">
        <v>83.0</v>
      </c>
      <c r="B2181" s="2">
        <v>3.0</v>
      </c>
      <c r="C2181" s="2">
        <v>86.0</v>
      </c>
      <c r="D2181" s="4">
        <v>43337.27384259259</v>
      </c>
      <c r="E2181" s="6">
        <f t="shared" si="1"/>
        <v>43337</v>
      </c>
      <c r="F2181" s="7">
        <f>IFERROR(__xludf.DUMMYFUNCTION("""COMPUTED_VALUE"""),0.2738425925925926)</f>
        <v>0.2738425926</v>
      </c>
      <c r="G2181">
        <f t="shared" si="2"/>
        <v>6</v>
      </c>
      <c r="H2181">
        <f>IFERROR(__xludf.DUMMYFUNCTION("""COMPUTED_VALUE"""),34.0)</f>
        <v>34</v>
      </c>
      <c r="I2181">
        <f>IFERROR(__xludf.DUMMYFUNCTION("""COMPUTED_VALUE"""),20.0)</f>
        <v>20</v>
      </c>
    </row>
    <row r="2182">
      <c r="A2182" s="2">
        <v>68.0</v>
      </c>
      <c r="B2182" s="2">
        <v>2.0</v>
      </c>
      <c r="C2182" s="2">
        <v>70.0</v>
      </c>
      <c r="D2182" s="4">
        <v>43337.281747685185</v>
      </c>
      <c r="E2182" s="6">
        <f t="shared" si="1"/>
        <v>43337</v>
      </c>
      <c r="F2182" s="7">
        <f>IFERROR(__xludf.DUMMYFUNCTION("""COMPUTED_VALUE"""),0.28174768518518517)</f>
        <v>0.2817476852</v>
      </c>
      <c r="G2182">
        <f t="shared" si="2"/>
        <v>6</v>
      </c>
      <c r="H2182">
        <f>IFERROR(__xludf.DUMMYFUNCTION("""COMPUTED_VALUE"""),45.0)</f>
        <v>45</v>
      </c>
      <c r="I2182">
        <f>IFERROR(__xludf.DUMMYFUNCTION("""COMPUTED_VALUE"""),43.0)</f>
        <v>43</v>
      </c>
    </row>
    <row r="2183">
      <c r="A2183" s="2">
        <v>62.0</v>
      </c>
      <c r="B2183" s="2">
        <v>1.0</v>
      </c>
      <c r="C2183" s="2">
        <v>63.0</v>
      </c>
      <c r="D2183" s="4">
        <v>43337.29215277778</v>
      </c>
      <c r="E2183" s="6">
        <f t="shared" si="1"/>
        <v>43337</v>
      </c>
      <c r="F2183" s="7">
        <f>IFERROR(__xludf.DUMMYFUNCTION("""COMPUTED_VALUE"""),0.29215277777777776)</f>
        <v>0.2921527778</v>
      </c>
      <c r="G2183">
        <f t="shared" si="2"/>
        <v>7</v>
      </c>
      <c r="H2183">
        <f>IFERROR(__xludf.DUMMYFUNCTION("""COMPUTED_VALUE"""),0.0)</f>
        <v>0</v>
      </c>
      <c r="I2183">
        <f>IFERROR(__xludf.DUMMYFUNCTION("""COMPUTED_VALUE"""),42.0)</f>
        <v>42</v>
      </c>
    </row>
    <row r="2184">
      <c r="A2184" s="2">
        <v>64.0</v>
      </c>
      <c r="B2184" s="2">
        <v>2.0</v>
      </c>
      <c r="C2184" s="2">
        <v>66.0</v>
      </c>
      <c r="D2184" s="4">
        <v>43337.30259259259</v>
      </c>
      <c r="E2184" s="6">
        <f t="shared" si="1"/>
        <v>43337</v>
      </c>
      <c r="F2184" s="7">
        <f>IFERROR(__xludf.DUMMYFUNCTION("""COMPUTED_VALUE"""),0.3025925925925926)</f>
        <v>0.3025925926</v>
      </c>
      <c r="G2184">
        <f t="shared" si="2"/>
        <v>7</v>
      </c>
      <c r="H2184">
        <f>IFERROR(__xludf.DUMMYFUNCTION("""COMPUTED_VALUE"""),15.0)</f>
        <v>15</v>
      </c>
      <c r="I2184">
        <f>IFERROR(__xludf.DUMMYFUNCTION("""COMPUTED_VALUE"""),44.0)</f>
        <v>44</v>
      </c>
    </row>
    <row r="2185">
      <c r="A2185" s="2">
        <v>57.0</v>
      </c>
      <c r="B2185" s="2">
        <v>2.0</v>
      </c>
      <c r="C2185" s="2">
        <v>59.0</v>
      </c>
      <c r="D2185" s="4">
        <v>43337.31300925926</v>
      </c>
      <c r="E2185" s="6">
        <f t="shared" si="1"/>
        <v>43337</v>
      </c>
      <c r="F2185" s="7">
        <f>IFERROR(__xludf.DUMMYFUNCTION("""COMPUTED_VALUE"""),0.31300925925925926)</f>
        <v>0.3130092593</v>
      </c>
      <c r="G2185">
        <f t="shared" si="2"/>
        <v>7</v>
      </c>
      <c r="H2185">
        <f>IFERROR(__xludf.DUMMYFUNCTION("""COMPUTED_VALUE"""),30.0)</f>
        <v>30</v>
      </c>
      <c r="I2185">
        <f>IFERROR(__xludf.DUMMYFUNCTION("""COMPUTED_VALUE"""),44.0)</f>
        <v>44</v>
      </c>
    </row>
    <row r="2186">
      <c r="A2186" s="2">
        <v>62.0</v>
      </c>
      <c r="B2186" s="2">
        <v>2.0</v>
      </c>
      <c r="C2186" s="2">
        <v>64.0</v>
      </c>
      <c r="D2186" s="4">
        <v>43337.32341435185</v>
      </c>
      <c r="E2186" s="6">
        <f t="shared" si="1"/>
        <v>43337</v>
      </c>
      <c r="F2186" s="7">
        <f>IFERROR(__xludf.DUMMYFUNCTION("""COMPUTED_VALUE"""),0.32341435185185186)</f>
        <v>0.3234143519</v>
      </c>
      <c r="G2186">
        <f t="shared" si="2"/>
        <v>7</v>
      </c>
      <c r="H2186">
        <f>IFERROR(__xludf.DUMMYFUNCTION("""COMPUTED_VALUE"""),45.0)</f>
        <v>45</v>
      </c>
      <c r="I2186">
        <f>IFERROR(__xludf.DUMMYFUNCTION("""COMPUTED_VALUE"""),43.0)</f>
        <v>43</v>
      </c>
    </row>
    <row r="2187">
      <c r="A2187" s="2">
        <v>65.0</v>
      </c>
      <c r="B2187" s="2">
        <v>1.0</v>
      </c>
      <c r="C2187" s="2">
        <v>66.0</v>
      </c>
      <c r="D2187" s="4">
        <v>43337.33384259259</v>
      </c>
      <c r="E2187" s="6">
        <f t="shared" si="1"/>
        <v>43337</v>
      </c>
      <c r="F2187" s="7">
        <f>IFERROR(__xludf.DUMMYFUNCTION("""COMPUTED_VALUE"""),0.3338425925925926)</f>
        <v>0.3338425926</v>
      </c>
      <c r="G2187">
        <f t="shared" si="2"/>
        <v>8</v>
      </c>
      <c r="H2187">
        <f>IFERROR(__xludf.DUMMYFUNCTION("""COMPUTED_VALUE"""),0.0)</f>
        <v>0</v>
      </c>
      <c r="I2187">
        <f>IFERROR(__xludf.DUMMYFUNCTION("""COMPUTED_VALUE"""),44.0)</f>
        <v>44</v>
      </c>
    </row>
    <row r="2188">
      <c r="A2188" s="2">
        <v>79.0</v>
      </c>
      <c r="B2188" s="2">
        <v>1.0</v>
      </c>
      <c r="C2188" s="2">
        <v>80.0</v>
      </c>
      <c r="D2188" s="4">
        <v>43337.344247685185</v>
      </c>
      <c r="E2188" s="6">
        <f t="shared" si="1"/>
        <v>43337</v>
      </c>
      <c r="F2188" s="7">
        <f>IFERROR(__xludf.DUMMYFUNCTION("""COMPUTED_VALUE"""),0.34424768518518517)</f>
        <v>0.3442476852</v>
      </c>
      <c r="G2188">
        <f t="shared" si="2"/>
        <v>8</v>
      </c>
      <c r="H2188">
        <f>IFERROR(__xludf.DUMMYFUNCTION("""COMPUTED_VALUE"""),15.0)</f>
        <v>15</v>
      </c>
      <c r="I2188">
        <f>IFERROR(__xludf.DUMMYFUNCTION("""COMPUTED_VALUE"""),43.0)</f>
        <v>43</v>
      </c>
    </row>
    <row r="2189">
      <c r="A2189" s="2">
        <v>60.0</v>
      </c>
      <c r="B2189" s="2">
        <v>1.0</v>
      </c>
      <c r="C2189" s="2">
        <v>61.0</v>
      </c>
      <c r="D2189" s="4">
        <v>43337.354675925926</v>
      </c>
      <c r="E2189" s="6">
        <f t="shared" si="1"/>
        <v>43337</v>
      </c>
      <c r="F2189" s="7">
        <f>IFERROR(__xludf.DUMMYFUNCTION("""COMPUTED_VALUE"""),0.35467592592592595)</f>
        <v>0.3546759259</v>
      </c>
      <c r="G2189">
        <f t="shared" si="2"/>
        <v>8</v>
      </c>
      <c r="H2189">
        <f>IFERROR(__xludf.DUMMYFUNCTION("""COMPUTED_VALUE"""),30.0)</f>
        <v>30</v>
      </c>
      <c r="I2189">
        <f>IFERROR(__xludf.DUMMYFUNCTION("""COMPUTED_VALUE"""),44.0)</f>
        <v>44</v>
      </c>
    </row>
    <row r="2190">
      <c r="A2190" s="2">
        <v>59.0</v>
      </c>
      <c r="B2190" s="2">
        <v>1.0</v>
      </c>
      <c r="C2190" s="2">
        <v>60.0</v>
      </c>
      <c r="D2190" s="4">
        <v>43337.36509259259</v>
      </c>
      <c r="E2190" s="6">
        <f t="shared" si="1"/>
        <v>43337</v>
      </c>
      <c r="F2190" s="7">
        <f>IFERROR(__xludf.DUMMYFUNCTION("""COMPUTED_VALUE"""),0.3650925925925926)</f>
        <v>0.3650925926</v>
      </c>
      <c r="G2190">
        <f t="shared" si="2"/>
        <v>8</v>
      </c>
      <c r="H2190">
        <f>IFERROR(__xludf.DUMMYFUNCTION("""COMPUTED_VALUE"""),45.0)</f>
        <v>45</v>
      </c>
      <c r="I2190">
        <f>IFERROR(__xludf.DUMMYFUNCTION("""COMPUTED_VALUE"""),44.0)</f>
        <v>44</v>
      </c>
    </row>
    <row r="2191">
      <c r="A2191" s="2">
        <v>50.0</v>
      </c>
      <c r="B2191" s="2">
        <v>1.0</v>
      </c>
      <c r="C2191" s="2">
        <v>51.0</v>
      </c>
      <c r="D2191" s="4">
        <v>43337.37550925926</v>
      </c>
      <c r="E2191" s="6">
        <f t="shared" si="1"/>
        <v>43337</v>
      </c>
      <c r="F2191" s="7">
        <f>IFERROR(__xludf.DUMMYFUNCTION("""COMPUTED_VALUE"""),0.37550925925925926)</f>
        <v>0.3755092593</v>
      </c>
      <c r="G2191">
        <f t="shared" si="2"/>
        <v>9</v>
      </c>
      <c r="H2191">
        <f>IFERROR(__xludf.DUMMYFUNCTION("""COMPUTED_VALUE"""),0.0)</f>
        <v>0</v>
      </c>
      <c r="I2191">
        <f>IFERROR(__xludf.DUMMYFUNCTION("""COMPUTED_VALUE"""),44.0)</f>
        <v>44</v>
      </c>
    </row>
    <row r="2192">
      <c r="A2192" s="2">
        <v>63.0</v>
      </c>
      <c r="B2192" s="2">
        <v>1.0</v>
      </c>
      <c r="C2192" s="2">
        <v>64.0</v>
      </c>
      <c r="D2192" s="4">
        <v>43337.38591435185</v>
      </c>
      <c r="E2192" s="6">
        <f t="shared" si="1"/>
        <v>43337</v>
      </c>
      <c r="F2192" s="7">
        <f>IFERROR(__xludf.DUMMYFUNCTION("""COMPUTED_VALUE"""),0.38591435185185186)</f>
        <v>0.3859143519</v>
      </c>
      <c r="G2192">
        <f t="shared" si="2"/>
        <v>9</v>
      </c>
      <c r="H2192">
        <f>IFERROR(__xludf.DUMMYFUNCTION("""COMPUTED_VALUE"""),15.0)</f>
        <v>15</v>
      </c>
      <c r="I2192">
        <f>IFERROR(__xludf.DUMMYFUNCTION("""COMPUTED_VALUE"""),43.0)</f>
        <v>43</v>
      </c>
    </row>
    <row r="2193">
      <c r="A2193" s="2">
        <v>87.0</v>
      </c>
      <c r="B2193" s="2">
        <v>1.0</v>
      </c>
      <c r="C2193" s="2">
        <v>88.0</v>
      </c>
      <c r="D2193" s="4">
        <v>43337.39634259259</v>
      </c>
      <c r="E2193" s="6">
        <f t="shared" si="1"/>
        <v>43337</v>
      </c>
      <c r="F2193" s="7">
        <f>IFERROR(__xludf.DUMMYFUNCTION("""COMPUTED_VALUE"""),0.3963425925925926)</f>
        <v>0.3963425926</v>
      </c>
      <c r="G2193">
        <f t="shared" si="2"/>
        <v>9</v>
      </c>
      <c r="H2193">
        <f>IFERROR(__xludf.DUMMYFUNCTION("""COMPUTED_VALUE"""),30.0)</f>
        <v>30</v>
      </c>
      <c r="I2193">
        <f>IFERROR(__xludf.DUMMYFUNCTION("""COMPUTED_VALUE"""),44.0)</f>
        <v>44</v>
      </c>
    </row>
    <row r="2194">
      <c r="A2194" s="2">
        <v>112.0</v>
      </c>
      <c r="B2194" s="2">
        <v>1.0</v>
      </c>
      <c r="C2194" s="2">
        <v>113.0</v>
      </c>
      <c r="D2194" s="4">
        <v>43337.406747685185</v>
      </c>
      <c r="E2194" s="6">
        <f t="shared" si="1"/>
        <v>43337</v>
      </c>
      <c r="F2194" s="7">
        <f>IFERROR(__xludf.DUMMYFUNCTION("""COMPUTED_VALUE"""),0.40674768518518517)</f>
        <v>0.4067476852</v>
      </c>
      <c r="G2194">
        <f t="shared" si="2"/>
        <v>9</v>
      </c>
      <c r="H2194">
        <f>IFERROR(__xludf.DUMMYFUNCTION("""COMPUTED_VALUE"""),45.0)</f>
        <v>45</v>
      </c>
      <c r="I2194">
        <f>IFERROR(__xludf.DUMMYFUNCTION("""COMPUTED_VALUE"""),43.0)</f>
        <v>43</v>
      </c>
    </row>
    <row r="2195">
      <c r="A2195" s="2">
        <v>77.0</v>
      </c>
      <c r="B2195" s="2">
        <v>1.0</v>
      </c>
      <c r="C2195" s="2">
        <v>78.0</v>
      </c>
      <c r="D2195" s="4">
        <v>43337.4171875</v>
      </c>
      <c r="E2195" s="6">
        <f t="shared" si="1"/>
        <v>43337</v>
      </c>
      <c r="F2195" s="7">
        <f>IFERROR(__xludf.DUMMYFUNCTION("""COMPUTED_VALUE"""),0.4171875)</f>
        <v>0.4171875</v>
      </c>
      <c r="G2195">
        <f t="shared" si="2"/>
        <v>10</v>
      </c>
      <c r="H2195">
        <f>IFERROR(__xludf.DUMMYFUNCTION("""COMPUTED_VALUE"""),0.0)</f>
        <v>0</v>
      </c>
      <c r="I2195">
        <f>IFERROR(__xludf.DUMMYFUNCTION("""COMPUTED_VALUE"""),45.0)</f>
        <v>45</v>
      </c>
    </row>
    <row r="2196">
      <c r="A2196" s="2">
        <v>88.0</v>
      </c>
      <c r="B2196" s="2">
        <v>1.0</v>
      </c>
      <c r="C2196" s="2">
        <v>89.0</v>
      </c>
      <c r="D2196" s="4">
        <v>43337.42758101852</v>
      </c>
      <c r="E2196" s="6">
        <f t="shared" si="1"/>
        <v>43337</v>
      </c>
      <c r="F2196" s="7">
        <f>IFERROR(__xludf.DUMMYFUNCTION("""COMPUTED_VALUE"""),0.42758101851851854)</f>
        <v>0.4275810185</v>
      </c>
      <c r="G2196">
        <f t="shared" si="2"/>
        <v>10</v>
      </c>
      <c r="H2196">
        <f>IFERROR(__xludf.DUMMYFUNCTION("""COMPUTED_VALUE"""),15.0)</f>
        <v>15</v>
      </c>
      <c r="I2196">
        <f>IFERROR(__xludf.DUMMYFUNCTION("""COMPUTED_VALUE"""),43.0)</f>
        <v>43</v>
      </c>
    </row>
    <row r="2197">
      <c r="A2197" s="2">
        <v>102.0</v>
      </c>
      <c r="B2197" s="2">
        <v>2.0</v>
      </c>
      <c r="C2197" s="2">
        <v>104.0</v>
      </c>
      <c r="D2197" s="4">
        <v>43337.43800925926</v>
      </c>
      <c r="E2197" s="6">
        <f t="shared" si="1"/>
        <v>43337</v>
      </c>
      <c r="F2197" s="7">
        <f>IFERROR(__xludf.DUMMYFUNCTION("""COMPUTED_VALUE"""),0.43800925925925926)</f>
        <v>0.4380092593</v>
      </c>
      <c r="G2197">
        <f t="shared" si="2"/>
        <v>10</v>
      </c>
      <c r="H2197">
        <f>IFERROR(__xludf.DUMMYFUNCTION("""COMPUTED_VALUE"""),30.0)</f>
        <v>30</v>
      </c>
      <c r="I2197">
        <f>IFERROR(__xludf.DUMMYFUNCTION("""COMPUTED_VALUE"""),44.0)</f>
        <v>44</v>
      </c>
    </row>
    <row r="2198">
      <c r="A2198" s="2">
        <v>142.0</v>
      </c>
      <c r="B2198" s="2">
        <v>2.0</v>
      </c>
      <c r="C2198" s="2">
        <v>144.0</v>
      </c>
      <c r="D2198" s="4">
        <v>43337.44841435185</v>
      </c>
      <c r="E2198" s="6">
        <f t="shared" si="1"/>
        <v>43337</v>
      </c>
      <c r="F2198" s="7">
        <f>IFERROR(__xludf.DUMMYFUNCTION("""COMPUTED_VALUE"""),0.44841435185185186)</f>
        <v>0.4484143519</v>
      </c>
      <c r="G2198">
        <f t="shared" si="2"/>
        <v>10</v>
      </c>
      <c r="H2198">
        <f>IFERROR(__xludf.DUMMYFUNCTION("""COMPUTED_VALUE"""),45.0)</f>
        <v>45</v>
      </c>
      <c r="I2198">
        <f>IFERROR(__xludf.DUMMYFUNCTION("""COMPUTED_VALUE"""),43.0)</f>
        <v>43</v>
      </c>
    </row>
    <row r="2199">
      <c r="A2199" s="2">
        <v>110.0</v>
      </c>
      <c r="B2199" s="2">
        <v>2.0</v>
      </c>
      <c r="C2199" s="2">
        <v>112.0</v>
      </c>
      <c r="D2199" s="4">
        <v>43337.45884259259</v>
      </c>
      <c r="E2199" s="6">
        <f t="shared" si="1"/>
        <v>43337</v>
      </c>
      <c r="F2199" s="7">
        <f>IFERROR(__xludf.DUMMYFUNCTION("""COMPUTED_VALUE"""),0.4588425925925926)</f>
        <v>0.4588425926</v>
      </c>
      <c r="G2199">
        <f t="shared" si="2"/>
        <v>11</v>
      </c>
      <c r="H2199">
        <f>IFERROR(__xludf.DUMMYFUNCTION("""COMPUTED_VALUE"""),0.0)</f>
        <v>0</v>
      </c>
      <c r="I2199">
        <f>IFERROR(__xludf.DUMMYFUNCTION("""COMPUTED_VALUE"""),44.0)</f>
        <v>44</v>
      </c>
    </row>
    <row r="2200">
      <c r="A2200" s="2">
        <v>128.0</v>
      </c>
      <c r="B2200" s="2">
        <v>3.0</v>
      </c>
      <c r="C2200" s="2">
        <v>131.0</v>
      </c>
      <c r="D2200" s="4">
        <v>43337.46925925926</v>
      </c>
      <c r="E2200" s="6">
        <f t="shared" si="1"/>
        <v>43337</v>
      </c>
      <c r="F2200" s="7">
        <f>IFERROR(__xludf.DUMMYFUNCTION("""COMPUTED_VALUE"""),0.46925925925925926)</f>
        <v>0.4692592593</v>
      </c>
      <c r="G2200">
        <f t="shared" si="2"/>
        <v>11</v>
      </c>
      <c r="H2200">
        <f>IFERROR(__xludf.DUMMYFUNCTION("""COMPUTED_VALUE"""),15.0)</f>
        <v>15</v>
      </c>
      <c r="I2200">
        <f>IFERROR(__xludf.DUMMYFUNCTION("""COMPUTED_VALUE"""),44.0)</f>
        <v>44</v>
      </c>
    </row>
    <row r="2201">
      <c r="A2201" s="2">
        <v>147.0</v>
      </c>
      <c r="B2201" s="2">
        <v>4.0</v>
      </c>
      <c r="C2201" s="2">
        <v>151.0</v>
      </c>
      <c r="D2201" s="4">
        <v>43337.47966435185</v>
      </c>
      <c r="E2201" s="6">
        <f t="shared" si="1"/>
        <v>43337</v>
      </c>
      <c r="F2201" s="7">
        <f>IFERROR(__xludf.DUMMYFUNCTION("""COMPUTED_VALUE"""),0.47966435185185186)</f>
        <v>0.4796643519</v>
      </c>
      <c r="G2201">
        <f t="shared" si="2"/>
        <v>11</v>
      </c>
      <c r="H2201">
        <f>IFERROR(__xludf.DUMMYFUNCTION("""COMPUTED_VALUE"""),30.0)</f>
        <v>30</v>
      </c>
      <c r="I2201">
        <f>IFERROR(__xludf.DUMMYFUNCTION("""COMPUTED_VALUE"""),43.0)</f>
        <v>43</v>
      </c>
    </row>
    <row r="2202">
      <c r="A2202" s="2">
        <v>194.0</v>
      </c>
      <c r="B2202" s="2">
        <v>4.0</v>
      </c>
      <c r="C2202" s="2">
        <v>198.0</v>
      </c>
      <c r="D2202" s="4">
        <v>43337.49009259259</v>
      </c>
      <c r="E2202" s="6">
        <f t="shared" si="1"/>
        <v>43337</v>
      </c>
      <c r="F2202" s="7">
        <f>IFERROR(__xludf.DUMMYFUNCTION("""COMPUTED_VALUE"""),0.4900925925925926)</f>
        <v>0.4900925926</v>
      </c>
      <c r="G2202">
        <f t="shared" si="2"/>
        <v>11</v>
      </c>
      <c r="H2202">
        <f>IFERROR(__xludf.DUMMYFUNCTION("""COMPUTED_VALUE"""),45.0)</f>
        <v>45</v>
      </c>
      <c r="I2202">
        <f>IFERROR(__xludf.DUMMYFUNCTION("""COMPUTED_VALUE"""),44.0)</f>
        <v>44</v>
      </c>
    </row>
    <row r="2203">
      <c r="A2203" s="2">
        <v>187.0</v>
      </c>
      <c r="B2203" s="2">
        <v>3.0</v>
      </c>
      <c r="C2203" s="2">
        <v>190.0</v>
      </c>
      <c r="D2203" s="4">
        <v>43337.500497685185</v>
      </c>
      <c r="E2203" s="6">
        <f t="shared" si="1"/>
        <v>43337</v>
      </c>
      <c r="F2203" s="7">
        <f>IFERROR(__xludf.DUMMYFUNCTION("""COMPUTED_VALUE"""),0.5004976851851852)</f>
        <v>0.5004976852</v>
      </c>
      <c r="G2203">
        <f t="shared" si="2"/>
        <v>12</v>
      </c>
      <c r="H2203">
        <f>IFERROR(__xludf.DUMMYFUNCTION("""COMPUTED_VALUE"""),0.0)</f>
        <v>0</v>
      </c>
      <c r="I2203">
        <f>IFERROR(__xludf.DUMMYFUNCTION("""COMPUTED_VALUE"""),43.0)</f>
        <v>43</v>
      </c>
    </row>
    <row r="2204">
      <c r="A2204" s="2">
        <v>174.0</v>
      </c>
      <c r="B2204" s="2">
        <v>2.0</v>
      </c>
      <c r="C2204" s="2">
        <v>176.0</v>
      </c>
      <c r="D2204" s="4">
        <v>43337.51091435185</v>
      </c>
      <c r="E2204" s="6">
        <f t="shared" si="1"/>
        <v>43337</v>
      </c>
      <c r="F2204" s="7">
        <f>IFERROR(__xludf.DUMMYFUNCTION("""COMPUTED_VALUE"""),0.5109143518518519)</f>
        <v>0.5109143519</v>
      </c>
      <c r="G2204">
        <f t="shared" si="2"/>
        <v>12</v>
      </c>
      <c r="H2204">
        <f>IFERROR(__xludf.DUMMYFUNCTION("""COMPUTED_VALUE"""),15.0)</f>
        <v>15</v>
      </c>
      <c r="I2204">
        <f>IFERROR(__xludf.DUMMYFUNCTION("""COMPUTED_VALUE"""),43.0)</f>
        <v>43</v>
      </c>
    </row>
    <row r="2205">
      <c r="A2205" s="2">
        <v>188.0</v>
      </c>
      <c r="B2205" s="2">
        <v>2.0</v>
      </c>
      <c r="C2205" s="2">
        <v>190.0</v>
      </c>
      <c r="D2205" s="4">
        <v>43337.52133101852</v>
      </c>
      <c r="E2205" s="6">
        <f t="shared" si="1"/>
        <v>43337</v>
      </c>
      <c r="F2205" s="7">
        <f>IFERROR(__xludf.DUMMYFUNCTION("""COMPUTED_VALUE"""),0.5213310185185185)</f>
        <v>0.5213310185</v>
      </c>
      <c r="G2205">
        <f t="shared" si="2"/>
        <v>12</v>
      </c>
      <c r="H2205">
        <f>IFERROR(__xludf.DUMMYFUNCTION("""COMPUTED_VALUE"""),30.0)</f>
        <v>30</v>
      </c>
      <c r="I2205">
        <f>IFERROR(__xludf.DUMMYFUNCTION("""COMPUTED_VALUE"""),43.0)</f>
        <v>43</v>
      </c>
    </row>
    <row r="2206">
      <c r="A2206" s="2">
        <v>256.0</v>
      </c>
      <c r="B2206" s="2">
        <v>2.0</v>
      </c>
      <c r="C2206" s="2">
        <v>258.0</v>
      </c>
      <c r="D2206" s="4">
        <v>43337.53175925926</v>
      </c>
      <c r="E2206" s="6">
        <f t="shared" si="1"/>
        <v>43337</v>
      </c>
      <c r="F2206" s="7">
        <f>IFERROR(__xludf.DUMMYFUNCTION("""COMPUTED_VALUE"""),0.5317592592592593)</f>
        <v>0.5317592593</v>
      </c>
      <c r="G2206">
        <f t="shared" si="2"/>
        <v>12</v>
      </c>
      <c r="H2206">
        <f>IFERROR(__xludf.DUMMYFUNCTION("""COMPUTED_VALUE"""),45.0)</f>
        <v>45</v>
      </c>
      <c r="I2206">
        <f>IFERROR(__xludf.DUMMYFUNCTION("""COMPUTED_VALUE"""),44.0)</f>
        <v>44</v>
      </c>
    </row>
    <row r="2207">
      <c r="A2207" s="2">
        <v>208.0</v>
      </c>
      <c r="B2207" s="2">
        <v>4.0</v>
      </c>
      <c r="C2207" s="2">
        <v>212.0</v>
      </c>
      <c r="D2207" s="4">
        <v>43337.542175925926</v>
      </c>
      <c r="E2207" s="6">
        <f t="shared" si="1"/>
        <v>43337</v>
      </c>
      <c r="F2207" s="7">
        <f>IFERROR(__xludf.DUMMYFUNCTION("""COMPUTED_VALUE"""),0.5421759259259259)</f>
        <v>0.5421759259</v>
      </c>
      <c r="G2207">
        <f t="shared" si="2"/>
        <v>13</v>
      </c>
      <c r="H2207">
        <f>IFERROR(__xludf.DUMMYFUNCTION("""COMPUTED_VALUE"""),0.0)</f>
        <v>0</v>
      </c>
      <c r="I2207">
        <f>IFERROR(__xludf.DUMMYFUNCTION("""COMPUTED_VALUE"""),44.0)</f>
        <v>44</v>
      </c>
    </row>
    <row r="2208">
      <c r="A2208" s="2">
        <v>222.0</v>
      </c>
      <c r="B2208" s="2">
        <v>4.0</v>
      </c>
      <c r="C2208" s="2">
        <v>226.0</v>
      </c>
      <c r="D2208" s="4">
        <v>43337.55259259259</v>
      </c>
      <c r="E2208" s="6">
        <f t="shared" si="1"/>
        <v>43337</v>
      </c>
      <c r="F2208" s="7">
        <f>IFERROR(__xludf.DUMMYFUNCTION("""COMPUTED_VALUE"""),0.5525925925925926)</f>
        <v>0.5525925926</v>
      </c>
      <c r="G2208">
        <f t="shared" si="2"/>
        <v>13</v>
      </c>
      <c r="H2208">
        <f>IFERROR(__xludf.DUMMYFUNCTION("""COMPUTED_VALUE"""),15.0)</f>
        <v>15</v>
      </c>
      <c r="I2208">
        <f>IFERROR(__xludf.DUMMYFUNCTION("""COMPUTED_VALUE"""),44.0)</f>
        <v>44</v>
      </c>
    </row>
    <row r="2209">
      <c r="A2209" s="2">
        <v>249.0</v>
      </c>
      <c r="B2209" s="2">
        <v>5.0</v>
      </c>
      <c r="C2209" s="2">
        <v>254.0</v>
      </c>
      <c r="D2209" s="4">
        <v>43337.562997685185</v>
      </c>
      <c r="E2209" s="6">
        <f t="shared" si="1"/>
        <v>43337</v>
      </c>
      <c r="F2209" s="7">
        <f>IFERROR(__xludf.DUMMYFUNCTION("""COMPUTED_VALUE"""),0.5629976851851852)</f>
        <v>0.5629976852</v>
      </c>
      <c r="G2209">
        <f t="shared" si="2"/>
        <v>13</v>
      </c>
      <c r="H2209">
        <f>IFERROR(__xludf.DUMMYFUNCTION("""COMPUTED_VALUE"""),30.0)</f>
        <v>30</v>
      </c>
      <c r="I2209">
        <f>IFERROR(__xludf.DUMMYFUNCTION("""COMPUTED_VALUE"""),43.0)</f>
        <v>43</v>
      </c>
    </row>
    <row r="2210">
      <c r="A2210" s="2">
        <v>278.0</v>
      </c>
      <c r="B2210" s="2">
        <v>4.0</v>
      </c>
      <c r="C2210" s="2">
        <v>280.0</v>
      </c>
      <c r="D2210" s="4">
        <v>43337.573425925926</v>
      </c>
      <c r="E2210" s="6">
        <f t="shared" si="1"/>
        <v>43337</v>
      </c>
      <c r="F2210" s="7">
        <f>IFERROR(__xludf.DUMMYFUNCTION("""COMPUTED_VALUE"""),0.5734259259259259)</f>
        <v>0.5734259259</v>
      </c>
      <c r="G2210">
        <f t="shared" si="2"/>
        <v>13</v>
      </c>
      <c r="H2210">
        <f>IFERROR(__xludf.DUMMYFUNCTION("""COMPUTED_VALUE"""),45.0)</f>
        <v>45</v>
      </c>
      <c r="I2210">
        <f>IFERROR(__xludf.DUMMYFUNCTION("""COMPUTED_VALUE"""),44.0)</f>
        <v>44</v>
      </c>
    </row>
    <row r="2211">
      <c r="A2211" s="2">
        <v>244.0</v>
      </c>
      <c r="B2211" s="2">
        <v>4.0</v>
      </c>
      <c r="C2211" s="2">
        <v>248.0</v>
      </c>
      <c r="D2211" s="4">
        <v>43337.583819444444</v>
      </c>
      <c r="E2211" s="6">
        <f t="shared" si="1"/>
        <v>43337</v>
      </c>
      <c r="F2211" s="7">
        <f>IFERROR(__xludf.DUMMYFUNCTION("""COMPUTED_VALUE"""),0.5838194444444444)</f>
        <v>0.5838194444</v>
      </c>
      <c r="G2211">
        <f t="shared" si="2"/>
        <v>14</v>
      </c>
      <c r="H2211">
        <f>IFERROR(__xludf.DUMMYFUNCTION("""COMPUTED_VALUE"""),0.0)</f>
        <v>0</v>
      </c>
      <c r="I2211">
        <f>IFERROR(__xludf.DUMMYFUNCTION("""COMPUTED_VALUE"""),42.0)</f>
        <v>42</v>
      </c>
    </row>
    <row r="2212">
      <c r="A2212" s="2">
        <v>287.0</v>
      </c>
      <c r="B2212" s="2">
        <v>5.0</v>
      </c>
      <c r="C2212" s="2">
        <v>290.0</v>
      </c>
      <c r="D2212" s="4">
        <v>43337.594247685185</v>
      </c>
      <c r="E2212" s="6">
        <f t="shared" si="1"/>
        <v>43337</v>
      </c>
      <c r="F2212" s="7">
        <f>IFERROR(__xludf.DUMMYFUNCTION("""COMPUTED_VALUE"""),0.5942476851851852)</f>
        <v>0.5942476852</v>
      </c>
      <c r="G2212">
        <f t="shared" si="2"/>
        <v>14</v>
      </c>
      <c r="H2212">
        <f>IFERROR(__xludf.DUMMYFUNCTION("""COMPUTED_VALUE"""),15.0)</f>
        <v>15</v>
      </c>
      <c r="I2212">
        <f>IFERROR(__xludf.DUMMYFUNCTION("""COMPUTED_VALUE"""),43.0)</f>
        <v>43</v>
      </c>
    </row>
    <row r="2213">
      <c r="A2213" s="2">
        <v>283.0</v>
      </c>
      <c r="B2213" s="2">
        <v>6.0</v>
      </c>
      <c r="C2213" s="2">
        <v>289.0</v>
      </c>
      <c r="D2213" s="4">
        <v>43337.60465277778</v>
      </c>
      <c r="E2213" s="6">
        <f t="shared" si="1"/>
        <v>43337</v>
      </c>
      <c r="F2213" s="7">
        <f>IFERROR(__xludf.DUMMYFUNCTION("""COMPUTED_VALUE"""),0.6046527777777778)</f>
        <v>0.6046527778</v>
      </c>
      <c r="G2213">
        <f t="shared" si="2"/>
        <v>14</v>
      </c>
      <c r="H2213">
        <f>IFERROR(__xludf.DUMMYFUNCTION("""COMPUTED_VALUE"""),30.0)</f>
        <v>30</v>
      </c>
      <c r="I2213">
        <f>IFERROR(__xludf.DUMMYFUNCTION("""COMPUTED_VALUE"""),42.0)</f>
        <v>42</v>
      </c>
    </row>
    <row r="2214">
      <c r="A2214" s="2">
        <v>311.0</v>
      </c>
      <c r="B2214" s="2">
        <v>2.0</v>
      </c>
      <c r="C2214" s="2">
        <v>313.0</v>
      </c>
      <c r="D2214" s="4">
        <v>43337.61508101852</v>
      </c>
      <c r="E2214" s="6">
        <f t="shared" si="1"/>
        <v>43337</v>
      </c>
      <c r="F2214" s="7">
        <f>IFERROR(__xludf.DUMMYFUNCTION("""COMPUTED_VALUE"""),0.6150810185185185)</f>
        <v>0.6150810185</v>
      </c>
      <c r="G2214">
        <f t="shared" si="2"/>
        <v>14</v>
      </c>
      <c r="H2214">
        <f>IFERROR(__xludf.DUMMYFUNCTION("""COMPUTED_VALUE"""),45.0)</f>
        <v>45</v>
      </c>
      <c r="I2214">
        <f>IFERROR(__xludf.DUMMYFUNCTION("""COMPUTED_VALUE"""),43.0)</f>
        <v>43</v>
      </c>
    </row>
    <row r="2215">
      <c r="A2215" s="2">
        <v>298.0</v>
      </c>
      <c r="B2215" s="2">
        <v>2.0</v>
      </c>
      <c r="C2215" s="2">
        <v>299.0</v>
      </c>
      <c r="D2215" s="4">
        <v>43337.625497685185</v>
      </c>
      <c r="E2215" s="6">
        <f t="shared" si="1"/>
        <v>43337</v>
      </c>
      <c r="F2215" s="7">
        <f>IFERROR(__xludf.DUMMYFUNCTION("""COMPUTED_VALUE"""),0.6254976851851852)</f>
        <v>0.6254976852</v>
      </c>
      <c r="G2215">
        <f t="shared" si="2"/>
        <v>15</v>
      </c>
      <c r="H2215">
        <f>IFERROR(__xludf.DUMMYFUNCTION("""COMPUTED_VALUE"""),0.0)</f>
        <v>0</v>
      </c>
      <c r="I2215">
        <f>IFERROR(__xludf.DUMMYFUNCTION("""COMPUTED_VALUE"""),43.0)</f>
        <v>43</v>
      </c>
    </row>
    <row r="2216">
      <c r="A2216" s="2">
        <v>321.0</v>
      </c>
      <c r="B2216" s="2">
        <v>2.0</v>
      </c>
      <c r="C2216" s="2">
        <v>323.0</v>
      </c>
      <c r="D2216" s="4">
        <v>43337.63591435185</v>
      </c>
      <c r="E2216" s="6">
        <f t="shared" si="1"/>
        <v>43337</v>
      </c>
      <c r="F2216" s="7">
        <f>IFERROR(__xludf.DUMMYFUNCTION("""COMPUTED_VALUE"""),0.6359143518518519)</f>
        <v>0.6359143519</v>
      </c>
      <c r="G2216">
        <f t="shared" si="2"/>
        <v>15</v>
      </c>
      <c r="H2216">
        <f>IFERROR(__xludf.DUMMYFUNCTION("""COMPUTED_VALUE"""),15.0)</f>
        <v>15</v>
      </c>
      <c r="I2216">
        <f>IFERROR(__xludf.DUMMYFUNCTION("""COMPUTED_VALUE"""),43.0)</f>
        <v>43</v>
      </c>
    </row>
    <row r="2217">
      <c r="A2217" s="2">
        <v>305.0</v>
      </c>
      <c r="B2217" s="2">
        <v>2.0</v>
      </c>
      <c r="C2217" s="2">
        <v>307.0</v>
      </c>
      <c r="D2217" s="4">
        <v>43337.646319444444</v>
      </c>
      <c r="E2217" s="6">
        <f t="shared" si="1"/>
        <v>43337</v>
      </c>
      <c r="F2217" s="7">
        <f>IFERROR(__xludf.DUMMYFUNCTION("""COMPUTED_VALUE"""),0.6463194444444444)</f>
        <v>0.6463194444</v>
      </c>
      <c r="G2217">
        <f t="shared" si="2"/>
        <v>15</v>
      </c>
      <c r="H2217">
        <f>IFERROR(__xludf.DUMMYFUNCTION("""COMPUTED_VALUE"""),30.0)</f>
        <v>30</v>
      </c>
      <c r="I2217">
        <f>IFERROR(__xludf.DUMMYFUNCTION("""COMPUTED_VALUE"""),42.0)</f>
        <v>42</v>
      </c>
    </row>
    <row r="2218">
      <c r="A2218" s="2">
        <v>336.0</v>
      </c>
      <c r="B2218" s="2">
        <v>1.0</v>
      </c>
      <c r="C2218" s="2">
        <v>337.0</v>
      </c>
      <c r="D2218" s="4">
        <v>43337.656747685185</v>
      </c>
      <c r="E2218" s="6">
        <f t="shared" si="1"/>
        <v>43337</v>
      </c>
      <c r="F2218" s="7">
        <f>IFERROR(__xludf.DUMMYFUNCTION("""COMPUTED_VALUE"""),0.6567476851851852)</f>
        <v>0.6567476852</v>
      </c>
      <c r="G2218">
        <f t="shared" si="2"/>
        <v>15</v>
      </c>
      <c r="H2218">
        <f>IFERROR(__xludf.DUMMYFUNCTION("""COMPUTED_VALUE"""),45.0)</f>
        <v>45</v>
      </c>
      <c r="I2218">
        <f>IFERROR(__xludf.DUMMYFUNCTION("""COMPUTED_VALUE"""),43.0)</f>
        <v>43</v>
      </c>
    </row>
    <row r="2219">
      <c r="A2219" s="2">
        <v>300.0</v>
      </c>
      <c r="B2219" s="2">
        <v>2.0</v>
      </c>
      <c r="C2219" s="2">
        <v>302.0</v>
      </c>
      <c r="D2219" s="4">
        <v>43337.66716435185</v>
      </c>
      <c r="E2219" s="6">
        <f t="shared" si="1"/>
        <v>43337</v>
      </c>
      <c r="F2219" s="7">
        <f>IFERROR(__xludf.DUMMYFUNCTION("""COMPUTED_VALUE"""),0.6671643518518519)</f>
        <v>0.6671643519</v>
      </c>
      <c r="G2219">
        <f t="shared" si="2"/>
        <v>16</v>
      </c>
      <c r="H2219">
        <f>IFERROR(__xludf.DUMMYFUNCTION("""COMPUTED_VALUE"""),0.0)</f>
        <v>0</v>
      </c>
      <c r="I2219">
        <f>IFERROR(__xludf.DUMMYFUNCTION("""COMPUTED_VALUE"""),43.0)</f>
        <v>43</v>
      </c>
    </row>
    <row r="2220">
      <c r="A2220" s="2">
        <v>336.0</v>
      </c>
      <c r="B2220" s="2">
        <v>4.0</v>
      </c>
      <c r="C2220" s="2">
        <v>332.0</v>
      </c>
      <c r="D2220" s="4">
        <v>43337.67758101852</v>
      </c>
      <c r="E2220" s="6">
        <f t="shared" si="1"/>
        <v>43337</v>
      </c>
      <c r="F2220" s="7">
        <f>IFERROR(__xludf.DUMMYFUNCTION("""COMPUTED_VALUE"""),0.6775810185185185)</f>
        <v>0.6775810185</v>
      </c>
      <c r="G2220">
        <f t="shared" si="2"/>
        <v>16</v>
      </c>
      <c r="H2220">
        <f>IFERROR(__xludf.DUMMYFUNCTION("""COMPUTED_VALUE"""),15.0)</f>
        <v>15</v>
      </c>
      <c r="I2220">
        <f>IFERROR(__xludf.DUMMYFUNCTION("""COMPUTED_VALUE"""),43.0)</f>
        <v>43</v>
      </c>
    </row>
    <row r="2221">
      <c r="A2221" s="2">
        <v>329.0</v>
      </c>
      <c r="B2221" s="2">
        <v>2.0</v>
      </c>
      <c r="C2221" s="2">
        <v>331.0</v>
      </c>
      <c r="D2221" s="4">
        <v>43337.687997685185</v>
      </c>
      <c r="E2221" s="6">
        <f t="shared" si="1"/>
        <v>43337</v>
      </c>
      <c r="F2221" s="7">
        <f>IFERROR(__xludf.DUMMYFUNCTION("""COMPUTED_VALUE"""),0.6879976851851852)</f>
        <v>0.6879976852</v>
      </c>
      <c r="G2221">
        <f t="shared" si="2"/>
        <v>16</v>
      </c>
      <c r="H2221">
        <f>IFERROR(__xludf.DUMMYFUNCTION("""COMPUTED_VALUE"""),30.0)</f>
        <v>30</v>
      </c>
      <c r="I2221">
        <f>IFERROR(__xludf.DUMMYFUNCTION("""COMPUTED_VALUE"""),43.0)</f>
        <v>43</v>
      </c>
    </row>
    <row r="2222">
      <c r="A2222" s="2">
        <v>313.0</v>
      </c>
      <c r="B2222" s="2">
        <v>5.0</v>
      </c>
      <c r="C2222" s="2">
        <v>318.0</v>
      </c>
      <c r="D2222" s="4">
        <v>43337.69841435185</v>
      </c>
      <c r="E2222" s="6">
        <f t="shared" si="1"/>
        <v>43337</v>
      </c>
      <c r="F2222" s="7">
        <f>IFERROR(__xludf.DUMMYFUNCTION("""COMPUTED_VALUE"""),0.6984143518518519)</f>
        <v>0.6984143519</v>
      </c>
      <c r="G2222">
        <f t="shared" si="2"/>
        <v>16</v>
      </c>
      <c r="H2222">
        <f>IFERROR(__xludf.DUMMYFUNCTION("""COMPUTED_VALUE"""),45.0)</f>
        <v>45</v>
      </c>
      <c r="I2222">
        <f>IFERROR(__xludf.DUMMYFUNCTION("""COMPUTED_VALUE"""),43.0)</f>
        <v>43</v>
      </c>
    </row>
    <row r="2223">
      <c r="A2223" s="2">
        <v>250.0</v>
      </c>
      <c r="B2223" s="2">
        <v>4.0</v>
      </c>
      <c r="C2223" s="2">
        <v>254.0</v>
      </c>
      <c r="D2223" s="4">
        <v>43337.70883101852</v>
      </c>
      <c r="E2223" s="6">
        <f t="shared" si="1"/>
        <v>43337</v>
      </c>
      <c r="F2223" s="7">
        <f>IFERROR(__xludf.DUMMYFUNCTION("""COMPUTED_VALUE"""),0.7088310185185185)</f>
        <v>0.7088310185</v>
      </c>
      <c r="G2223">
        <f t="shared" si="2"/>
        <v>17</v>
      </c>
      <c r="H2223">
        <f>IFERROR(__xludf.DUMMYFUNCTION("""COMPUTED_VALUE"""),0.0)</f>
        <v>0</v>
      </c>
      <c r="I2223">
        <f>IFERROR(__xludf.DUMMYFUNCTION("""COMPUTED_VALUE"""),43.0)</f>
        <v>43</v>
      </c>
    </row>
    <row r="2224">
      <c r="A2224" s="2">
        <v>270.0</v>
      </c>
      <c r="B2224" s="2">
        <v>5.0</v>
      </c>
      <c r="C2224" s="2">
        <v>275.0</v>
      </c>
      <c r="D2224" s="4">
        <v>43337.71923611111</v>
      </c>
      <c r="E2224" s="6">
        <f t="shared" si="1"/>
        <v>43337</v>
      </c>
      <c r="F2224" s="7">
        <f>IFERROR(__xludf.DUMMYFUNCTION("""COMPUTED_VALUE"""),0.7192361111111111)</f>
        <v>0.7192361111</v>
      </c>
      <c r="G2224">
        <f t="shared" si="2"/>
        <v>17</v>
      </c>
      <c r="H2224">
        <f>IFERROR(__xludf.DUMMYFUNCTION("""COMPUTED_VALUE"""),15.0)</f>
        <v>15</v>
      </c>
      <c r="I2224">
        <f>IFERROR(__xludf.DUMMYFUNCTION("""COMPUTED_VALUE"""),42.0)</f>
        <v>42</v>
      </c>
    </row>
    <row r="2225">
      <c r="A2225" s="2">
        <v>262.0</v>
      </c>
      <c r="B2225" s="2">
        <v>5.0</v>
      </c>
      <c r="C2225" s="2">
        <v>267.0</v>
      </c>
      <c r="D2225" s="4">
        <v>43337.72966435185</v>
      </c>
      <c r="E2225" s="6">
        <f t="shared" si="1"/>
        <v>43337</v>
      </c>
      <c r="F2225" s="7">
        <f>IFERROR(__xludf.DUMMYFUNCTION("""COMPUTED_VALUE"""),0.7296643518518519)</f>
        <v>0.7296643519</v>
      </c>
      <c r="G2225">
        <f t="shared" si="2"/>
        <v>17</v>
      </c>
      <c r="H2225">
        <f>IFERROR(__xludf.DUMMYFUNCTION("""COMPUTED_VALUE"""),30.0)</f>
        <v>30</v>
      </c>
      <c r="I2225">
        <f>IFERROR(__xludf.DUMMYFUNCTION("""COMPUTED_VALUE"""),43.0)</f>
        <v>43</v>
      </c>
    </row>
    <row r="2226">
      <c r="A2226" s="2">
        <v>289.0</v>
      </c>
      <c r="B2226" s="2">
        <v>3.0</v>
      </c>
      <c r="C2226" s="2">
        <v>292.0</v>
      </c>
      <c r="D2226" s="4">
        <v>43337.740069444444</v>
      </c>
      <c r="E2226" s="6">
        <f t="shared" si="1"/>
        <v>43337</v>
      </c>
      <c r="F2226" s="7">
        <f>IFERROR(__xludf.DUMMYFUNCTION("""COMPUTED_VALUE"""),0.7400694444444444)</f>
        <v>0.7400694444</v>
      </c>
      <c r="G2226">
        <f t="shared" si="2"/>
        <v>17</v>
      </c>
      <c r="H2226">
        <f>IFERROR(__xludf.DUMMYFUNCTION("""COMPUTED_VALUE"""),45.0)</f>
        <v>45</v>
      </c>
      <c r="I2226">
        <f>IFERROR(__xludf.DUMMYFUNCTION("""COMPUTED_VALUE"""),42.0)</f>
        <v>42</v>
      </c>
    </row>
    <row r="2227">
      <c r="A2227" s="2">
        <v>250.0</v>
      </c>
      <c r="B2227" s="2">
        <v>4.0</v>
      </c>
      <c r="C2227" s="2">
        <v>254.0</v>
      </c>
      <c r="D2227" s="4">
        <v>43337.750497685185</v>
      </c>
      <c r="E2227" s="6">
        <f t="shared" si="1"/>
        <v>43337</v>
      </c>
      <c r="F2227" s="7">
        <f>IFERROR(__xludf.DUMMYFUNCTION("""COMPUTED_VALUE"""),0.7504976851851852)</f>
        <v>0.7504976852</v>
      </c>
      <c r="G2227">
        <f t="shared" si="2"/>
        <v>18</v>
      </c>
      <c r="H2227">
        <f>IFERROR(__xludf.DUMMYFUNCTION("""COMPUTED_VALUE"""),0.0)</f>
        <v>0</v>
      </c>
      <c r="I2227">
        <f>IFERROR(__xludf.DUMMYFUNCTION("""COMPUTED_VALUE"""),43.0)</f>
        <v>43</v>
      </c>
    </row>
    <row r="2228">
      <c r="A2228" s="2">
        <v>321.0</v>
      </c>
      <c r="B2228" s="2">
        <v>1.0</v>
      </c>
      <c r="C2228" s="2">
        <v>322.0</v>
      </c>
      <c r="D2228" s="4">
        <v>43337.76091435185</v>
      </c>
      <c r="E2228" s="6">
        <f t="shared" si="1"/>
        <v>43337</v>
      </c>
      <c r="F2228" s="7">
        <f>IFERROR(__xludf.DUMMYFUNCTION("""COMPUTED_VALUE"""),0.7609143518518519)</f>
        <v>0.7609143519</v>
      </c>
      <c r="G2228">
        <f t="shared" si="2"/>
        <v>18</v>
      </c>
      <c r="H2228">
        <f>IFERROR(__xludf.DUMMYFUNCTION("""COMPUTED_VALUE"""),15.0)</f>
        <v>15</v>
      </c>
      <c r="I2228">
        <f>IFERROR(__xludf.DUMMYFUNCTION("""COMPUTED_VALUE"""),43.0)</f>
        <v>43</v>
      </c>
    </row>
    <row r="2229">
      <c r="A2229" s="2">
        <v>342.0</v>
      </c>
      <c r="B2229" s="2">
        <v>2.0</v>
      </c>
      <c r="C2229" s="2">
        <v>344.0</v>
      </c>
      <c r="D2229" s="4">
        <v>43337.771319444444</v>
      </c>
      <c r="E2229" s="6">
        <f t="shared" si="1"/>
        <v>43337</v>
      </c>
      <c r="F2229" s="7">
        <f>IFERROR(__xludf.DUMMYFUNCTION("""COMPUTED_VALUE"""),0.7713194444444444)</f>
        <v>0.7713194444</v>
      </c>
      <c r="G2229">
        <f t="shared" si="2"/>
        <v>18</v>
      </c>
      <c r="H2229">
        <f>IFERROR(__xludf.DUMMYFUNCTION("""COMPUTED_VALUE"""),30.0)</f>
        <v>30</v>
      </c>
      <c r="I2229">
        <f>IFERROR(__xludf.DUMMYFUNCTION("""COMPUTED_VALUE"""),42.0)</f>
        <v>42</v>
      </c>
    </row>
    <row r="2230">
      <c r="A2230" s="2">
        <v>350.0</v>
      </c>
      <c r="B2230" s="2">
        <v>2.0</v>
      </c>
      <c r="C2230" s="2">
        <v>352.0</v>
      </c>
      <c r="D2230" s="4">
        <v>43337.781747685185</v>
      </c>
      <c r="E2230" s="6">
        <f t="shared" si="1"/>
        <v>43337</v>
      </c>
      <c r="F2230" s="7">
        <f>IFERROR(__xludf.DUMMYFUNCTION("""COMPUTED_VALUE"""),0.7817476851851852)</f>
        <v>0.7817476852</v>
      </c>
      <c r="G2230">
        <f t="shared" si="2"/>
        <v>18</v>
      </c>
      <c r="H2230">
        <f>IFERROR(__xludf.DUMMYFUNCTION("""COMPUTED_VALUE"""),45.0)</f>
        <v>45</v>
      </c>
      <c r="I2230">
        <f>IFERROR(__xludf.DUMMYFUNCTION("""COMPUTED_VALUE"""),43.0)</f>
        <v>43</v>
      </c>
    </row>
    <row r="2231">
      <c r="A2231" s="2">
        <v>304.0</v>
      </c>
      <c r="B2231" s="2">
        <v>8.0</v>
      </c>
      <c r="C2231" s="2">
        <v>312.0</v>
      </c>
      <c r="D2231" s="4">
        <v>43337.792175925926</v>
      </c>
      <c r="E2231" s="6">
        <f t="shared" si="1"/>
        <v>43337</v>
      </c>
      <c r="F2231" s="7">
        <f>IFERROR(__xludf.DUMMYFUNCTION("""COMPUTED_VALUE"""),0.7921759259259259)</f>
        <v>0.7921759259</v>
      </c>
      <c r="G2231">
        <f t="shared" si="2"/>
        <v>19</v>
      </c>
      <c r="H2231">
        <f>IFERROR(__xludf.DUMMYFUNCTION("""COMPUTED_VALUE"""),0.0)</f>
        <v>0</v>
      </c>
      <c r="I2231">
        <f>IFERROR(__xludf.DUMMYFUNCTION("""COMPUTED_VALUE"""),44.0)</f>
        <v>44</v>
      </c>
    </row>
    <row r="2232">
      <c r="A2232" s="2">
        <v>350.0</v>
      </c>
      <c r="B2232" s="2">
        <v>5.0</v>
      </c>
      <c r="C2232" s="2">
        <v>355.0</v>
      </c>
      <c r="D2232" s="4">
        <v>43337.80258101852</v>
      </c>
      <c r="E2232" s="6">
        <f t="shared" si="1"/>
        <v>43337</v>
      </c>
      <c r="F2232" s="7">
        <f>IFERROR(__xludf.DUMMYFUNCTION("""COMPUTED_VALUE"""),0.8025810185185185)</f>
        <v>0.8025810185</v>
      </c>
      <c r="G2232">
        <f t="shared" si="2"/>
        <v>19</v>
      </c>
      <c r="H2232">
        <f>IFERROR(__xludf.DUMMYFUNCTION("""COMPUTED_VALUE"""),15.0)</f>
        <v>15</v>
      </c>
      <c r="I2232">
        <f>IFERROR(__xludf.DUMMYFUNCTION("""COMPUTED_VALUE"""),43.0)</f>
        <v>43</v>
      </c>
    </row>
    <row r="2233">
      <c r="A2233" s="2">
        <v>364.0</v>
      </c>
      <c r="B2233" s="2">
        <v>1.0</v>
      </c>
      <c r="C2233" s="2">
        <v>365.0</v>
      </c>
      <c r="D2233" s="4">
        <v>43337.81298611111</v>
      </c>
      <c r="E2233" s="6">
        <f t="shared" si="1"/>
        <v>43337</v>
      </c>
      <c r="F2233" s="7">
        <f>IFERROR(__xludf.DUMMYFUNCTION("""COMPUTED_VALUE"""),0.8129861111111111)</f>
        <v>0.8129861111</v>
      </c>
      <c r="G2233">
        <f t="shared" si="2"/>
        <v>19</v>
      </c>
      <c r="H2233">
        <f>IFERROR(__xludf.DUMMYFUNCTION("""COMPUTED_VALUE"""),30.0)</f>
        <v>30</v>
      </c>
      <c r="I2233">
        <f>IFERROR(__xludf.DUMMYFUNCTION("""COMPUTED_VALUE"""),42.0)</f>
        <v>42</v>
      </c>
    </row>
    <row r="2234">
      <c r="A2234" s="2">
        <v>334.0</v>
      </c>
      <c r="B2234" s="2">
        <v>1.0</v>
      </c>
      <c r="C2234" s="2">
        <v>335.0</v>
      </c>
      <c r="D2234" s="4">
        <v>43337.82341435185</v>
      </c>
      <c r="E2234" s="6">
        <f t="shared" si="1"/>
        <v>43337</v>
      </c>
      <c r="F2234" s="7">
        <f>IFERROR(__xludf.DUMMYFUNCTION("""COMPUTED_VALUE"""),0.8234143518518519)</f>
        <v>0.8234143519</v>
      </c>
      <c r="G2234">
        <f t="shared" si="2"/>
        <v>19</v>
      </c>
      <c r="H2234">
        <f>IFERROR(__xludf.DUMMYFUNCTION("""COMPUTED_VALUE"""),45.0)</f>
        <v>45</v>
      </c>
      <c r="I2234">
        <f>IFERROR(__xludf.DUMMYFUNCTION("""COMPUTED_VALUE"""),43.0)</f>
        <v>43</v>
      </c>
    </row>
    <row r="2235">
      <c r="A2235" s="2">
        <v>311.0</v>
      </c>
      <c r="B2235" s="2">
        <v>4.0</v>
      </c>
      <c r="C2235" s="2">
        <v>315.0</v>
      </c>
      <c r="D2235" s="4">
        <v>43337.833819444444</v>
      </c>
      <c r="E2235" s="6">
        <f t="shared" si="1"/>
        <v>43337</v>
      </c>
      <c r="F2235" s="7">
        <f>IFERROR(__xludf.DUMMYFUNCTION("""COMPUTED_VALUE"""),0.8338194444444444)</f>
        <v>0.8338194444</v>
      </c>
      <c r="G2235">
        <f t="shared" si="2"/>
        <v>20</v>
      </c>
      <c r="H2235">
        <f>IFERROR(__xludf.DUMMYFUNCTION("""COMPUTED_VALUE"""),0.0)</f>
        <v>0</v>
      </c>
      <c r="I2235">
        <f>IFERROR(__xludf.DUMMYFUNCTION("""COMPUTED_VALUE"""),42.0)</f>
        <v>42</v>
      </c>
    </row>
    <row r="2236">
      <c r="A2236" s="2">
        <v>336.0</v>
      </c>
      <c r="B2236" s="2">
        <v>2.0</v>
      </c>
      <c r="C2236" s="2">
        <v>338.0</v>
      </c>
      <c r="D2236" s="4">
        <v>43337.844247685185</v>
      </c>
      <c r="E2236" s="6">
        <f t="shared" si="1"/>
        <v>43337</v>
      </c>
      <c r="F2236" s="7">
        <f>IFERROR(__xludf.DUMMYFUNCTION("""COMPUTED_VALUE"""),0.8442476851851852)</f>
        <v>0.8442476852</v>
      </c>
      <c r="G2236">
        <f t="shared" si="2"/>
        <v>20</v>
      </c>
      <c r="H2236">
        <f>IFERROR(__xludf.DUMMYFUNCTION("""COMPUTED_VALUE"""),15.0)</f>
        <v>15</v>
      </c>
      <c r="I2236">
        <f>IFERROR(__xludf.DUMMYFUNCTION("""COMPUTED_VALUE"""),43.0)</f>
        <v>43</v>
      </c>
    </row>
    <row r="2237">
      <c r="A2237" s="2">
        <v>335.0</v>
      </c>
      <c r="B2237" s="2">
        <v>6.0</v>
      </c>
      <c r="C2237" s="2">
        <v>341.0</v>
      </c>
      <c r="D2237" s="4">
        <v>43337.85465277778</v>
      </c>
      <c r="E2237" s="6">
        <f t="shared" si="1"/>
        <v>43337</v>
      </c>
      <c r="F2237" s="7">
        <f>IFERROR(__xludf.DUMMYFUNCTION("""COMPUTED_VALUE"""),0.8546527777777778)</f>
        <v>0.8546527778</v>
      </c>
      <c r="G2237">
        <f t="shared" si="2"/>
        <v>20</v>
      </c>
      <c r="H2237">
        <f>IFERROR(__xludf.DUMMYFUNCTION("""COMPUTED_VALUE"""),30.0)</f>
        <v>30</v>
      </c>
      <c r="I2237">
        <f>IFERROR(__xludf.DUMMYFUNCTION("""COMPUTED_VALUE"""),42.0)</f>
        <v>42</v>
      </c>
    </row>
    <row r="2238">
      <c r="A2238" s="2">
        <v>344.0</v>
      </c>
      <c r="B2238" s="2">
        <v>3.0</v>
      </c>
      <c r="C2238" s="2">
        <v>347.0</v>
      </c>
      <c r="D2238" s="4">
        <v>43337.865069444444</v>
      </c>
      <c r="E2238" s="6">
        <f t="shared" si="1"/>
        <v>43337</v>
      </c>
      <c r="F2238" s="7">
        <f>IFERROR(__xludf.DUMMYFUNCTION("""COMPUTED_VALUE"""),0.8650694444444444)</f>
        <v>0.8650694444</v>
      </c>
      <c r="G2238">
        <f t="shared" si="2"/>
        <v>20</v>
      </c>
      <c r="H2238">
        <f>IFERROR(__xludf.DUMMYFUNCTION("""COMPUTED_VALUE"""),45.0)</f>
        <v>45</v>
      </c>
      <c r="I2238">
        <f>IFERROR(__xludf.DUMMYFUNCTION("""COMPUTED_VALUE"""),42.0)</f>
        <v>42</v>
      </c>
    </row>
    <row r="2239">
      <c r="A2239" s="2">
        <v>346.0</v>
      </c>
      <c r="B2239" s="2">
        <v>1.0</v>
      </c>
      <c r="C2239" s="2">
        <v>347.0</v>
      </c>
      <c r="D2239" s="4">
        <v>43337.875497685185</v>
      </c>
      <c r="E2239" s="6">
        <f t="shared" si="1"/>
        <v>43337</v>
      </c>
      <c r="F2239" s="7">
        <f>IFERROR(__xludf.DUMMYFUNCTION("""COMPUTED_VALUE"""),0.8754976851851852)</f>
        <v>0.8754976852</v>
      </c>
      <c r="G2239">
        <f t="shared" si="2"/>
        <v>21</v>
      </c>
      <c r="H2239">
        <f>IFERROR(__xludf.DUMMYFUNCTION("""COMPUTED_VALUE"""),0.0)</f>
        <v>0</v>
      </c>
      <c r="I2239">
        <f>IFERROR(__xludf.DUMMYFUNCTION("""COMPUTED_VALUE"""),43.0)</f>
        <v>43</v>
      </c>
    </row>
    <row r="2240">
      <c r="A2240" s="2">
        <v>373.0</v>
      </c>
      <c r="B2240" s="2">
        <v>1.0</v>
      </c>
      <c r="C2240" s="2">
        <v>374.0</v>
      </c>
      <c r="D2240" s="4">
        <v>43337.88590277778</v>
      </c>
      <c r="E2240" s="6">
        <f t="shared" si="1"/>
        <v>43337</v>
      </c>
      <c r="F2240" s="7">
        <f>IFERROR(__xludf.DUMMYFUNCTION("""COMPUTED_VALUE"""),0.8859027777777778)</f>
        <v>0.8859027778</v>
      </c>
      <c r="G2240">
        <f t="shared" si="2"/>
        <v>21</v>
      </c>
      <c r="H2240">
        <f>IFERROR(__xludf.DUMMYFUNCTION("""COMPUTED_VALUE"""),15.0)</f>
        <v>15</v>
      </c>
      <c r="I2240">
        <f>IFERROR(__xludf.DUMMYFUNCTION("""COMPUTED_VALUE"""),42.0)</f>
        <v>42</v>
      </c>
    </row>
    <row r="2241">
      <c r="A2241" s="2">
        <v>355.0</v>
      </c>
      <c r="B2241" s="2">
        <v>0.0</v>
      </c>
      <c r="C2241" s="2">
        <v>355.0</v>
      </c>
      <c r="D2241" s="4">
        <v>43337.89633101852</v>
      </c>
      <c r="E2241" s="6">
        <f t="shared" si="1"/>
        <v>43337</v>
      </c>
      <c r="F2241" s="7">
        <f>IFERROR(__xludf.DUMMYFUNCTION("""COMPUTED_VALUE"""),0.8963310185185185)</f>
        <v>0.8963310185</v>
      </c>
      <c r="G2241">
        <f t="shared" si="2"/>
        <v>21</v>
      </c>
      <c r="H2241">
        <f>IFERROR(__xludf.DUMMYFUNCTION("""COMPUTED_VALUE"""),30.0)</f>
        <v>30</v>
      </c>
      <c r="I2241">
        <f>IFERROR(__xludf.DUMMYFUNCTION("""COMPUTED_VALUE"""),43.0)</f>
        <v>43</v>
      </c>
    </row>
    <row r="2242">
      <c r="A2242" s="2">
        <v>445.0</v>
      </c>
      <c r="B2242" s="2">
        <v>1.0</v>
      </c>
      <c r="C2242" s="2">
        <v>438.0</v>
      </c>
      <c r="D2242" s="4">
        <v>43337.90673611111</v>
      </c>
      <c r="E2242" s="6">
        <f t="shared" si="1"/>
        <v>43337</v>
      </c>
      <c r="F2242" s="7">
        <f>IFERROR(__xludf.DUMMYFUNCTION("""COMPUTED_VALUE"""),0.9067361111111111)</f>
        <v>0.9067361111</v>
      </c>
      <c r="G2242">
        <f t="shared" si="2"/>
        <v>21</v>
      </c>
      <c r="H2242">
        <f>IFERROR(__xludf.DUMMYFUNCTION("""COMPUTED_VALUE"""),45.0)</f>
        <v>45</v>
      </c>
      <c r="I2242">
        <f>IFERROR(__xludf.DUMMYFUNCTION("""COMPUTED_VALUE"""),42.0)</f>
        <v>42</v>
      </c>
    </row>
    <row r="2243">
      <c r="A2243" s="2">
        <v>337.0</v>
      </c>
      <c r="B2243" s="2">
        <v>2.0</v>
      </c>
      <c r="C2243" s="2">
        <v>339.0</v>
      </c>
      <c r="D2243" s="4">
        <v>43337.91716435185</v>
      </c>
      <c r="E2243" s="6">
        <f t="shared" si="1"/>
        <v>43337</v>
      </c>
      <c r="F2243" s="7">
        <f>IFERROR(__xludf.DUMMYFUNCTION("""COMPUTED_VALUE"""),0.9171643518518519)</f>
        <v>0.9171643519</v>
      </c>
      <c r="G2243">
        <f t="shared" si="2"/>
        <v>22</v>
      </c>
      <c r="H2243">
        <f>IFERROR(__xludf.DUMMYFUNCTION("""COMPUTED_VALUE"""),0.0)</f>
        <v>0</v>
      </c>
      <c r="I2243">
        <f>IFERROR(__xludf.DUMMYFUNCTION("""COMPUTED_VALUE"""),43.0)</f>
        <v>43</v>
      </c>
    </row>
    <row r="2244">
      <c r="A2244" s="2">
        <v>352.0</v>
      </c>
      <c r="B2244" s="2">
        <v>3.0</v>
      </c>
      <c r="C2244" s="2">
        <v>355.0</v>
      </c>
      <c r="D2244" s="4">
        <v>43337.927569444444</v>
      </c>
      <c r="E2244" s="6">
        <f t="shared" si="1"/>
        <v>43337</v>
      </c>
      <c r="F2244" s="7">
        <f>IFERROR(__xludf.DUMMYFUNCTION("""COMPUTED_VALUE"""),0.9275694444444444)</f>
        <v>0.9275694444</v>
      </c>
      <c r="G2244">
        <f t="shared" si="2"/>
        <v>22</v>
      </c>
      <c r="H2244">
        <f>IFERROR(__xludf.DUMMYFUNCTION("""COMPUTED_VALUE"""),15.0)</f>
        <v>15</v>
      </c>
      <c r="I2244">
        <f>IFERROR(__xludf.DUMMYFUNCTION("""COMPUTED_VALUE"""),42.0)</f>
        <v>42</v>
      </c>
    </row>
    <row r="2245">
      <c r="A2245" s="2">
        <v>366.0</v>
      </c>
      <c r="B2245" s="2">
        <v>2.0</v>
      </c>
      <c r="C2245" s="2">
        <v>368.0</v>
      </c>
      <c r="D2245" s="4">
        <v>43337.93798611111</v>
      </c>
      <c r="E2245" s="6">
        <f t="shared" si="1"/>
        <v>43337</v>
      </c>
      <c r="F2245" s="7">
        <f>IFERROR(__xludf.DUMMYFUNCTION("""COMPUTED_VALUE"""),0.9379861111111111)</f>
        <v>0.9379861111</v>
      </c>
      <c r="G2245">
        <f t="shared" si="2"/>
        <v>22</v>
      </c>
      <c r="H2245">
        <f>IFERROR(__xludf.DUMMYFUNCTION("""COMPUTED_VALUE"""),30.0)</f>
        <v>30</v>
      </c>
      <c r="I2245">
        <f>IFERROR(__xludf.DUMMYFUNCTION("""COMPUTED_VALUE"""),42.0)</f>
        <v>42</v>
      </c>
    </row>
    <row r="2246">
      <c r="A2246" s="2">
        <v>339.0</v>
      </c>
      <c r="B2246" s="2">
        <v>1.0</v>
      </c>
      <c r="C2246" s="2">
        <v>340.0</v>
      </c>
      <c r="D2246" s="4">
        <v>43337.94840277778</v>
      </c>
      <c r="E2246" s="6">
        <f t="shared" si="1"/>
        <v>43337</v>
      </c>
      <c r="F2246" s="7">
        <f>IFERROR(__xludf.DUMMYFUNCTION("""COMPUTED_VALUE"""),0.9484027777777778)</f>
        <v>0.9484027778</v>
      </c>
      <c r="G2246">
        <f t="shared" si="2"/>
        <v>22</v>
      </c>
      <c r="H2246">
        <f>IFERROR(__xludf.DUMMYFUNCTION("""COMPUTED_VALUE"""),45.0)</f>
        <v>45</v>
      </c>
      <c r="I2246">
        <f>IFERROR(__xludf.DUMMYFUNCTION("""COMPUTED_VALUE"""),42.0)</f>
        <v>42</v>
      </c>
    </row>
    <row r="2247">
      <c r="A2247" s="2">
        <v>347.0</v>
      </c>
      <c r="B2247" s="2">
        <v>2.0</v>
      </c>
      <c r="C2247" s="2">
        <v>349.0</v>
      </c>
      <c r="D2247" s="4">
        <v>43337.958819444444</v>
      </c>
      <c r="E2247" s="6">
        <f t="shared" si="1"/>
        <v>43337</v>
      </c>
      <c r="F2247" s="7">
        <f>IFERROR(__xludf.DUMMYFUNCTION("""COMPUTED_VALUE"""),0.9588194444444444)</f>
        <v>0.9588194444</v>
      </c>
      <c r="G2247">
        <f t="shared" si="2"/>
        <v>23</v>
      </c>
      <c r="H2247">
        <f>IFERROR(__xludf.DUMMYFUNCTION("""COMPUTED_VALUE"""),0.0)</f>
        <v>0</v>
      </c>
      <c r="I2247">
        <f>IFERROR(__xludf.DUMMYFUNCTION("""COMPUTED_VALUE"""),42.0)</f>
        <v>42</v>
      </c>
    </row>
    <row r="2248">
      <c r="A2248" s="2">
        <v>372.0</v>
      </c>
      <c r="B2248" s="2">
        <v>5.0</v>
      </c>
      <c r="C2248" s="2">
        <v>377.0</v>
      </c>
      <c r="D2248" s="4">
        <v>43337.96923611111</v>
      </c>
      <c r="E2248" s="6">
        <f t="shared" si="1"/>
        <v>43337</v>
      </c>
      <c r="F2248" s="7">
        <f>IFERROR(__xludf.DUMMYFUNCTION("""COMPUTED_VALUE"""),0.9692361111111111)</f>
        <v>0.9692361111</v>
      </c>
      <c r="G2248">
        <f t="shared" si="2"/>
        <v>23</v>
      </c>
      <c r="H2248">
        <f>IFERROR(__xludf.DUMMYFUNCTION("""COMPUTED_VALUE"""),15.0)</f>
        <v>15</v>
      </c>
      <c r="I2248">
        <f>IFERROR(__xludf.DUMMYFUNCTION("""COMPUTED_VALUE"""),42.0)</f>
        <v>42</v>
      </c>
    </row>
    <row r="2249">
      <c r="A2249" s="2">
        <v>282.0</v>
      </c>
      <c r="B2249" s="2">
        <v>2.0</v>
      </c>
      <c r="C2249" s="2">
        <v>284.0</v>
      </c>
      <c r="D2249" s="4">
        <v>43337.97965277778</v>
      </c>
      <c r="E2249" s="6">
        <f t="shared" si="1"/>
        <v>43337</v>
      </c>
      <c r="F2249" s="7">
        <f>IFERROR(__xludf.DUMMYFUNCTION("""COMPUTED_VALUE"""),0.9796527777777778)</f>
        <v>0.9796527778</v>
      </c>
      <c r="G2249">
        <f t="shared" si="2"/>
        <v>23</v>
      </c>
      <c r="H2249">
        <f>IFERROR(__xludf.DUMMYFUNCTION("""COMPUTED_VALUE"""),30.0)</f>
        <v>30</v>
      </c>
      <c r="I2249">
        <f>IFERROR(__xludf.DUMMYFUNCTION("""COMPUTED_VALUE"""),42.0)</f>
        <v>42</v>
      </c>
    </row>
    <row r="2250">
      <c r="A2250" s="2">
        <v>310.0</v>
      </c>
      <c r="B2250" s="2">
        <v>2.0</v>
      </c>
      <c r="C2250" s="2">
        <v>302.0</v>
      </c>
      <c r="D2250" s="4">
        <v>43337.990069444444</v>
      </c>
      <c r="E2250" s="6">
        <f t="shared" si="1"/>
        <v>43337</v>
      </c>
      <c r="F2250" s="7">
        <f>IFERROR(__xludf.DUMMYFUNCTION("""COMPUTED_VALUE"""),0.9900694444444444)</f>
        <v>0.9900694444</v>
      </c>
      <c r="G2250">
        <f t="shared" si="2"/>
        <v>23</v>
      </c>
      <c r="H2250">
        <f>IFERROR(__xludf.DUMMYFUNCTION("""COMPUTED_VALUE"""),45.0)</f>
        <v>45</v>
      </c>
      <c r="I2250">
        <f>IFERROR(__xludf.DUMMYFUNCTION("""COMPUTED_VALUE"""),42.0)</f>
        <v>42</v>
      </c>
    </row>
    <row r="2251">
      <c r="A2251" s="2">
        <v>247.0</v>
      </c>
      <c r="B2251" s="2">
        <v>0.0</v>
      </c>
      <c r="C2251" s="2">
        <v>247.0</v>
      </c>
      <c r="D2251" s="4">
        <v>43338.00048611111</v>
      </c>
      <c r="E2251" s="6">
        <f t="shared" si="1"/>
        <v>43338</v>
      </c>
      <c r="F2251" s="7">
        <f>IFERROR(__xludf.DUMMYFUNCTION("""COMPUTED_VALUE"""),4.861111111111111E-4)</f>
        <v>0.0004861111111</v>
      </c>
      <c r="G2251">
        <f t="shared" si="2"/>
        <v>0</v>
      </c>
      <c r="H2251">
        <f>IFERROR(__xludf.DUMMYFUNCTION("""COMPUTED_VALUE"""),0.0)</f>
        <v>0</v>
      </c>
      <c r="I2251">
        <f>IFERROR(__xludf.DUMMYFUNCTION("""COMPUTED_VALUE"""),42.0)</f>
        <v>42</v>
      </c>
    </row>
    <row r="2252">
      <c r="A2252" s="2">
        <v>261.0</v>
      </c>
      <c r="B2252" s="2">
        <v>1.0</v>
      </c>
      <c r="C2252" s="2">
        <v>262.0</v>
      </c>
      <c r="D2252" s="4">
        <v>43338.01090277778</v>
      </c>
      <c r="E2252" s="6">
        <f t="shared" si="1"/>
        <v>43338</v>
      </c>
      <c r="F2252" s="7">
        <f>IFERROR(__xludf.DUMMYFUNCTION("""COMPUTED_VALUE"""),0.010902777777777779)</f>
        <v>0.01090277778</v>
      </c>
      <c r="G2252">
        <f t="shared" si="2"/>
        <v>0</v>
      </c>
      <c r="H2252">
        <f>IFERROR(__xludf.DUMMYFUNCTION("""COMPUTED_VALUE"""),15.0)</f>
        <v>15</v>
      </c>
      <c r="I2252">
        <f>IFERROR(__xludf.DUMMYFUNCTION("""COMPUTED_VALUE"""),42.0)</f>
        <v>42</v>
      </c>
    </row>
    <row r="2253">
      <c r="A2253" s="2">
        <v>228.0</v>
      </c>
      <c r="B2253" s="2">
        <v>2.0</v>
      </c>
      <c r="C2253" s="2">
        <v>230.0</v>
      </c>
      <c r="D2253" s="4">
        <v>43338.021319444444</v>
      </c>
      <c r="E2253" s="6">
        <f t="shared" si="1"/>
        <v>43338</v>
      </c>
      <c r="F2253" s="7">
        <f>IFERROR(__xludf.DUMMYFUNCTION("""COMPUTED_VALUE"""),0.021319444444444443)</f>
        <v>0.02131944444</v>
      </c>
      <c r="G2253">
        <f t="shared" si="2"/>
        <v>0</v>
      </c>
      <c r="H2253">
        <f>IFERROR(__xludf.DUMMYFUNCTION("""COMPUTED_VALUE"""),30.0)</f>
        <v>30</v>
      </c>
      <c r="I2253">
        <f>IFERROR(__xludf.DUMMYFUNCTION("""COMPUTED_VALUE"""),42.0)</f>
        <v>42</v>
      </c>
    </row>
    <row r="2254">
      <c r="A2254" s="2">
        <v>217.0</v>
      </c>
      <c r="B2254" s="2">
        <v>0.0</v>
      </c>
      <c r="C2254" s="2">
        <v>217.0</v>
      </c>
      <c r="D2254" s="4">
        <v>43338.03173611111</v>
      </c>
      <c r="E2254" s="6">
        <f t="shared" si="1"/>
        <v>43338</v>
      </c>
      <c r="F2254" s="7">
        <f>IFERROR(__xludf.DUMMYFUNCTION("""COMPUTED_VALUE"""),0.03173611111111111)</f>
        <v>0.03173611111</v>
      </c>
      <c r="G2254">
        <f t="shared" si="2"/>
        <v>0</v>
      </c>
      <c r="H2254">
        <f>IFERROR(__xludf.DUMMYFUNCTION("""COMPUTED_VALUE"""),45.0)</f>
        <v>45</v>
      </c>
      <c r="I2254">
        <f>IFERROR(__xludf.DUMMYFUNCTION("""COMPUTED_VALUE"""),42.0)</f>
        <v>42</v>
      </c>
    </row>
    <row r="2255">
      <c r="A2255" s="2">
        <v>177.0</v>
      </c>
      <c r="B2255" s="2">
        <v>2.0</v>
      </c>
      <c r="C2255" s="2">
        <v>179.0</v>
      </c>
      <c r="D2255" s="4">
        <v>43338.04215277778</v>
      </c>
      <c r="E2255" s="6">
        <f t="shared" si="1"/>
        <v>43338</v>
      </c>
      <c r="F2255" s="7">
        <f>IFERROR(__xludf.DUMMYFUNCTION("""COMPUTED_VALUE"""),0.042152777777777775)</f>
        <v>0.04215277778</v>
      </c>
      <c r="G2255">
        <f t="shared" si="2"/>
        <v>1</v>
      </c>
      <c r="H2255">
        <f>IFERROR(__xludf.DUMMYFUNCTION("""COMPUTED_VALUE"""),0.0)</f>
        <v>0</v>
      </c>
      <c r="I2255">
        <f>IFERROR(__xludf.DUMMYFUNCTION("""COMPUTED_VALUE"""),42.0)</f>
        <v>42</v>
      </c>
    </row>
    <row r="2256">
      <c r="A2256" s="2">
        <v>184.0</v>
      </c>
      <c r="B2256" s="2">
        <v>5.0</v>
      </c>
      <c r="C2256" s="2">
        <v>189.0</v>
      </c>
      <c r="D2256" s="4">
        <v>43338.052569444444</v>
      </c>
      <c r="E2256" s="6">
        <f t="shared" si="1"/>
        <v>43338</v>
      </c>
      <c r="F2256" s="7">
        <f>IFERROR(__xludf.DUMMYFUNCTION("""COMPUTED_VALUE"""),0.052569444444444446)</f>
        <v>0.05256944444</v>
      </c>
      <c r="G2256">
        <f t="shared" si="2"/>
        <v>1</v>
      </c>
      <c r="H2256">
        <f>IFERROR(__xludf.DUMMYFUNCTION("""COMPUTED_VALUE"""),15.0)</f>
        <v>15</v>
      </c>
      <c r="I2256">
        <f>IFERROR(__xludf.DUMMYFUNCTION("""COMPUTED_VALUE"""),42.0)</f>
        <v>42</v>
      </c>
    </row>
    <row r="2257">
      <c r="A2257" s="2">
        <v>205.0</v>
      </c>
      <c r="B2257" s="2">
        <v>1.0</v>
      </c>
      <c r="C2257" s="2">
        <v>206.0</v>
      </c>
      <c r="D2257" s="4">
        <v>43338.06298611111</v>
      </c>
      <c r="E2257" s="6">
        <f t="shared" si="1"/>
        <v>43338</v>
      </c>
      <c r="F2257" s="7">
        <f>IFERROR(__xludf.DUMMYFUNCTION("""COMPUTED_VALUE"""),0.06298611111111112)</f>
        <v>0.06298611111</v>
      </c>
      <c r="G2257">
        <f t="shared" si="2"/>
        <v>1</v>
      </c>
      <c r="H2257">
        <f>IFERROR(__xludf.DUMMYFUNCTION("""COMPUTED_VALUE"""),30.0)</f>
        <v>30</v>
      </c>
      <c r="I2257">
        <f>IFERROR(__xludf.DUMMYFUNCTION("""COMPUTED_VALUE"""),42.0)</f>
        <v>42</v>
      </c>
    </row>
    <row r="2258">
      <c r="A2258" s="2">
        <v>201.0</v>
      </c>
      <c r="B2258" s="2">
        <v>2.0</v>
      </c>
      <c r="C2258" s="2">
        <v>203.0</v>
      </c>
      <c r="D2258" s="4">
        <v>43338.07340277778</v>
      </c>
      <c r="E2258" s="6">
        <f t="shared" si="1"/>
        <v>43338</v>
      </c>
      <c r="F2258" s="7">
        <f>IFERROR(__xludf.DUMMYFUNCTION("""COMPUTED_VALUE"""),0.07340277777777778)</f>
        <v>0.07340277778</v>
      </c>
      <c r="G2258">
        <f t="shared" si="2"/>
        <v>1</v>
      </c>
      <c r="H2258">
        <f>IFERROR(__xludf.DUMMYFUNCTION("""COMPUTED_VALUE"""),45.0)</f>
        <v>45</v>
      </c>
      <c r="I2258">
        <f>IFERROR(__xludf.DUMMYFUNCTION("""COMPUTED_VALUE"""),42.0)</f>
        <v>42</v>
      </c>
    </row>
    <row r="2259">
      <c r="A2259" s="2">
        <v>189.0</v>
      </c>
      <c r="B2259" s="2">
        <v>2.0</v>
      </c>
      <c r="C2259" s="2">
        <v>191.0</v>
      </c>
      <c r="D2259" s="4">
        <v>43338.083819444444</v>
      </c>
      <c r="E2259" s="6">
        <f t="shared" si="1"/>
        <v>43338</v>
      </c>
      <c r="F2259" s="7">
        <f>IFERROR(__xludf.DUMMYFUNCTION("""COMPUTED_VALUE"""),0.08381944444444445)</f>
        <v>0.08381944444</v>
      </c>
      <c r="G2259">
        <f t="shared" si="2"/>
        <v>2</v>
      </c>
      <c r="H2259">
        <f>IFERROR(__xludf.DUMMYFUNCTION("""COMPUTED_VALUE"""),0.0)</f>
        <v>0</v>
      </c>
      <c r="I2259">
        <f>IFERROR(__xludf.DUMMYFUNCTION("""COMPUTED_VALUE"""),42.0)</f>
        <v>42</v>
      </c>
    </row>
    <row r="2260">
      <c r="A2260" s="2">
        <v>228.0</v>
      </c>
      <c r="B2260" s="2">
        <v>6.0</v>
      </c>
      <c r="C2260" s="2">
        <v>234.0</v>
      </c>
      <c r="D2260" s="4">
        <v>43338.09423611111</v>
      </c>
      <c r="E2260" s="6">
        <f t="shared" si="1"/>
        <v>43338</v>
      </c>
      <c r="F2260" s="7">
        <f>IFERROR(__xludf.DUMMYFUNCTION("""COMPUTED_VALUE"""),0.09423611111111112)</f>
        <v>0.09423611111</v>
      </c>
      <c r="G2260">
        <f t="shared" si="2"/>
        <v>2</v>
      </c>
      <c r="H2260">
        <f>IFERROR(__xludf.DUMMYFUNCTION("""COMPUTED_VALUE"""),15.0)</f>
        <v>15</v>
      </c>
      <c r="I2260">
        <f>IFERROR(__xludf.DUMMYFUNCTION("""COMPUTED_VALUE"""),42.0)</f>
        <v>42</v>
      </c>
    </row>
    <row r="2261">
      <c r="A2261" s="2">
        <v>210.0</v>
      </c>
      <c r="B2261" s="2">
        <v>4.0</v>
      </c>
      <c r="C2261" s="2">
        <v>214.0</v>
      </c>
      <c r="D2261" s="4">
        <v>43338.10465277778</v>
      </c>
      <c r="E2261" s="6">
        <f t="shared" si="1"/>
        <v>43338</v>
      </c>
      <c r="F2261" s="7">
        <f>IFERROR(__xludf.DUMMYFUNCTION("""COMPUTED_VALUE"""),0.10465277777777778)</f>
        <v>0.1046527778</v>
      </c>
      <c r="G2261">
        <f t="shared" si="2"/>
        <v>2</v>
      </c>
      <c r="H2261">
        <f>IFERROR(__xludf.DUMMYFUNCTION("""COMPUTED_VALUE"""),30.0)</f>
        <v>30</v>
      </c>
      <c r="I2261">
        <f>IFERROR(__xludf.DUMMYFUNCTION("""COMPUTED_VALUE"""),42.0)</f>
        <v>42</v>
      </c>
    </row>
    <row r="2262">
      <c r="A2262" s="2">
        <v>187.0</v>
      </c>
      <c r="B2262" s="2">
        <v>1.0</v>
      </c>
      <c r="C2262" s="2">
        <v>188.0</v>
      </c>
      <c r="D2262" s="4">
        <v>43338.11505787037</v>
      </c>
      <c r="E2262" s="6">
        <f t="shared" si="1"/>
        <v>43338</v>
      </c>
      <c r="F2262" s="7">
        <f>IFERROR(__xludf.DUMMYFUNCTION("""COMPUTED_VALUE"""),0.11505787037037037)</f>
        <v>0.1150578704</v>
      </c>
      <c r="G2262">
        <f t="shared" si="2"/>
        <v>2</v>
      </c>
      <c r="H2262">
        <f>IFERROR(__xludf.DUMMYFUNCTION("""COMPUTED_VALUE"""),45.0)</f>
        <v>45</v>
      </c>
      <c r="I2262">
        <f>IFERROR(__xludf.DUMMYFUNCTION("""COMPUTED_VALUE"""),41.0)</f>
        <v>41</v>
      </c>
    </row>
    <row r="2263">
      <c r="A2263" s="2">
        <v>167.0</v>
      </c>
      <c r="B2263" s="2">
        <v>1.0</v>
      </c>
      <c r="C2263" s="2">
        <v>168.0</v>
      </c>
      <c r="D2263" s="4">
        <v>43338.12548611111</v>
      </c>
      <c r="E2263" s="6">
        <f t="shared" si="1"/>
        <v>43338</v>
      </c>
      <c r="F2263" s="7">
        <f>IFERROR(__xludf.DUMMYFUNCTION("""COMPUTED_VALUE"""),0.1254861111111111)</f>
        <v>0.1254861111</v>
      </c>
      <c r="G2263">
        <f t="shared" si="2"/>
        <v>3</v>
      </c>
      <c r="H2263">
        <f>IFERROR(__xludf.DUMMYFUNCTION("""COMPUTED_VALUE"""),0.0)</f>
        <v>0</v>
      </c>
      <c r="I2263">
        <f>IFERROR(__xludf.DUMMYFUNCTION("""COMPUTED_VALUE"""),42.0)</f>
        <v>42</v>
      </c>
    </row>
    <row r="2264">
      <c r="A2264" s="2">
        <v>169.0</v>
      </c>
      <c r="B2264" s="2">
        <v>0.0</v>
      </c>
      <c r="C2264" s="2">
        <v>169.0</v>
      </c>
      <c r="D2264" s="4">
        <v>43338.13590277778</v>
      </c>
      <c r="E2264" s="6">
        <f t="shared" si="1"/>
        <v>43338</v>
      </c>
      <c r="F2264" s="7">
        <f>IFERROR(__xludf.DUMMYFUNCTION("""COMPUTED_VALUE"""),0.1359027777777778)</f>
        <v>0.1359027778</v>
      </c>
      <c r="G2264">
        <f t="shared" si="2"/>
        <v>3</v>
      </c>
      <c r="H2264">
        <f>IFERROR(__xludf.DUMMYFUNCTION("""COMPUTED_VALUE"""),15.0)</f>
        <v>15</v>
      </c>
      <c r="I2264">
        <f>IFERROR(__xludf.DUMMYFUNCTION("""COMPUTED_VALUE"""),42.0)</f>
        <v>42</v>
      </c>
    </row>
    <row r="2265">
      <c r="A2265" s="2">
        <v>155.0</v>
      </c>
      <c r="B2265" s="2">
        <v>2.0</v>
      </c>
      <c r="C2265" s="2">
        <v>157.0</v>
      </c>
      <c r="D2265" s="4">
        <v>43338.14630787037</v>
      </c>
      <c r="E2265" s="6">
        <f t="shared" si="1"/>
        <v>43338</v>
      </c>
      <c r="F2265" s="7">
        <f>IFERROR(__xludf.DUMMYFUNCTION("""COMPUTED_VALUE"""),0.14630787037037038)</f>
        <v>0.1463078704</v>
      </c>
      <c r="G2265">
        <f t="shared" si="2"/>
        <v>3</v>
      </c>
      <c r="H2265">
        <f>IFERROR(__xludf.DUMMYFUNCTION("""COMPUTED_VALUE"""),30.0)</f>
        <v>30</v>
      </c>
      <c r="I2265">
        <f>IFERROR(__xludf.DUMMYFUNCTION("""COMPUTED_VALUE"""),41.0)</f>
        <v>41</v>
      </c>
    </row>
    <row r="2266">
      <c r="A2266" s="2">
        <v>105.0</v>
      </c>
      <c r="B2266" s="2">
        <v>1.0</v>
      </c>
      <c r="C2266" s="2">
        <v>106.0</v>
      </c>
      <c r="D2266" s="4">
        <v>43338.15673611111</v>
      </c>
      <c r="E2266" s="6">
        <f t="shared" si="1"/>
        <v>43338</v>
      </c>
      <c r="F2266" s="7">
        <f>IFERROR(__xludf.DUMMYFUNCTION("""COMPUTED_VALUE"""),0.1567361111111111)</f>
        <v>0.1567361111</v>
      </c>
      <c r="G2266">
        <f t="shared" si="2"/>
        <v>3</v>
      </c>
      <c r="H2266">
        <f>IFERROR(__xludf.DUMMYFUNCTION("""COMPUTED_VALUE"""),45.0)</f>
        <v>45</v>
      </c>
      <c r="I2266">
        <f>IFERROR(__xludf.DUMMYFUNCTION("""COMPUTED_VALUE"""),42.0)</f>
        <v>42</v>
      </c>
    </row>
    <row r="2267">
      <c r="A2267" s="2">
        <v>119.0</v>
      </c>
      <c r="B2267" s="2">
        <v>1.0</v>
      </c>
      <c r="C2267" s="2">
        <v>120.0</v>
      </c>
      <c r="D2267" s="4">
        <v>43338.16715277778</v>
      </c>
      <c r="E2267" s="6">
        <f t="shared" si="1"/>
        <v>43338</v>
      </c>
      <c r="F2267" s="7">
        <f>IFERROR(__xludf.DUMMYFUNCTION("""COMPUTED_VALUE"""),0.1671527777777778)</f>
        <v>0.1671527778</v>
      </c>
      <c r="G2267">
        <f t="shared" si="2"/>
        <v>4</v>
      </c>
      <c r="H2267">
        <f>IFERROR(__xludf.DUMMYFUNCTION("""COMPUTED_VALUE"""),0.0)</f>
        <v>0</v>
      </c>
      <c r="I2267">
        <f>IFERROR(__xludf.DUMMYFUNCTION("""COMPUTED_VALUE"""),42.0)</f>
        <v>42</v>
      </c>
    </row>
    <row r="2268">
      <c r="A2268" s="2">
        <v>103.0</v>
      </c>
      <c r="B2268" s="2">
        <v>1.0</v>
      </c>
      <c r="C2268" s="2">
        <v>104.0</v>
      </c>
      <c r="D2268" s="4">
        <v>43338.177569444444</v>
      </c>
      <c r="E2268" s="6">
        <f t="shared" si="1"/>
        <v>43338</v>
      </c>
      <c r="F2268" s="7">
        <f>IFERROR(__xludf.DUMMYFUNCTION("""COMPUTED_VALUE"""),0.17756944444444445)</f>
        <v>0.1775694444</v>
      </c>
      <c r="G2268">
        <f t="shared" si="2"/>
        <v>4</v>
      </c>
      <c r="H2268">
        <f>IFERROR(__xludf.DUMMYFUNCTION("""COMPUTED_VALUE"""),15.0)</f>
        <v>15</v>
      </c>
      <c r="I2268">
        <f>IFERROR(__xludf.DUMMYFUNCTION("""COMPUTED_VALUE"""),42.0)</f>
        <v>42</v>
      </c>
    </row>
    <row r="2269">
      <c r="A2269" s="2">
        <v>108.0</v>
      </c>
      <c r="B2269" s="2">
        <v>2.0</v>
      </c>
      <c r="C2269" s="2">
        <v>110.0</v>
      </c>
      <c r="D2269" s="4">
        <v>43338.18797453704</v>
      </c>
      <c r="E2269" s="6">
        <f t="shared" si="1"/>
        <v>43338</v>
      </c>
      <c r="F2269" s="7">
        <f>IFERROR(__xludf.DUMMYFUNCTION("""COMPUTED_VALUE"""),0.18797453703703704)</f>
        <v>0.187974537</v>
      </c>
      <c r="G2269">
        <f t="shared" si="2"/>
        <v>4</v>
      </c>
      <c r="H2269">
        <f>IFERROR(__xludf.DUMMYFUNCTION("""COMPUTED_VALUE"""),30.0)</f>
        <v>30</v>
      </c>
      <c r="I2269">
        <f>IFERROR(__xludf.DUMMYFUNCTION("""COMPUTED_VALUE"""),41.0)</f>
        <v>41</v>
      </c>
    </row>
    <row r="2270">
      <c r="A2270" s="2">
        <v>103.0</v>
      </c>
      <c r="B2270" s="2">
        <v>1.0</v>
      </c>
      <c r="C2270" s="2">
        <v>104.0</v>
      </c>
      <c r="D2270" s="4">
        <v>43338.19840277778</v>
      </c>
      <c r="E2270" s="6">
        <f t="shared" si="1"/>
        <v>43338</v>
      </c>
      <c r="F2270" s="7">
        <f>IFERROR(__xludf.DUMMYFUNCTION("""COMPUTED_VALUE"""),0.1984027777777778)</f>
        <v>0.1984027778</v>
      </c>
      <c r="G2270">
        <f t="shared" si="2"/>
        <v>4</v>
      </c>
      <c r="H2270">
        <f>IFERROR(__xludf.DUMMYFUNCTION("""COMPUTED_VALUE"""),45.0)</f>
        <v>45</v>
      </c>
      <c r="I2270">
        <f>IFERROR(__xludf.DUMMYFUNCTION("""COMPUTED_VALUE"""),42.0)</f>
        <v>42</v>
      </c>
    </row>
    <row r="2271">
      <c r="A2271" s="2">
        <v>107.0</v>
      </c>
      <c r="B2271" s="2">
        <v>0.0</v>
      </c>
      <c r="C2271" s="2">
        <v>107.0</v>
      </c>
      <c r="D2271" s="4">
        <v>43338.208819444444</v>
      </c>
      <c r="E2271" s="6">
        <f t="shared" si="1"/>
        <v>43338</v>
      </c>
      <c r="F2271" s="7">
        <f>IFERROR(__xludf.DUMMYFUNCTION("""COMPUTED_VALUE"""),0.20881944444444445)</f>
        <v>0.2088194444</v>
      </c>
      <c r="G2271">
        <f t="shared" si="2"/>
        <v>5</v>
      </c>
      <c r="H2271">
        <f>IFERROR(__xludf.DUMMYFUNCTION("""COMPUTED_VALUE"""),0.0)</f>
        <v>0</v>
      </c>
      <c r="I2271">
        <f>IFERROR(__xludf.DUMMYFUNCTION("""COMPUTED_VALUE"""),42.0)</f>
        <v>42</v>
      </c>
    </row>
    <row r="2272">
      <c r="A2272" s="2">
        <v>120.0</v>
      </c>
      <c r="B2272" s="2">
        <v>0.0</v>
      </c>
      <c r="C2272" s="2">
        <v>120.0</v>
      </c>
      <c r="D2272" s="4">
        <v>43338.21922453704</v>
      </c>
      <c r="E2272" s="6">
        <f t="shared" si="1"/>
        <v>43338</v>
      </c>
      <c r="F2272" s="7">
        <f>IFERROR(__xludf.DUMMYFUNCTION("""COMPUTED_VALUE"""),0.21922453703703704)</f>
        <v>0.219224537</v>
      </c>
      <c r="G2272">
        <f t="shared" si="2"/>
        <v>5</v>
      </c>
      <c r="H2272">
        <f>IFERROR(__xludf.DUMMYFUNCTION("""COMPUTED_VALUE"""),15.0)</f>
        <v>15</v>
      </c>
      <c r="I2272">
        <f>IFERROR(__xludf.DUMMYFUNCTION("""COMPUTED_VALUE"""),41.0)</f>
        <v>41</v>
      </c>
    </row>
    <row r="2273">
      <c r="A2273" s="2">
        <v>103.0</v>
      </c>
      <c r="B2273" s="2">
        <v>0.0</v>
      </c>
      <c r="C2273" s="2">
        <v>103.0</v>
      </c>
      <c r="D2273" s="4">
        <v>43338.22965277778</v>
      </c>
      <c r="E2273" s="6">
        <f t="shared" si="1"/>
        <v>43338</v>
      </c>
      <c r="F2273" s="7">
        <f>IFERROR(__xludf.DUMMYFUNCTION("""COMPUTED_VALUE"""),0.2296527777777778)</f>
        <v>0.2296527778</v>
      </c>
      <c r="G2273">
        <f t="shared" si="2"/>
        <v>5</v>
      </c>
      <c r="H2273">
        <f>IFERROR(__xludf.DUMMYFUNCTION("""COMPUTED_VALUE"""),30.0)</f>
        <v>30</v>
      </c>
      <c r="I2273">
        <f>IFERROR(__xludf.DUMMYFUNCTION("""COMPUTED_VALUE"""),42.0)</f>
        <v>42</v>
      </c>
    </row>
    <row r="2274">
      <c r="A2274" s="2">
        <v>117.0</v>
      </c>
      <c r="B2274" s="2">
        <v>4.0</v>
      </c>
      <c r="C2274" s="2">
        <v>121.0</v>
      </c>
      <c r="D2274" s="4">
        <v>43338.24005787037</v>
      </c>
      <c r="E2274" s="6">
        <f t="shared" si="1"/>
        <v>43338</v>
      </c>
      <c r="F2274" s="7">
        <f>IFERROR(__xludf.DUMMYFUNCTION("""COMPUTED_VALUE"""),0.24005787037037038)</f>
        <v>0.2400578704</v>
      </c>
      <c r="G2274">
        <f t="shared" si="2"/>
        <v>5</v>
      </c>
      <c r="H2274">
        <f>IFERROR(__xludf.DUMMYFUNCTION("""COMPUTED_VALUE"""),45.0)</f>
        <v>45</v>
      </c>
      <c r="I2274">
        <f>IFERROR(__xludf.DUMMYFUNCTION("""COMPUTED_VALUE"""),41.0)</f>
        <v>41</v>
      </c>
    </row>
    <row r="2275">
      <c r="A2275" s="2">
        <v>95.0</v>
      </c>
      <c r="B2275" s="2">
        <v>6.0</v>
      </c>
      <c r="C2275" s="2">
        <v>96.0</v>
      </c>
      <c r="D2275" s="4">
        <v>43338.25048611111</v>
      </c>
      <c r="E2275" s="6">
        <f t="shared" si="1"/>
        <v>43338</v>
      </c>
      <c r="F2275" s="7">
        <f>IFERROR(__xludf.DUMMYFUNCTION("""COMPUTED_VALUE"""),0.25048611111111113)</f>
        <v>0.2504861111</v>
      </c>
      <c r="G2275">
        <f t="shared" si="2"/>
        <v>6</v>
      </c>
      <c r="H2275">
        <f>IFERROR(__xludf.DUMMYFUNCTION("""COMPUTED_VALUE"""),0.0)</f>
        <v>0</v>
      </c>
      <c r="I2275">
        <f>IFERROR(__xludf.DUMMYFUNCTION("""COMPUTED_VALUE"""),42.0)</f>
        <v>42</v>
      </c>
    </row>
    <row r="2276">
      <c r="A2276" s="2">
        <v>91.0</v>
      </c>
      <c r="B2276" s="2">
        <v>2.0</v>
      </c>
      <c r="C2276" s="2">
        <v>83.0</v>
      </c>
      <c r="D2276" s="4">
        <v>43338.2608912037</v>
      </c>
      <c r="E2276" s="6">
        <f t="shared" si="1"/>
        <v>43338</v>
      </c>
      <c r="F2276" s="7">
        <f>IFERROR(__xludf.DUMMYFUNCTION("""COMPUTED_VALUE"""),0.2608912037037037)</f>
        <v>0.2608912037</v>
      </c>
      <c r="G2276">
        <f t="shared" si="2"/>
        <v>6</v>
      </c>
      <c r="H2276">
        <f>IFERROR(__xludf.DUMMYFUNCTION("""COMPUTED_VALUE"""),15.0)</f>
        <v>15</v>
      </c>
      <c r="I2276">
        <f>IFERROR(__xludf.DUMMYFUNCTION("""COMPUTED_VALUE"""),41.0)</f>
        <v>41</v>
      </c>
    </row>
    <row r="2277">
      <c r="A2277" s="2">
        <v>74.0</v>
      </c>
      <c r="B2277" s="2">
        <v>3.0</v>
      </c>
      <c r="C2277" s="2">
        <v>73.0</v>
      </c>
      <c r="D2277" s="4">
        <v>43338.27379629629</v>
      </c>
      <c r="E2277" s="6">
        <f t="shared" si="1"/>
        <v>43338</v>
      </c>
      <c r="F2277" s="7">
        <f>IFERROR(__xludf.DUMMYFUNCTION("""COMPUTED_VALUE"""),0.2737962962962963)</f>
        <v>0.2737962963</v>
      </c>
      <c r="G2277">
        <f t="shared" si="2"/>
        <v>6</v>
      </c>
      <c r="H2277">
        <f>IFERROR(__xludf.DUMMYFUNCTION("""COMPUTED_VALUE"""),34.0)</f>
        <v>34</v>
      </c>
      <c r="I2277">
        <f>IFERROR(__xludf.DUMMYFUNCTION("""COMPUTED_VALUE"""),16.0)</f>
        <v>16</v>
      </c>
    </row>
    <row r="2278">
      <c r="A2278" s="2">
        <v>59.0</v>
      </c>
      <c r="B2278" s="2">
        <v>1.0</v>
      </c>
      <c r="C2278" s="2">
        <v>60.0</v>
      </c>
      <c r="D2278" s="4">
        <v>43338.28173611111</v>
      </c>
      <c r="E2278" s="6">
        <f t="shared" si="1"/>
        <v>43338</v>
      </c>
      <c r="F2278" s="7">
        <f>IFERROR(__xludf.DUMMYFUNCTION("""COMPUTED_VALUE"""),0.28173611111111113)</f>
        <v>0.2817361111</v>
      </c>
      <c r="G2278">
        <f t="shared" si="2"/>
        <v>6</v>
      </c>
      <c r="H2278">
        <f>IFERROR(__xludf.DUMMYFUNCTION("""COMPUTED_VALUE"""),45.0)</f>
        <v>45</v>
      </c>
      <c r="I2278">
        <f>IFERROR(__xludf.DUMMYFUNCTION("""COMPUTED_VALUE"""),42.0)</f>
        <v>42</v>
      </c>
    </row>
    <row r="2279">
      <c r="A2279" s="2">
        <v>53.0</v>
      </c>
      <c r="B2279" s="2">
        <v>0.0</v>
      </c>
      <c r="C2279" s="2">
        <v>53.0</v>
      </c>
      <c r="D2279" s="4">
        <v>43338.29216435185</v>
      </c>
      <c r="E2279" s="6">
        <f t="shared" si="1"/>
        <v>43338</v>
      </c>
      <c r="F2279" s="7">
        <f>IFERROR(__xludf.DUMMYFUNCTION("""COMPUTED_VALUE"""),0.29216435185185186)</f>
        <v>0.2921643519</v>
      </c>
      <c r="G2279">
        <f t="shared" si="2"/>
        <v>7</v>
      </c>
      <c r="H2279">
        <f>IFERROR(__xludf.DUMMYFUNCTION("""COMPUTED_VALUE"""),0.0)</f>
        <v>0</v>
      </c>
      <c r="I2279">
        <f>IFERROR(__xludf.DUMMYFUNCTION("""COMPUTED_VALUE"""),43.0)</f>
        <v>43</v>
      </c>
    </row>
    <row r="2280">
      <c r="A2280" s="2">
        <v>62.0</v>
      </c>
      <c r="B2280" s="2">
        <v>1.0</v>
      </c>
      <c r="C2280" s="2">
        <v>63.0</v>
      </c>
      <c r="D2280" s="4">
        <v>43338.30258101852</v>
      </c>
      <c r="E2280" s="6">
        <f t="shared" si="1"/>
        <v>43338</v>
      </c>
      <c r="F2280" s="7">
        <f>IFERROR(__xludf.DUMMYFUNCTION("""COMPUTED_VALUE"""),0.30258101851851854)</f>
        <v>0.3025810185</v>
      </c>
      <c r="G2280">
        <f t="shared" si="2"/>
        <v>7</v>
      </c>
      <c r="H2280">
        <f>IFERROR(__xludf.DUMMYFUNCTION("""COMPUTED_VALUE"""),15.0)</f>
        <v>15</v>
      </c>
      <c r="I2280">
        <f>IFERROR(__xludf.DUMMYFUNCTION("""COMPUTED_VALUE"""),43.0)</f>
        <v>43</v>
      </c>
    </row>
    <row r="2281">
      <c r="A2281" s="2">
        <v>61.0</v>
      </c>
      <c r="B2281" s="2">
        <v>0.0</v>
      </c>
      <c r="C2281" s="2">
        <v>61.0</v>
      </c>
      <c r="D2281" s="4">
        <v>43338.312997685185</v>
      </c>
      <c r="E2281" s="6">
        <f t="shared" si="1"/>
        <v>43338</v>
      </c>
      <c r="F2281" s="7">
        <f>IFERROR(__xludf.DUMMYFUNCTION("""COMPUTED_VALUE"""),0.31299768518518517)</f>
        <v>0.3129976852</v>
      </c>
      <c r="G2281">
        <f t="shared" si="2"/>
        <v>7</v>
      </c>
      <c r="H2281">
        <f>IFERROR(__xludf.DUMMYFUNCTION("""COMPUTED_VALUE"""),30.0)</f>
        <v>30</v>
      </c>
      <c r="I2281">
        <f>IFERROR(__xludf.DUMMYFUNCTION("""COMPUTED_VALUE"""),43.0)</f>
        <v>43</v>
      </c>
    </row>
    <row r="2282">
      <c r="A2282" s="2">
        <v>60.0</v>
      </c>
      <c r="B2282" s="2">
        <v>0.0</v>
      </c>
      <c r="C2282" s="2">
        <v>60.0</v>
      </c>
      <c r="D2282" s="4">
        <v>43338.32341435185</v>
      </c>
      <c r="E2282" s="6">
        <f t="shared" si="1"/>
        <v>43338</v>
      </c>
      <c r="F2282" s="7">
        <f>IFERROR(__xludf.DUMMYFUNCTION("""COMPUTED_VALUE"""),0.32341435185185186)</f>
        <v>0.3234143519</v>
      </c>
      <c r="G2282">
        <f t="shared" si="2"/>
        <v>7</v>
      </c>
      <c r="H2282">
        <f>IFERROR(__xludf.DUMMYFUNCTION("""COMPUTED_VALUE"""),45.0)</f>
        <v>45</v>
      </c>
      <c r="I2282">
        <f>IFERROR(__xludf.DUMMYFUNCTION("""COMPUTED_VALUE"""),43.0)</f>
        <v>43</v>
      </c>
    </row>
    <row r="2283">
      <c r="A2283" s="2">
        <v>68.0</v>
      </c>
      <c r="B2283" s="2">
        <v>1.0</v>
      </c>
      <c r="C2283" s="2">
        <v>69.0</v>
      </c>
      <c r="D2283" s="4">
        <v>43338.33384259259</v>
      </c>
      <c r="E2283" s="6">
        <f t="shared" si="1"/>
        <v>43338</v>
      </c>
      <c r="F2283" s="7">
        <f>IFERROR(__xludf.DUMMYFUNCTION("""COMPUTED_VALUE"""),0.3338425925925926)</f>
        <v>0.3338425926</v>
      </c>
      <c r="G2283">
        <f t="shared" si="2"/>
        <v>8</v>
      </c>
      <c r="H2283">
        <f>IFERROR(__xludf.DUMMYFUNCTION("""COMPUTED_VALUE"""),0.0)</f>
        <v>0</v>
      </c>
      <c r="I2283">
        <f>IFERROR(__xludf.DUMMYFUNCTION("""COMPUTED_VALUE"""),44.0)</f>
        <v>44</v>
      </c>
    </row>
    <row r="2284">
      <c r="A2284" s="2">
        <v>49.0</v>
      </c>
      <c r="B2284" s="2">
        <v>1.0</v>
      </c>
      <c r="C2284" s="2">
        <v>50.0</v>
      </c>
      <c r="D2284" s="4">
        <v>43338.344247685185</v>
      </c>
      <c r="E2284" s="6">
        <f t="shared" si="1"/>
        <v>43338</v>
      </c>
      <c r="F2284" s="7">
        <f>IFERROR(__xludf.DUMMYFUNCTION("""COMPUTED_VALUE"""),0.34424768518518517)</f>
        <v>0.3442476852</v>
      </c>
      <c r="G2284">
        <f t="shared" si="2"/>
        <v>8</v>
      </c>
      <c r="H2284">
        <f>IFERROR(__xludf.DUMMYFUNCTION("""COMPUTED_VALUE"""),15.0)</f>
        <v>15</v>
      </c>
      <c r="I2284">
        <f>IFERROR(__xludf.DUMMYFUNCTION("""COMPUTED_VALUE"""),43.0)</f>
        <v>43</v>
      </c>
    </row>
    <row r="2285">
      <c r="A2285" s="2">
        <v>92.0</v>
      </c>
      <c r="B2285" s="2">
        <v>1.0</v>
      </c>
      <c r="C2285" s="2">
        <v>93.0</v>
      </c>
      <c r="D2285" s="4">
        <v>43338.35466435185</v>
      </c>
      <c r="E2285" s="6">
        <f t="shared" si="1"/>
        <v>43338</v>
      </c>
      <c r="F2285" s="7">
        <f>IFERROR(__xludf.DUMMYFUNCTION("""COMPUTED_VALUE"""),0.35466435185185186)</f>
        <v>0.3546643519</v>
      </c>
      <c r="G2285">
        <f t="shared" si="2"/>
        <v>8</v>
      </c>
      <c r="H2285">
        <f>IFERROR(__xludf.DUMMYFUNCTION("""COMPUTED_VALUE"""),30.0)</f>
        <v>30</v>
      </c>
      <c r="I2285">
        <f>IFERROR(__xludf.DUMMYFUNCTION("""COMPUTED_VALUE"""),43.0)</f>
        <v>43</v>
      </c>
    </row>
    <row r="2286">
      <c r="A2286" s="2">
        <v>77.0</v>
      </c>
      <c r="B2286" s="2">
        <v>0.0</v>
      </c>
      <c r="C2286" s="2">
        <v>77.0</v>
      </c>
      <c r="D2286" s="4">
        <v>43338.36509259259</v>
      </c>
      <c r="E2286" s="6">
        <f t="shared" si="1"/>
        <v>43338</v>
      </c>
      <c r="F2286" s="7">
        <f>IFERROR(__xludf.DUMMYFUNCTION("""COMPUTED_VALUE"""),0.3650925925925926)</f>
        <v>0.3650925926</v>
      </c>
      <c r="G2286">
        <f t="shared" si="2"/>
        <v>8</v>
      </c>
      <c r="H2286">
        <f>IFERROR(__xludf.DUMMYFUNCTION("""COMPUTED_VALUE"""),45.0)</f>
        <v>45</v>
      </c>
      <c r="I2286">
        <f>IFERROR(__xludf.DUMMYFUNCTION("""COMPUTED_VALUE"""),44.0)</f>
        <v>44</v>
      </c>
    </row>
    <row r="2287">
      <c r="A2287" s="2">
        <v>59.0</v>
      </c>
      <c r="B2287" s="2">
        <v>0.0</v>
      </c>
      <c r="C2287" s="2">
        <v>59.0</v>
      </c>
      <c r="D2287" s="4">
        <v>43338.375497685185</v>
      </c>
      <c r="E2287" s="6">
        <f t="shared" si="1"/>
        <v>43338</v>
      </c>
      <c r="F2287" s="7">
        <f>IFERROR(__xludf.DUMMYFUNCTION("""COMPUTED_VALUE"""),0.37549768518518517)</f>
        <v>0.3754976852</v>
      </c>
      <c r="G2287">
        <f t="shared" si="2"/>
        <v>9</v>
      </c>
      <c r="H2287">
        <f>IFERROR(__xludf.DUMMYFUNCTION("""COMPUTED_VALUE"""),0.0)</f>
        <v>0</v>
      </c>
      <c r="I2287">
        <f>IFERROR(__xludf.DUMMYFUNCTION("""COMPUTED_VALUE"""),43.0)</f>
        <v>43</v>
      </c>
    </row>
    <row r="2288">
      <c r="A2288" s="2">
        <v>62.0</v>
      </c>
      <c r="B2288" s="2">
        <v>1.0</v>
      </c>
      <c r="C2288" s="2">
        <v>63.0</v>
      </c>
      <c r="D2288" s="4">
        <v>43338.38590277778</v>
      </c>
      <c r="E2288" s="6">
        <f t="shared" si="1"/>
        <v>43338</v>
      </c>
      <c r="F2288" s="7">
        <f>IFERROR(__xludf.DUMMYFUNCTION("""COMPUTED_VALUE"""),0.38590277777777776)</f>
        <v>0.3859027778</v>
      </c>
      <c r="G2288">
        <f t="shared" si="2"/>
        <v>9</v>
      </c>
      <c r="H2288">
        <f>IFERROR(__xludf.DUMMYFUNCTION("""COMPUTED_VALUE"""),15.0)</f>
        <v>15</v>
      </c>
      <c r="I2288">
        <f>IFERROR(__xludf.DUMMYFUNCTION("""COMPUTED_VALUE"""),42.0)</f>
        <v>42</v>
      </c>
    </row>
    <row r="2289">
      <c r="A2289" s="2">
        <v>87.0</v>
      </c>
      <c r="B2289" s="2">
        <v>1.0</v>
      </c>
      <c r="C2289" s="2">
        <v>88.0</v>
      </c>
      <c r="D2289" s="4">
        <v>43338.39633101852</v>
      </c>
      <c r="E2289" s="6">
        <f t="shared" si="1"/>
        <v>43338</v>
      </c>
      <c r="F2289" s="7">
        <f>IFERROR(__xludf.DUMMYFUNCTION("""COMPUTED_VALUE"""),0.39633101851851854)</f>
        <v>0.3963310185</v>
      </c>
      <c r="G2289">
        <f t="shared" si="2"/>
        <v>9</v>
      </c>
      <c r="H2289">
        <f>IFERROR(__xludf.DUMMYFUNCTION("""COMPUTED_VALUE"""),30.0)</f>
        <v>30</v>
      </c>
      <c r="I2289">
        <f>IFERROR(__xludf.DUMMYFUNCTION("""COMPUTED_VALUE"""),43.0)</f>
        <v>43</v>
      </c>
    </row>
    <row r="2290">
      <c r="A2290" s="2">
        <v>81.0</v>
      </c>
      <c r="B2290" s="2">
        <v>0.0</v>
      </c>
      <c r="C2290" s="2">
        <v>81.0</v>
      </c>
      <c r="D2290" s="4">
        <v>43338.406747685185</v>
      </c>
      <c r="E2290" s="6">
        <f t="shared" si="1"/>
        <v>43338</v>
      </c>
      <c r="F2290" s="7">
        <f>IFERROR(__xludf.DUMMYFUNCTION("""COMPUTED_VALUE"""),0.40674768518518517)</f>
        <v>0.4067476852</v>
      </c>
      <c r="G2290">
        <f t="shared" si="2"/>
        <v>9</v>
      </c>
      <c r="H2290">
        <f>IFERROR(__xludf.DUMMYFUNCTION("""COMPUTED_VALUE"""),45.0)</f>
        <v>45</v>
      </c>
      <c r="I2290">
        <f>IFERROR(__xludf.DUMMYFUNCTION("""COMPUTED_VALUE"""),43.0)</f>
        <v>43</v>
      </c>
    </row>
    <row r="2291">
      <c r="A2291" s="2">
        <v>70.0</v>
      </c>
      <c r="B2291" s="2">
        <v>0.0</v>
      </c>
      <c r="C2291" s="2">
        <v>70.0</v>
      </c>
      <c r="D2291" s="4">
        <v>43338.41716435185</v>
      </c>
      <c r="E2291" s="6">
        <f t="shared" si="1"/>
        <v>43338</v>
      </c>
      <c r="F2291" s="7">
        <f>IFERROR(__xludf.DUMMYFUNCTION("""COMPUTED_VALUE"""),0.41716435185185186)</f>
        <v>0.4171643519</v>
      </c>
      <c r="G2291">
        <f t="shared" si="2"/>
        <v>10</v>
      </c>
      <c r="H2291">
        <f>IFERROR(__xludf.DUMMYFUNCTION("""COMPUTED_VALUE"""),0.0)</f>
        <v>0</v>
      </c>
      <c r="I2291">
        <f>IFERROR(__xludf.DUMMYFUNCTION("""COMPUTED_VALUE"""),43.0)</f>
        <v>43</v>
      </c>
    </row>
    <row r="2292">
      <c r="A2292" s="2">
        <v>66.0</v>
      </c>
      <c r="B2292" s="2">
        <v>0.0</v>
      </c>
      <c r="C2292" s="2">
        <v>66.0</v>
      </c>
      <c r="D2292" s="4">
        <v>43338.42758101852</v>
      </c>
      <c r="E2292" s="6">
        <f t="shared" si="1"/>
        <v>43338</v>
      </c>
      <c r="F2292" s="7">
        <f>IFERROR(__xludf.DUMMYFUNCTION("""COMPUTED_VALUE"""),0.42758101851851854)</f>
        <v>0.4275810185</v>
      </c>
      <c r="G2292">
        <f t="shared" si="2"/>
        <v>10</v>
      </c>
      <c r="H2292">
        <f>IFERROR(__xludf.DUMMYFUNCTION("""COMPUTED_VALUE"""),15.0)</f>
        <v>15</v>
      </c>
      <c r="I2292">
        <f>IFERROR(__xludf.DUMMYFUNCTION("""COMPUTED_VALUE"""),43.0)</f>
        <v>43</v>
      </c>
    </row>
    <row r="2293">
      <c r="A2293" s="2">
        <v>75.0</v>
      </c>
      <c r="B2293" s="2">
        <v>0.0</v>
      </c>
      <c r="C2293" s="2">
        <v>75.0</v>
      </c>
      <c r="D2293" s="4">
        <v>43338.437997685185</v>
      </c>
      <c r="E2293" s="6">
        <f t="shared" si="1"/>
        <v>43338</v>
      </c>
      <c r="F2293" s="7">
        <f>IFERROR(__xludf.DUMMYFUNCTION("""COMPUTED_VALUE"""),0.43799768518518517)</f>
        <v>0.4379976852</v>
      </c>
      <c r="G2293">
        <f t="shared" si="2"/>
        <v>10</v>
      </c>
      <c r="H2293">
        <f>IFERROR(__xludf.DUMMYFUNCTION("""COMPUTED_VALUE"""),30.0)</f>
        <v>30</v>
      </c>
      <c r="I2293">
        <f>IFERROR(__xludf.DUMMYFUNCTION("""COMPUTED_VALUE"""),43.0)</f>
        <v>43</v>
      </c>
    </row>
    <row r="2294">
      <c r="A2294" s="2">
        <v>108.0</v>
      </c>
      <c r="B2294" s="2">
        <v>0.0</v>
      </c>
      <c r="C2294" s="2">
        <v>108.0</v>
      </c>
      <c r="D2294" s="4">
        <v>43338.44841435185</v>
      </c>
      <c r="E2294" s="6">
        <f t="shared" si="1"/>
        <v>43338</v>
      </c>
      <c r="F2294" s="7">
        <f>IFERROR(__xludf.DUMMYFUNCTION("""COMPUTED_VALUE"""),0.44841435185185186)</f>
        <v>0.4484143519</v>
      </c>
      <c r="G2294">
        <f t="shared" si="2"/>
        <v>10</v>
      </c>
      <c r="H2294">
        <f>IFERROR(__xludf.DUMMYFUNCTION("""COMPUTED_VALUE"""),45.0)</f>
        <v>45</v>
      </c>
      <c r="I2294">
        <f>IFERROR(__xludf.DUMMYFUNCTION("""COMPUTED_VALUE"""),43.0)</f>
        <v>43</v>
      </c>
    </row>
    <row r="2295">
      <c r="A2295" s="2">
        <v>82.0</v>
      </c>
      <c r="B2295" s="2">
        <v>0.0</v>
      </c>
      <c r="C2295" s="2">
        <v>78.0</v>
      </c>
      <c r="D2295" s="4">
        <v>43338.45884259259</v>
      </c>
      <c r="E2295" s="6">
        <f t="shared" si="1"/>
        <v>43338</v>
      </c>
      <c r="F2295" s="7">
        <f>IFERROR(__xludf.DUMMYFUNCTION("""COMPUTED_VALUE"""),0.4588425925925926)</f>
        <v>0.4588425926</v>
      </c>
      <c r="G2295">
        <f t="shared" si="2"/>
        <v>11</v>
      </c>
      <c r="H2295">
        <f>IFERROR(__xludf.DUMMYFUNCTION("""COMPUTED_VALUE"""),0.0)</f>
        <v>0</v>
      </c>
      <c r="I2295">
        <f>IFERROR(__xludf.DUMMYFUNCTION("""COMPUTED_VALUE"""),44.0)</f>
        <v>44</v>
      </c>
    </row>
    <row r="2296">
      <c r="A2296" s="2">
        <v>83.0</v>
      </c>
      <c r="B2296" s="2">
        <v>0.0</v>
      </c>
      <c r="C2296" s="2">
        <v>83.0</v>
      </c>
      <c r="D2296" s="4">
        <v>43338.46923611111</v>
      </c>
      <c r="E2296" s="6">
        <f t="shared" si="1"/>
        <v>43338</v>
      </c>
      <c r="F2296" s="7">
        <f>IFERROR(__xludf.DUMMYFUNCTION("""COMPUTED_VALUE"""),0.46923611111111113)</f>
        <v>0.4692361111</v>
      </c>
      <c r="G2296">
        <f t="shared" si="2"/>
        <v>11</v>
      </c>
      <c r="H2296">
        <f>IFERROR(__xludf.DUMMYFUNCTION("""COMPUTED_VALUE"""),15.0)</f>
        <v>15</v>
      </c>
      <c r="I2296">
        <f>IFERROR(__xludf.DUMMYFUNCTION("""COMPUTED_VALUE"""),42.0)</f>
        <v>42</v>
      </c>
    </row>
    <row r="2297">
      <c r="A2297" s="2">
        <v>91.0</v>
      </c>
      <c r="B2297" s="2">
        <v>0.0</v>
      </c>
      <c r="C2297" s="2">
        <v>91.0</v>
      </c>
      <c r="D2297" s="4">
        <v>43338.47966435185</v>
      </c>
      <c r="E2297" s="6">
        <f t="shared" si="1"/>
        <v>43338</v>
      </c>
      <c r="F2297" s="7">
        <f>IFERROR(__xludf.DUMMYFUNCTION("""COMPUTED_VALUE"""),0.47966435185185186)</f>
        <v>0.4796643519</v>
      </c>
      <c r="G2297">
        <f t="shared" si="2"/>
        <v>11</v>
      </c>
      <c r="H2297">
        <f>IFERROR(__xludf.DUMMYFUNCTION("""COMPUTED_VALUE"""),30.0)</f>
        <v>30</v>
      </c>
      <c r="I2297">
        <f>IFERROR(__xludf.DUMMYFUNCTION("""COMPUTED_VALUE"""),43.0)</f>
        <v>43</v>
      </c>
    </row>
    <row r="2298">
      <c r="A2298" s="2">
        <v>137.0</v>
      </c>
      <c r="B2298" s="2">
        <v>0.0</v>
      </c>
      <c r="C2298" s="2">
        <v>137.0</v>
      </c>
      <c r="D2298" s="4">
        <v>43338.49008101852</v>
      </c>
      <c r="E2298" s="6">
        <f t="shared" si="1"/>
        <v>43338</v>
      </c>
      <c r="F2298" s="7">
        <f>IFERROR(__xludf.DUMMYFUNCTION("""COMPUTED_VALUE"""),0.49008101851851854)</f>
        <v>0.4900810185</v>
      </c>
      <c r="G2298">
        <f t="shared" si="2"/>
        <v>11</v>
      </c>
      <c r="H2298">
        <f>IFERROR(__xludf.DUMMYFUNCTION("""COMPUTED_VALUE"""),45.0)</f>
        <v>45</v>
      </c>
      <c r="I2298">
        <f>IFERROR(__xludf.DUMMYFUNCTION("""COMPUTED_VALUE"""),43.0)</f>
        <v>43</v>
      </c>
    </row>
    <row r="2299">
      <c r="A2299" s="2">
        <v>119.0</v>
      </c>
      <c r="B2299" s="2">
        <v>0.0</v>
      </c>
      <c r="C2299" s="2">
        <v>119.0</v>
      </c>
      <c r="D2299" s="4">
        <v>43338.500497685185</v>
      </c>
      <c r="E2299" s="6">
        <f t="shared" si="1"/>
        <v>43338</v>
      </c>
      <c r="F2299" s="7">
        <f>IFERROR(__xludf.DUMMYFUNCTION("""COMPUTED_VALUE"""),0.5004976851851852)</f>
        <v>0.5004976852</v>
      </c>
      <c r="G2299">
        <f t="shared" si="2"/>
        <v>12</v>
      </c>
      <c r="H2299">
        <f>IFERROR(__xludf.DUMMYFUNCTION("""COMPUTED_VALUE"""),0.0)</f>
        <v>0</v>
      </c>
      <c r="I2299">
        <f>IFERROR(__xludf.DUMMYFUNCTION("""COMPUTED_VALUE"""),43.0)</f>
        <v>43</v>
      </c>
    </row>
    <row r="2300">
      <c r="A2300" s="2">
        <v>119.0</v>
      </c>
      <c r="B2300" s="2">
        <v>0.0</v>
      </c>
      <c r="C2300" s="2">
        <v>119.0</v>
      </c>
      <c r="D2300" s="4">
        <v>43338.51091435185</v>
      </c>
      <c r="E2300" s="6">
        <f t="shared" si="1"/>
        <v>43338</v>
      </c>
      <c r="F2300" s="7">
        <f>IFERROR(__xludf.DUMMYFUNCTION("""COMPUTED_VALUE"""),0.5109143518518519)</f>
        <v>0.5109143519</v>
      </c>
      <c r="G2300">
        <f t="shared" si="2"/>
        <v>12</v>
      </c>
      <c r="H2300">
        <f>IFERROR(__xludf.DUMMYFUNCTION("""COMPUTED_VALUE"""),15.0)</f>
        <v>15</v>
      </c>
      <c r="I2300">
        <f>IFERROR(__xludf.DUMMYFUNCTION("""COMPUTED_VALUE"""),43.0)</f>
        <v>43</v>
      </c>
    </row>
    <row r="2301">
      <c r="A2301" s="2">
        <v>138.0</v>
      </c>
      <c r="B2301" s="2">
        <v>1.0</v>
      </c>
      <c r="C2301" s="2">
        <v>139.0</v>
      </c>
      <c r="D2301" s="4">
        <v>43338.521319444444</v>
      </c>
      <c r="E2301" s="6">
        <f t="shared" si="1"/>
        <v>43338</v>
      </c>
      <c r="F2301" s="7">
        <f>IFERROR(__xludf.DUMMYFUNCTION("""COMPUTED_VALUE"""),0.5213194444444444)</f>
        <v>0.5213194444</v>
      </c>
      <c r="G2301">
        <f t="shared" si="2"/>
        <v>12</v>
      </c>
      <c r="H2301">
        <f>IFERROR(__xludf.DUMMYFUNCTION("""COMPUTED_VALUE"""),30.0)</f>
        <v>30</v>
      </c>
      <c r="I2301">
        <f>IFERROR(__xludf.DUMMYFUNCTION("""COMPUTED_VALUE"""),42.0)</f>
        <v>42</v>
      </c>
    </row>
    <row r="2302">
      <c r="A2302" s="2">
        <v>185.0</v>
      </c>
      <c r="B2302" s="2">
        <v>0.0</v>
      </c>
      <c r="C2302" s="2">
        <v>185.0</v>
      </c>
      <c r="D2302" s="4">
        <v>43338.531747685185</v>
      </c>
      <c r="E2302" s="6">
        <f t="shared" si="1"/>
        <v>43338</v>
      </c>
      <c r="F2302" s="7">
        <f>IFERROR(__xludf.DUMMYFUNCTION("""COMPUTED_VALUE"""),0.5317476851851852)</f>
        <v>0.5317476852</v>
      </c>
      <c r="G2302">
        <f t="shared" si="2"/>
        <v>12</v>
      </c>
      <c r="H2302">
        <f>IFERROR(__xludf.DUMMYFUNCTION("""COMPUTED_VALUE"""),45.0)</f>
        <v>45</v>
      </c>
      <c r="I2302">
        <f>IFERROR(__xludf.DUMMYFUNCTION("""COMPUTED_VALUE"""),43.0)</f>
        <v>43</v>
      </c>
    </row>
    <row r="2303">
      <c r="A2303" s="2">
        <v>151.0</v>
      </c>
      <c r="B2303" s="2">
        <v>0.0</v>
      </c>
      <c r="C2303" s="2">
        <v>151.0</v>
      </c>
      <c r="D2303" s="4">
        <v>43338.54216435185</v>
      </c>
      <c r="E2303" s="6">
        <f t="shared" si="1"/>
        <v>43338</v>
      </c>
      <c r="F2303" s="7">
        <f>IFERROR(__xludf.DUMMYFUNCTION("""COMPUTED_VALUE"""),0.5421643518518519)</f>
        <v>0.5421643519</v>
      </c>
      <c r="G2303">
        <f t="shared" si="2"/>
        <v>13</v>
      </c>
      <c r="H2303">
        <f>IFERROR(__xludf.DUMMYFUNCTION("""COMPUTED_VALUE"""),0.0)</f>
        <v>0</v>
      </c>
      <c r="I2303">
        <f>IFERROR(__xludf.DUMMYFUNCTION("""COMPUTED_VALUE"""),43.0)</f>
        <v>43</v>
      </c>
    </row>
    <row r="2304">
      <c r="A2304" s="2">
        <v>170.0</v>
      </c>
      <c r="B2304" s="2">
        <v>0.0</v>
      </c>
      <c r="C2304" s="2">
        <v>170.0</v>
      </c>
      <c r="D2304" s="4">
        <v>43338.552569444444</v>
      </c>
      <c r="E2304" s="6">
        <f t="shared" si="1"/>
        <v>43338</v>
      </c>
      <c r="F2304" s="7">
        <f>IFERROR(__xludf.DUMMYFUNCTION("""COMPUTED_VALUE"""),0.5525694444444444)</f>
        <v>0.5525694444</v>
      </c>
      <c r="G2304">
        <f t="shared" si="2"/>
        <v>13</v>
      </c>
      <c r="H2304">
        <f>IFERROR(__xludf.DUMMYFUNCTION("""COMPUTED_VALUE"""),15.0)</f>
        <v>15</v>
      </c>
      <c r="I2304">
        <f>IFERROR(__xludf.DUMMYFUNCTION("""COMPUTED_VALUE"""),42.0)</f>
        <v>42</v>
      </c>
    </row>
    <row r="2305">
      <c r="A2305" s="2">
        <v>172.0</v>
      </c>
      <c r="B2305" s="2">
        <v>1.0</v>
      </c>
      <c r="C2305" s="2">
        <v>173.0</v>
      </c>
      <c r="D2305" s="4">
        <v>43338.562997685185</v>
      </c>
      <c r="E2305" s="6">
        <f t="shared" si="1"/>
        <v>43338</v>
      </c>
      <c r="F2305" s="7">
        <f>IFERROR(__xludf.DUMMYFUNCTION("""COMPUTED_VALUE"""),0.5629976851851852)</f>
        <v>0.5629976852</v>
      </c>
      <c r="G2305">
        <f t="shared" si="2"/>
        <v>13</v>
      </c>
      <c r="H2305">
        <f>IFERROR(__xludf.DUMMYFUNCTION("""COMPUTED_VALUE"""),30.0)</f>
        <v>30</v>
      </c>
      <c r="I2305">
        <f>IFERROR(__xludf.DUMMYFUNCTION("""COMPUTED_VALUE"""),43.0)</f>
        <v>43</v>
      </c>
    </row>
    <row r="2306">
      <c r="A2306" s="2">
        <v>216.0</v>
      </c>
      <c r="B2306" s="2">
        <v>1.0</v>
      </c>
      <c r="C2306" s="2">
        <v>217.0</v>
      </c>
      <c r="D2306" s="4">
        <v>43338.57340277778</v>
      </c>
      <c r="E2306" s="6">
        <f t="shared" si="1"/>
        <v>43338</v>
      </c>
      <c r="F2306" s="7">
        <f>IFERROR(__xludf.DUMMYFUNCTION("""COMPUTED_VALUE"""),0.5734027777777778)</f>
        <v>0.5734027778</v>
      </c>
      <c r="G2306">
        <f t="shared" si="2"/>
        <v>13</v>
      </c>
      <c r="H2306">
        <f>IFERROR(__xludf.DUMMYFUNCTION("""COMPUTED_VALUE"""),45.0)</f>
        <v>45</v>
      </c>
      <c r="I2306">
        <f>IFERROR(__xludf.DUMMYFUNCTION("""COMPUTED_VALUE"""),42.0)</f>
        <v>42</v>
      </c>
    </row>
    <row r="2307">
      <c r="A2307" s="2">
        <v>239.0</v>
      </c>
      <c r="B2307" s="2">
        <v>4.0</v>
      </c>
      <c r="C2307" s="2">
        <v>243.0</v>
      </c>
      <c r="D2307" s="4">
        <v>43338.58384259259</v>
      </c>
      <c r="E2307" s="6">
        <f t="shared" si="1"/>
        <v>43338</v>
      </c>
      <c r="F2307" s="7">
        <f>IFERROR(__xludf.DUMMYFUNCTION("""COMPUTED_VALUE"""),0.5838425925925926)</f>
        <v>0.5838425926</v>
      </c>
      <c r="G2307">
        <f t="shared" si="2"/>
        <v>14</v>
      </c>
      <c r="H2307">
        <f>IFERROR(__xludf.DUMMYFUNCTION("""COMPUTED_VALUE"""),0.0)</f>
        <v>0</v>
      </c>
      <c r="I2307">
        <f>IFERROR(__xludf.DUMMYFUNCTION("""COMPUTED_VALUE"""),44.0)</f>
        <v>44</v>
      </c>
    </row>
    <row r="2308">
      <c r="A2308" s="2">
        <v>205.0</v>
      </c>
      <c r="B2308" s="2">
        <v>2.0</v>
      </c>
      <c r="C2308" s="2">
        <v>207.0</v>
      </c>
      <c r="D2308" s="4">
        <v>43338.594247685185</v>
      </c>
      <c r="E2308" s="6">
        <f t="shared" si="1"/>
        <v>43338</v>
      </c>
      <c r="F2308" s="7">
        <f>IFERROR(__xludf.DUMMYFUNCTION("""COMPUTED_VALUE"""),0.5942476851851852)</f>
        <v>0.5942476852</v>
      </c>
      <c r="G2308">
        <f t="shared" si="2"/>
        <v>14</v>
      </c>
      <c r="H2308">
        <f>IFERROR(__xludf.DUMMYFUNCTION("""COMPUTED_VALUE"""),15.0)</f>
        <v>15</v>
      </c>
      <c r="I2308">
        <f>IFERROR(__xludf.DUMMYFUNCTION("""COMPUTED_VALUE"""),43.0)</f>
        <v>43</v>
      </c>
    </row>
    <row r="2309">
      <c r="A2309" s="2">
        <v>264.0</v>
      </c>
      <c r="B2309" s="2">
        <v>2.0</v>
      </c>
      <c r="C2309" s="2">
        <v>266.0</v>
      </c>
      <c r="D2309" s="4">
        <v>43338.60465277778</v>
      </c>
      <c r="E2309" s="6">
        <f t="shared" si="1"/>
        <v>43338</v>
      </c>
      <c r="F2309" s="7">
        <f>IFERROR(__xludf.DUMMYFUNCTION("""COMPUTED_VALUE"""),0.6046527777777778)</f>
        <v>0.6046527778</v>
      </c>
      <c r="G2309">
        <f t="shared" si="2"/>
        <v>14</v>
      </c>
      <c r="H2309">
        <f>IFERROR(__xludf.DUMMYFUNCTION("""COMPUTED_VALUE"""),30.0)</f>
        <v>30</v>
      </c>
      <c r="I2309">
        <f>IFERROR(__xludf.DUMMYFUNCTION("""COMPUTED_VALUE"""),42.0)</f>
        <v>42</v>
      </c>
    </row>
    <row r="2310">
      <c r="A2310" s="2">
        <v>289.0</v>
      </c>
      <c r="B2310" s="2">
        <v>3.0</v>
      </c>
      <c r="C2310" s="2">
        <v>292.0</v>
      </c>
      <c r="D2310" s="4">
        <v>43338.61508101852</v>
      </c>
      <c r="E2310" s="6">
        <f t="shared" si="1"/>
        <v>43338</v>
      </c>
      <c r="F2310" s="7">
        <f>IFERROR(__xludf.DUMMYFUNCTION("""COMPUTED_VALUE"""),0.6150810185185185)</f>
        <v>0.6150810185</v>
      </c>
      <c r="G2310">
        <f t="shared" si="2"/>
        <v>14</v>
      </c>
      <c r="H2310">
        <f>IFERROR(__xludf.DUMMYFUNCTION("""COMPUTED_VALUE"""),45.0)</f>
        <v>45</v>
      </c>
      <c r="I2310">
        <f>IFERROR(__xludf.DUMMYFUNCTION("""COMPUTED_VALUE"""),43.0)</f>
        <v>43</v>
      </c>
    </row>
    <row r="2311">
      <c r="A2311" s="2">
        <v>243.0</v>
      </c>
      <c r="B2311" s="2">
        <v>1.0</v>
      </c>
      <c r="C2311" s="2">
        <v>244.0</v>
      </c>
      <c r="D2311" s="4">
        <v>43338.625497685185</v>
      </c>
      <c r="E2311" s="6">
        <f t="shared" si="1"/>
        <v>43338</v>
      </c>
      <c r="F2311" s="7">
        <f>IFERROR(__xludf.DUMMYFUNCTION("""COMPUTED_VALUE"""),0.6254976851851852)</f>
        <v>0.6254976852</v>
      </c>
      <c r="G2311">
        <f t="shared" si="2"/>
        <v>15</v>
      </c>
      <c r="H2311">
        <f>IFERROR(__xludf.DUMMYFUNCTION("""COMPUTED_VALUE"""),0.0)</f>
        <v>0</v>
      </c>
      <c r="I2311">
        <f>IFERROR(__xludf.DUMMYFUNCTION("""COMPUTED_VALUE"""),43.0)</f>
        <v>43</v>
      </c>
    </row>
    <row r="2312">
      <c r="A2312" s="2">
        <v>263.0</v>
      </c>
      <c r="B2312" s="2">
        <v>2.0</v>
      </c>
      <c r="C2312" s="2">
        <v>265.0</v>
      </c>
      <c r="D2312" s="4">
        <v>43338.63591435185</v>
      </c>
      <c r="E2312" s="6">
        <f t="shared" si="1"/>
        <v>43338</v>
      </c>
      <c r="F2312" s="7">
        <f>IFERROR(__xludf.DUMMYFUNCTION("""COMPUTED_VALUE"""),0.6359143518518519)</f>
        <v>0.6359143519</v>
      </c>
      <c r="G2312">
        <f t="shared" si="2"/>
        <v>15</v>
      </c>
      <c r="H2312">
        <f>IFERROR(__xludf.DUMMYFUNCTION("""COMPUTED_VALUE"""),15.0)</f>
        <v>15</v>
      </c>
      <c r="I2312">
        <f>IFERROR(__xludf.DUMMYFUNCTION("""COMPUTED_VALUE"""),43.0)</f>
        <v>43</v>
      </c>
    </row>
    <row r="2313">
      <c r="A2313" s="2">
        <v>290.0</v>
      </c>
      <c r="B2313" s="2">
        <v>2.0</v>
      </c>
      <c r="C2313" s="2">
        <v>285.0</v>
      </c>
      <c r="D2313" s="4">
        <v>43338.64633101852</v>
      </c>
      <c r="E2313" s="6">
        <f t="shared" si="1"/>
        <v>43338</v>
      </c>
      <c r="F2313" s="7">
        <f>IFERROR(__xludf.DUMMYFUNCTION("""COMPUTED_VALUE"""),0.6463310185185185)</f>
        <v>0.6463310185</v>
      </c>
      <c r="G2313">
        <f t="shared" si="2"/>
        <v>15</v>
      </c>
      <c r="H2313">
        <f>IFERROR(__xludf.DUMMYFUNCTION("""COMPUTED_VALUE"""),30.0)</f>
        <v>30</v>
      </c>
      <c r="I2313">
        <f>IFERROR(__xludf.DUMMYFUNCTION("""COMPUTED_VALUE"""),43.0)</f>
        <v>43</v>
      </c>
    </row>
    <row r="2314">
      <c r="A2314" s="2">
        <v>297.0</v>
      </c>
      <c r="B2314" s="2">
        <v>3.0</v>
      </c>
      <c r="C2314" s="2">
        <v>300.0</v>
      </c>
      <c r="D2314" s="4">
        <v>43338.65673611111</v>
      </c>
      <c r="E2314" s="6">
        <f t="shared" si="1"/>
        <v>43338</v>
      </c>
      <c r="F2314" s="7">
        <f>IFERROR(__xludf.DUMMYFUNCTION("""COMPUTED_VALUE"""),0.6567361111111111)</f>
        <v>0.6567361111</v>
      </c>
      <c r="G2314">
        <f t="shared" si="2"/>
        <v>15</v>
      </c>
      <c r="H2314">
        <f>IFERROR(__xludf.DUMMYFUNCTION("""COMPUTED_VALUE"""),45.0)</f>
        <v>45</v>
      </c>
      <c r="I2314">
        <f>IFERROR(__xludf.DUMMYFUNCTION("""COMPUTED_VALUE"""),42.0)</f>
        <v>42</v>
      </c>
    </row>
    <row r="2315">
      <c r="A2315" s="2">
        <v>288.0</v>
      </c>
      <c r="B2315" s="2">
        <v>3.0</v>
      </c>
      <c r="C2315" s="2">
        <v>291.0</v>
      </c>
      <c r="D2315" s="4">
        <v>43338.66716435185</v>
      </c>
      <c r="E2315" s="6">
        <f t="shared" si="1"/>
        <v>43338</v>
      </c>
      <c r="F2315" s="7">
        <f>IFERROR(__xludf.DUMMYFUNCTION("""COMPUTED_VALUE"""),0.6671643518518519)</f>
        <v>0.6671643519</v>
      </c>
      <c r="G2315">
        <f t="shared" si="2"/>
        <v>16</v>
      </c>
      <c r="H2315">
        <f>IFERROR(__xludf.DUMMYFUNCTION("""COMPUTED_VALUE"""),0.0)</f>
        <v>0</v>
      </c>
      <c r="I2315">
        <f>IFERROR(__xludf.DUMMYFUNCTION("""COMPUTED_VALUE"""),43.0)</f>
        <v>43</v>
      </c>
    </row>
    <row r="2316">
      <c r="A2316" s="2">
        <v>308.0</v>
      </c>
      <c r="B2316" s="2">
        <v>2.0</v>
      </c>
      <c r="C2316" s="2">
        <v>310.0</v>
      </c>
      <c r="D2316" s="4">
        <v>43338.677569444444</v>
      </c>
      <c r="E2316" s="6">
        <f t="shared" si="1"/>
        <v>43338</v>
      </c>
      <c r="F2316" s="7">
        <f>IFERROR(__xludf.DUMMYFUNCTION("""COMPUTED_VALUE"""),0.6775694444444444)</f>
        <v>0.6775694444</v>
      </c>
      <c r="G2316">
        <f t="shared" si="2"/>
        <v>16</v>
      </c>
      <c r="H2316">
        <f>IFERROR(__xludf.DUMMYFUNCTION("""COMPUTED_VALUE"""),15.0)</f>
        <v>15</v>
      </c>
      <c r="I2316">
        <f>IFERROR(__xludf.DUMMYFUNCTION("""COMPUTED_VALUE"""),42.0)</f>
        <v>42</v>
      </c>
    </row>
    <row r="2317">
      <c r="A2317" s="2">
        <v>264.0</v>
      </c>
      <c r="B2317" s="2">
        <v>6.0</v>
      </c>
      <c r="C2317" s="2">
        <v>270.0</v>
      </c>
      <c r="D2317" s="4">
        <v>43338.68798611111</v>
      </c>
      <c r="E2317" s="6">
        <f t="shared" si="1"/>
        <v>43338</v>
      </c>
      <c r="F2317" s="7">
        <f>IFERROR(__xludf.DUMMYFUNCTION("""COMPUTED_VALUE"""),0.6879861111111111)</f>
        <v>0.6879861111</v>
      </c>
      <c r="G2317">
        <f t="shared" si="2"/>
        <v>16</v>
      </c>
      <c r="H2317">
        <f>IFERROR(__xludf.DUMMYFUNCTION("""COMPUTED_VALUE"""),30.0)</f>
        <v>30</v>
      </c>
      <c r="I2317">
        <f>IFERROR(__xludf.DUMMYFUNCTION("""COMPUTED_VALUE"""),42.0)</f>
        <v>42</v>
      </c>
    </row>
    <row r="2318">
      <c r="A2318" s="2">
        <v>288.0</v>
      </c>
      <c r="B2318" s="2">
        <v>5.0</v>
      </c>
      <c r="C2318" s="2">
        <v>293.0</v>
      </c>
      <c r="D2318" s="4">
        <v>43338.69840277778</v>
      </c>
      <c r="E2318" s="6">
        <f t="shared" si="1"/>
        <v>43338</v>
      </c>
      <c r="F2318" s="7">
        <f>IFERROR(__xludf.DUMMYFUNCTION("""COMPUTED_VALUE"""),0.6984027777777778)</f>
        <v>0.6984027778</v>
      </c>
      <c r="G2318">
        <f t="shared" si="2"/>
        <v>16</v>
      </c>
      <c r="H2318">
        <f>IFERROR(__xludf.DUMMYFUNCTION("""COMPUTED_VALUE"""),45.0)</f>
        <v>45</v>
      </c>
      <c r="I2318">
        <f>IFERROR(__xludf.DUMMYFUNCTION("""COMPUTED_VALUE"""),42.0)</f>
        <v>42</v>
      </c>
    </row>
    <row r="2319">
      <c r="A2319" s="2">
        <v>225.0</v>
      </c>
      <c r="B2319" s="2">
        <v>2.0</v>
      </c>
      <c r="C2319" s="2">
        <v>227.0</v>
      </c>
      <c r="D2319" s="4">
        <v>43338.708819444444</v>
      </c>
      <c r="E2319" s="6">
        <f t="shared" si="1"/>
        <v>43338</v>
      </c>
      <c r="F2319" s="7">
        <f>IFERROR(__xludf.DUMMYFUNCTION("""COMPUTED_VALUE"""),0.7088194444444444)</f>
        <v>0.7088194444</v>
      </c>
      <c r="G2319">
        <f t="shared" si="2"/>
        <v>17</v>
      </c>
      <c r="H2319">
        <f>IFERROR(__xludf.DUMMYFUNCTION("""COMPUTED_VALUE"""),0.0)</f>
        <v>0</v>
      </c>
      <c r="I2319">
        <f>IFERROR(__xludf.DUMMYFUNCTION("""COMPUTED_VALUE"""),42.0)</f>
        <v>42</v>
      </c>
    </row>
    <row r="2320">
      <c r="A2320" s="2">
        <v>274.0</v>
      </c>
      <c r="B2320" s="2">
        <v>3.0</v>
      </c>
      <c r="C2320" s="2">
        <v>277.0</v>
      </c>
      <c r="D2320" s="4">
        <v>43338.719247685185</v>
      </c>
      <c r="E2320" s="6">
        <f t="shared" si="1"/>
        <v>43338</v>
      </c>
      <c r="F2320" s="7">
        <f>IFERROR(__xludf.DUMMYFUNCTION("""COMPUTED_VALUE"""),0.7192476851851852)</f>
        <v>0.7192476852</v>
      </c>
      <c r="G2320">
        <f t="shared" si="2"/>
        <v>17</v>
      </c>
      <c r="H2320">
        <f>IFERROR(__xludf.DUMMYFUNCTION("""COMPUTED_VALUE"""),15.0)</f>
        <v>15</v>
      </c>
      <c r="I2320">
        <f>IFERROR(__xludf.DUMMYFUNCTION("""COMPUTED_VALUE"""),43.0)</f>
        <v>43</v>
      </c>
    </row>
    <row r="2321">
      <c r="A2321" s="2">
        <v>261.0</v>
      </c>
      <c r="B2321" s="2">
        <v>2.0</v>
      </c>
      <c r="C2321" s="2">
        <v>263.0</v>
      </c>
      <c r="D2321" s="4">
        <v>43338.72965277778</v>
      </c>
      <c r="E2321" s="6">
        <f t="shared" si="1"/>
        <v>43338</v>
      </c>
      <c r="F2321" s="7">
        <f>IFERROR(__xludf.DUMMYFUNCTION("""COMPUTED_VALUE"""),0.7296527777777778)</f>
        <v>0.7296527778</v>
      </c>
      <c r="G2321">
        <f t="shared" si="2"/>
        <v>17</v>
      </c>
      <c r="H2321">
        <f>IFERROR(__xludf.DUMMYFUNCTION("""COMPUTED_VALUE"""),30.0)</f>
        <v>30</v>
      </c>
      <c r="I2321">
        <f>IFERROR(__xludf.DUMMYFUNCTION("""COMPUTED_VALUE"""),42.0)</f>
        <v>42</v>
      </c>
    </row>
    <row r="2322">
      <c r="A2322" s="2">
        <v>263.0</v>
      </c>
      <c r="B2322" s="2">
        <v>4.0</v>
      </c>
      <c r="C2322" s="2">
        <v>267.0</v>
      </c>
      <c r="D2322" s="4">
        <v>43338.74008101852</v>
      </c>
      <c r="E2322" s="6">
        <f t="shared" si="1"/>
        <v>43338</v>
      </c>
      <c r="F2322" s="7">
        <f>IFERROR(__xludf.DUMMYFUNCTION("""COMPUTED_VALUE"""),0.7400810185185185)</f>
        <v>0.7400810185</v>
      </c>
      <c r="G2322">
        <f t="shared" si="2"/>
        <v>17</v>
      </c>
      <c r="H2322">
        <f>IFERROR(__xludf.DUMMYFUNCTION("""COMPUTED_VALUE"""),45.0)</f>
        <v>45</v>
      </c>
      <c r="I2322">
        <f>IFERROR(__xludf.DUMMYFUNCTION("""COMPUTED_VALUE"""),43.0)</f>
        <v>43</v>
      </c>
    </row>
    <row r="2323">
      <c r="A2323" s="2">
        <v>256.0</v>
      </c>
      <c r="B2323" s="2">
        <v>3.0</v>
      </c>
      <c r="C2323" s="2">
        <v>259.0</v>
      </c>
      <c r="D2323" s="4">
        <v>43338.750497685185</v>
      </c>
      <c r="E2323" s="6">
        <f t="shared" si="1"/>
        <v>43338</v>
      </c>
      <c r="F2323" s="7">
        <f>IFERROR(__xludf.DUMMYFUNCTION("""COMPUTED_VALUE"""),0.7504976851851852)</f>
        <v>0.7504976852</v>
      </c>
      <c r="G2323">
        <f t="shared" si="2"/>
        <v>18</v>
      </c>
      <c r="H2323">
        <f>IFERROR(__xludf.DUMMYFUNCTION("""COMPUTED_VALUE"""),0.0)</f>
        <v>0</v>
      </c>
      <c r="I2323">
        <f>IFERROR(__xludf.DUMMYFUNCTION("""COMPUTED_VALUE"""),43.0)</f>
        <v>43</v>
      </c>
    </row>
    <row r="2324">
      <c r="A2324" s="2">
        <v>266.0</v>
      </c>
      <c r="B2324" s="2">
        <v>3.0</v>
      </c>
      <c r="C2324" s="2">
        <v>269.0</v>
      </c>
      <c r="D2324" s="4">
        <v>43338.76090277778</v>
      </c>
      <c r="E2324" s="6">
        <f t="shared" si="1"/>
        <v>43338</v>
      </c>
      <c r="F2324" s="7">
        <f>IFERROR(__xludf.DUMMYFUNCTION("""COMPUTED_VALUE"""),0.7609027777777778)</f>
        <v>0.7609027778</v>
      </c>
      <c r="G2324">
        <f t="shared" si="2"/>
        <v>18</v>
      </c>
      <c r="H2324">
        <f>IFERROR(__xludf.DUMMYFUNCTION("""COMPUTED_VALUE"""),15.0)</f>
        <v>15</v>
      </c>
      <c r="I2324">
        <f>IFERROR(__xludf.DUMMYFUNCTION("""COMPUTED_VALUE"""),42.0)</f>
        <v>42</v>
      </c>
    </row>
    <row r="2325">
      <c r="A2325" s="2">
        <v>322.0</v>
      </c>
      <c r="B2325" s="2">
        <v>0.0</v>
      </c>
      <c r="C2325" s="2">
        <v>322.0</v>
      </c>
      <c r="D2325" s="4">
        <v>43338.77133101852</v>
      </c>
      <c r="E2325" s="6">
        <f t="shared" si="1"/>
        <v>43338</v>
      </c>
      <c r="F2325" s="7">
        <f>IFERROR(__xludf.DUMMYFUNCTION("""COMPUTED_VALUE"""),0.7713310185185185)</f>
        <v>0.7713310185</v>
      </c>
      <c r="G2325">
        <f t="shared" si="2"/>
        <v>18</v>
      </c>
      <c r="H2325">
        <f>IFERROR(__xludf.DUMMYFUNCTION("""COMPUTED_VALUE"""),30.0)</f>
        <v>30</v>
      </c>
      <c r="I2325">
        <f>IFERROR(__xludf.DUMMYFUNCTION("""COMPUTED_VALUE"""),43.0)</f>
        <v>43</v>
      </c>
    </row>
    <row r="2326">
      <c r="A2326" s="2">
        <v>328.0</v>
      </c>
      <c r="B2326" s="2">
        <v>2.0</v>
      </c>
      <c r="C2326" s="2">
        <v>330.0</v>
      </c>
      <c r="D2326" s="4">
        <v>43338.78173611111</v>
      </c>
      <c r="E2326" s="6">
        <f t="shared" si="1"/>
        <v>43338</v>
      </c>
      <c r="F2326" s="7">
        <f>IFERROR(__xludf.DUMMYFUNCTION("""COMPUTED_VALUE"""),0.7817361111111111)</f>
        <v>0.7817361111</v>
      </c>
      <c r="G2326">
        <f t="shared" si="2"/>
        <v>18</v>
      </c>
      <c r="H2326">
        <f>IFERROR(__xludf.DUMMYFUNCTION("""COMPUTED_VALUE"""),45.0)</f>
        <v>45</v>
      </c>
      <c r="I2326">
        <f>IFERROR(__xludf.DUMMYFUNCTION("""COMPUTED_VALUE"""),42.0)</f>
        <v>42</v>
      </c>
    </row>
    <row r="2327">
      <c r="A2327" s="2">
        <v>311.0</v>
      </c>
      <c r="B2327" s="2">
        <v>2.0</v>
      </c>
      <c r="C2327" s="2">
        <v>313.0</v>
      </c>
      <c r="D2327" s="4">
        <v>43338.79216435185</v>
      </c>
      <c r="E2327" s="6">
        <f t="shared" si="1"/>
        <v>43338</v>
      </c>
      <c r="F2327" s="7">
        <f>IFERROR(__xludf.DUMMYFUNCTION("""COMPUTED_VALUE"""),0.7921643518518519)</f>
        <v>0.7921643519</v>
      </c>
      <c r="G2327">
        <f t="shared" si="2"/>
        <v>19</v>
      </c>
      <c r="H2327">
        <f>IFERROR(__xludf.DUMMYFUNCTION("""COMPUTED_VALUE"""),0.0)</f>
        <v>0</v>
      </c>
      <c r="I2327">
        <f>IFERROR(__xludf.DUMMYFUNCTION("""COMPUTED_VALUE"""),43.0)</f>
        <v>43</v>
      </c>
    </row>
    <row r="2328">
      <c r="A2328" s="2">
        <v>352.0</v>
      </c>
      <c r="B2328" s="2">
        <v>5.0</v>
      </c>
      <c r="C2328" s="2">
        <v>357.0</v>
      </c>
      <c r="D2328" s="4">
        <v>43338.802569444444</v>
      </c>
      <c r="E2328" s="6">
        <f t="shared" si="1"/>
        <v>43338</v>
      </c>
      <c r="F2328" s="7">
        <f>IFERROR(__xludf.DUMMYFUNCTION("""COMPUTED_VALUE"""),0.8025694444444444)</f>
        <v>0.8025694444</v>
      </c>
      <c r="G2328">
        <f t="shared" si="2"/>
        <v>19</v>
      </c>
      <c r="H2328">
        <f>IFERROR(__xludf.DUMMYFUNCTION("""COMPUTED_VALUE"""),15.0)</f>
        <v>15</v>
      </c>
      <c r="I2328">
        <f>IFERROR(__xludf.DUMMYFUNCTION("""COMPUTED_VALUE"""),42.0)</f>
        <v>42</v>
      </c>
    </row>
    <row r="2329">
      <c r="A2329" s="2">
        <v>337.0</v>
      </c>
      <c r="B2329" s="2">
        <v>0.0</v>
      </c>
      <c r="C2329" s="2">
        <v>335.0</v>
      </c>
      <c r="D2329" s="4">
        <v>43338.81298611111</v>
      </c>
      <c r="E2329" s="6">
        <f t="shared" si="1"/>
        <v>43338</v>
      </c>
      <c r="F2329" s="7">
        <f>IFERROR(__xludf.DUMMYFUNCTION("""COMPUTED_VALUE"""),0.8129861111111111)</f>
        <v>0.8129861111</v>
      </c>
      <c r="G2329">
        <f t="shared" si="2"/>
        <v>19</v>
      </c>
      <c r="H2329">
        <f>IFERROR(__xludf.DUMMYFUNCTION("""COMPUTED_VALUE"""),30.0)</f>
        <v>30</v>
      </c>
      <c r="I2329">
        <f>IFERROR(__xludf.DUMMYFUNCTION("""COMPUTED_VALUE"""),42.0)</f>
        <v>42</v>
      </c>
    </row>
    <row r="2330">
      <c r="A2330" s="2">
        <v>358.0</v>
      </c>
      <c r="B2330" s="2">
        <v>1.0</v>
      </c>
      <c r="C2330" s="2">
        <v>357.0</v>
      </c>
      <c r="D2330" s="4">
        <v>43338.82341435185</v>
      </c>
      <c r="E2330" s="6">
        <f t="shared" si="1"/>
        <v>43338</v>
      </c>
      <c r="F2330" s="7">
        <f>IFERROR(__xludf.DUMMYFUNCTION("""COMPUTED_VALUE"""),0.8234143518518519)</f>
        <v>0.8234143519</v>
      </c>
      <c r="G2330">
        <f t="shared" si="2"/>
        <v>19</v>
      </c>
      <c r="H2330">
        <f>IFERROR(__xludf.DUMMYFUNCTION("""COMPUTED_VALUE"""),45.0)</f>
        <v>45</v>
      </c>
      <c r="I2330">
        <f>IFERROR(__xludf.DUMMYFUNCTION("""COMPUTED_VALUE"""),43.0)</f>
        <v>43</v>
      </c>
    </row>
    <row r="2331">
      <c r="A2331" s="2">
        <v>348.0</v>
      </c>
      <c r="B2331" s="2">
        <v>3.0</v>
      </c>
      <c r="C2331" s="2">
        <v>351.0</v>
      </c>
      <c r="D2331" s="4">
        <v>43338.833819444444</v>
      </c>
      <c r="E2331" s="6">
        <f t="shared" si="1"/>
        <v>43338</v>
      </c>
      <c r="F2331" s="7">
        <f>IFERROR(__xludf.DUMMYFUNCTION("""COMPUTED_VALUE"""),0.8338194444444444)</f>
        <v>0.8338194444</v>
      </c>
      <c r="G2331">
        <f t="shared" si="2"/>
        <v>20</v>
      </c>
      <c r="H2331">
        <f>IFERROR(__xludf.DUMMYFUNCTION("""COMPUTED_VALUE"""),0.0)</f>
        <v>0</v>
      </c>
      <c r="I2331">
        <f>IFERROR(__xludf.DUMMYFUNCTION("""COMPUTED_VALUE"""),42.0)</f>
        <v>42</v>
      </c>
    </row>
    <row r="2332">
      <c r="A2332" s="2">
        <v>342.0</v>
      </c>
      <c r="B2332" s="2">
        <v>6.0</v>
      </c>
      <c r="C2332" s="2">
        <v>348.0</v>
      </c>
      <c r="D2332" s="4">
        <v>43338.84423611111</v>
      </c>
      <c r="E2332" s="6">
        <f t="shared" si="1"/>
        <v>43338</v>
      </c>
      <c r="F2332" s="7">
        <f>IFERROR(__xludf.DUMMYFUNCTION("""COMPUTED_VALUE"""),0.8442361111111111)</f>
        <v>0.8442361111</v>
      </c>
      <c r="G2332">
        <f t="shared" si="2"/>
        <v>20</v>
      </c>
      <c r="H2332">
        <f>IFERROR(__xludf.DUMMYFUNCTION("""COMPUTED_VALUE"""),15.0)</f>
        <v>15</v>
      </c>
      <c r="I2332">
        <f>IFERROR(__xludf.DUMMYFUNCTION("""COMPUTED_VALUE"""),42.0)</f>
        <v>42</v>
      </c>
    </row>
    <row r="2333">
      <c r="A2333" s="2">
        <v>382.0</v>
      </c>
      <c r="B2333" s="2">
        <v>5.0</v>
      </c>
      <c r="C2333" s="2">
        <v>387.0</v>
      </c>
      <c r="D2333" s="4">
        <v>43338.85465277778</v>
      </c>
      <c r="E2333" s="6">
        <f t="shared" si="1"/>
        <v>43338</v>
      </c>
      <c r="F2333" s="7">
        <f>IFERROR(__xludf.DUMMYFUNCTION("""COMPUTED_VALUE"""),0.8546527777777778)</f>
        <v>0.8546527778</v>
      </c>
      <c r="G2333">
        <f t="shared" si="2"/>
        <v>20</v>
      </c>
      <c r="H2333">
        <f>IFERROR(__xludf.DUMMYFUNCTION("""COMPUTED_VALUE"""),30.0)</f>
        <v>30</v>
      </c>
      <c r="I2333">
        <f>IFERROR(__xludf.DUMMYFUNCTION("""COMPUTED_VALUE"""),42.0)</f>
        <v>42</v>
      </c>
    </row>
    <row r="2334">
      <c r="A2334" s="2">
        <v>404.0</v>
      </c>
      <c r="B2334" s="2">
        <v>2.0</v>
      </c>
      <c r="C2334" s="2">
        <v>406.0</v>
      </c>
      <c r="D2334" s="4">
        <v>43338.865069444444</v>
      </c>
      <c r="E2334" s="6">
        <f t="shared" si="1"/>
        <v>43338</v>
      </c>
      <c r="F2334" s="7">
        <f>IFERROR(__xludf.DUMMYFUNCTION("""COMPUTED_VALUE"""),0.8650694444444444)</f>
        <v>0.8650694444</v>
      </c>
      <c r="G2334">
        <f t="shared" si="2"/>
        <v>20</v>
      </c>
      <c r="H2334">
        <f>IFERROR(__xludf.DUMMYFUNCTION("""COMPUTED_VALUE"""),45.0)</f>
        <v>45</v>
      </c>
      <c r="I2334">
        <f>IFERROR(__xludf.DUMMYFUNCTION("""COMPUTED_VALUE"""),42.0)</f>
        <v>42</v>
      </c>
    </row>
    <row r="2335">
      <c r="A2335" s="2">
        <v>339.0</v>
      </c>
      <c r="B2335" s="2">
        <v>7.0</v>
      </c>
      <c r="C2335" s="2">
        <v>346.0</v>
      </c>
      <c r="D2335" s="4">
        <v>43338.875497685185</v>
      </c>
      <c r="E2335" s="6">
        <f t="shared" si="1"/>
        <v>43338</v>
      </c>
      <c r="F2335" s="7">
        <f>IFERROR(__xludf.DUMMYFUNCTION("""COMPUTED_VALUE"""),0.8754976851851852)</f>
        <v>0.8754976852</v>
      </c>
      <c r="G2335">
        <f t="shared" si="2"/>
        <v>21</v>
      </c>
      <c r="H2335">
        <f>IFERROR(__xludf.DUMMYFUNCTION("""COMPUTED_VALUE"""),0.0)</f>
        <v>0</v>
      </c>
      <c r="I2335">
        <f>IFERROR(__xludf.DUMMYFUNCTION("""COMPUTED_VALUE"""),43.0)</f>
        <v>43</v>
      </c>
    </row>
    <row r="2336">
      <c r="A2336" s="2">
        <v>392.0</v>
      </c>
      <c r="B2336" s="2">
        <v>6.0</v>
      </c>
      <c r="C2336" s="2">
        <v>398.0</v>
      </c>
      <c r="D2336" s="4">
        <v>43338.88590277778</v>
      </c>
      <c r="E2336" s="6">
        <f t="shared" si="1"/>
        <v>43338</v>
      </c>
      <c r="F2336" s="7">
        <f>IFERROR(__xludf.DUMMYFUNCTION("""COMPUTED_VALUE"""),0.8859027777777778)</f>
        <v>0.8859027778</v>
      </c>
      <c r="G2336">
        <f t="shared" si="2"/>
        <v>21</v>
      </c>
      <c r="H2336">
        <f>IFERROR(__xludf.DUMMYFUNCTION("""COMPUTED_VALUE"""),15.0)</f>
        <v>15</v>
      </c>
      <c r="I2336">
        <f>IFERROR(__xludf.DUMMYFUNCTION("""COMPUTED_VALUE"""),42.0)</f>
        <v>42</v>
      </c>
    </row>
    <row r="2337">
      <c r="A2337" s="2">
        <v>383.0</v>
      </c>
      <c r="B2337" s="2">
        <v>1.0</v>
      </c>
      <c r="C2337" s="2">
        <v>384.0</v>
      </c>
      <c r="D2337" s="4">
        <v>43338.896319444444</v>
      </c>
      <c r="E2337" s="6">
        <f t="shared" si="1"/>
        <v>43338</v>
      </c>
      <c r="F2337" s="7">
        <f>IFERROR(__xludf.DUMMYFUNCTION("""COMPUTED_VALUE"""),0.8963194444444444)</f>
        <v>0.8963194444</v>
      </c>
      <c r="G2337">
        <f t="shared" si="2"/>
        <v>21</v>
      </c>
      <c r="H2337">
        <f>IFERROR(__xludf.DUMMYFUNCTION("""COMPUTED_VALUE"""),30.0)</f>
        <v>30</v>
      </c>
      <c r="I2337">
        <f>IFERROR(__xludf.DUMMYFUNCTION("""COMPUTED_VALUE"""),42.0)</f>
        <v>42</v>
      </c>
    </row>
    <row r="2338">
      <c r="A2338" s="2">
        <v>416.0</v>
      </c>
      <c r="B2338" s="2">
        <v>3.0</v>
      </c>
      <c r="C2338" s="2">
        <v>419.0</v>
      </c>
      <c r="D2338" s="4">
        <v>43338.90672453704</v>
      </c>
      <c r="E2338" s="6">
        <f t="shared" si="1"/>
        <v>43338</v>
      </c>
      <c r="F2338" s="7">
        <f>IFERROR(__xludf.DUMMYFUNCTION("""COMPUTED_VALUE"""),0.906724537037037)</f>
        <v>0.906724537</v>
      </c>
      <c r="G2338">
        <f t="shared" si="2"/>
        <v>21</v>
      </c>
      <c r="H2338">
        <f>IFERROR(__xludf.DUMMYFUNCTION("""COMPUTED_VALUE"""),45.0)</f>
        <v>45</v>
      </c>
      <c r="I2338">
        <f>IFERROR(__xludf.DUMMYFUNCTION("""COMPUTED_VALUE"""),41.0)</f>
        <v>41</v>
      </c>
    </row>
    <row r="2339">
      <c r="A2339" s="2">
        <v>347.0</v>
      </c>
      <c r="B2339" s="2">
        <v>1.0</v>
      </c>
      <c r="C2339" s="2">
        <v>348.0</v>
      </c>
      <c r="D2339" s="4">
        <v>43338.91715277778</v>
      </c>
      <c r="E2339" s="6">
        <f t="shared" si="1"/>
        <v>43338</v>
      </c>
      <c r="F2339" s="7">
        <f>IFERROR(__xludf.DUMMYFUNCTION("""COMPUTED_VALUE"""),0.9171527777777778)</f>
        <v>0.9171527778</v>
      </c>
      <c r="G2339">
        <f t="shared" si="2"/>
        <v>22</v>
      </c>
      <c r="H2339">
        <f>IFERROR(__xludf.DUMMYFUNCTION("""COMPUTED_VALUE"""),0.0)</f>
        <v>0</v>
      </c>
      <c r="I2339">
        <f>IFERROR(__xludf.DUMMYFUNCTION("""COMPUTED_VALUE"""),42.0)</f>
        <v>42</v>
      </c>
    </row>
    <row r="2340">
      <c r="A2340" s="2">
        <v>380.0</v>
      </c>
      <c r="B2340" s="2">
        <v>6.0</v>
      </c>
      <c r="C2340" s="2">
        <v>386.0</v>
      </c>
      <c r="D2340" s="4">
        <v>43338.927569444444</v>
      </c>
      <c r="E2340" s="6">
        <f t="shared" si="1"/>
        <v>43338</v>
      </c>
      <c r="F2340" s="7">
        <f>IFERROR(__xludf.DUMMYFUNCTION("""COMPUTED_VALUE"""),0.9275694444444444)</f>
        <v>0.9275694444</v>
      </c>
      <c r="G2340">
        <f t="shared" si="2"/>
        <v>22</v>
      </c>
      <c r="H2340">
        <f>IFERROR(__xludf.DUMMYFUNCTION("""COMPUTED_VALUE"""),15.0)</f>
        <v>15</v>
      </c>
      <c r="I2340">
        <f>IFERROR(__xludf.DUMMYFUNCTION("""COMPUTED_VALUE"""),42.0)</f>
        <v>42</v>
      </c>
    </row>
    <row r="2341">
      <c r="A2341" s="2">
        <v>379.0</v>
      </c>
      <c r="B2341" s="2">
        <v>3.0</v>
      </c>
      <c r="C2341" s="2">
        <v>382.0</v>
      </c>
      <c r="D2341" s="4">
        <v>43338.937997685185</v>
      </c>
      <c r="E2341" s="6">
        <f t="shared" si="1"/>
        <v>43338</v>
      </c>
      <c r="F2341" s="7">
        <f>IFERROR(__xludf.DUMMYFUNCTION("""COMPUTED_VALUE"""),0.9379976851851852)</f>
        <v>0.9379976852</v>
      </c>
      <c r="G2341">
        <f t="shared" si="2"/>
        <v>22</v>
      </c>
      <c r="H2341">
        <f>IFERROR(__xludf.DUMMYFUNCTION("""COMPUTED_VALUE"""),30.0)</f>
        <v>30</v>
      </c>
      <c r="I2341">
        <f>IFERROR(__xludf.DUMMYFUNCTION("""COMPUTED_VALUE"""),43.0)</f>
        <v>43</v>
      </c>
    </row>
    <row r="2342">
      <c r="A2342" s="2">
        <v>369.0</v>
      </c>
      <c r="B2342" s="2">
        <v>3.0</v>
      </c>
      <c r="C2342" s="2">
        <v>372.0</v>
      </c>
      <c r="D2342" s="4">
        <v>43338.94840277778</v>
      </c>
      <c r="E2342" s="6">
        <f t="shared" si="1"/>
        <v>43338</v>
      </c>
      <c r="F2342" s="7">
        <f>IFERROR(__xludf.DUMMYFUNCTION("""COMPUTED_VALUE"""),0.9484027777777778)</f>
        <v>0.9484027778</v>
      </c>
      <c r="G2342">
        <f t="shared" si="2"/>
        <v>22</v>
      </c>
      <c r="H2342">
        <f>IFERROR(__xludf.DUMMYFUNCTION("""COMPUTED_VALUE"""),45.0)</f>
        <v>45</v>
      </c>
      <c r="I2342">
        <f>IFERROR(__xludf.DUMMYFUNCTION("""COMPUTED_VALUE"""),42.0)</f>
        <v>42</v>
      </c>
    </row>
    <row r="2343">
      <c r="A2343" s="2">
        <v>345.0</v>
      </c>
      <c r="B2343" s="2">
        <v>5.0</v>
      </c>
      <c r="C2343" s="2">
        <v>350.0</v>
      </c>
      <c r="D2343" s="4">
        <v>43338.95880787037</v>
      </c>
      <c r="E2343" s="6">
        <f t="shared" si="1"/>
        <v>43338</v>
      </c>
      <c r="F2343" s="7">
        <f>IFERROR(__xludf.DUMMYFUNCTION("""COMPUTED_VALUE"""),0.9588078703703704)</f>
        <v>0.9588078704</v>
      </c>
      <c r="G2343">
        <f t="shared" si="2"/>
        <v>23</v>
      </c>
      <c r="H2343">
        <f>IFERROR(__xludf.DUMMYFUNCTION("""COMPUTED_VALUE"""),0.0)</f>
        <v>0</v>
      </c>
      <c r="I2343">
        <f>IFERROR(__xludf.DUMMYFUNCTION("""COMPUTED_VALUE"""),41.0)</f>
        <v>41</v>
      </c>
    </row>
    <row r="2344">
      <c r="A2344" s="2">
        <v>340.0</v>
      </c>
      <c r="B2344" s="2">
        <v>4.0</v>
      </c>
      <c r="C2344" s="2">
        <v>344.0</v>
      </c>
      <c r="D2344" s="4">
        <v>43338.96923611111</v>
      </c>
      <c r="E2344" s="6">
        <f t="shared" si="1"/>
        <v>43338</v>
      </c>
      <c r="F2344" s="7">
        <f>IFERROR(__xludf.DUMMYFUNCTION("""COMPUTED_VALUE"""),0.9692361111111111)</f>
        <v>0.9692361111</v>
      </c>
      <c r="G2344">
        <f t="shared" si="2"/>
        <v>23</v>
      </c>
      <c r="H2344">
        <f>IFERROR(__xludf.DUMMYFUNCTION("""COMPUTED_VALUE"""),15.0)</f>
        <v>15</v>
      </c>
      <c r="I2344">
        <f>IFERROR(__xludf.DUMMYFUNCTION("""COMPUTED_VALUE"""),42.0)</f>
        <v>42</v>
      </c>
    </row>
    <row r="2345">
      <c r="A2345" s="2">
        <v>309.0</v>
      </c>
      <c r="B2345" s="2">
        <v>2.0</v>
      </c>
      <c r="C2345" s="2">
        <v>311.0</v>
      </c>
      <c r="D2345" s="4">
        <v>43338.97965277778</v>
      </c>
      <c r="E2345" s="6">
        <f t="shared" si="1"/>
        <v>43338</v>
      </c>
      <c r="F2345" s="7">
        <f>IFERROR(__xludf.DUMMYFUNCTION("""COMPUTED_VALUE"""),0.9796527777777778)</f>
        <v>0.9796527778</v>
      </c>
      <c r="G2345">
        <f t="shared" si="2"/>
        <v>23</v>
      </c>
      <c r="H2345">
        <f>IFERROR(__xludf.DUMMYFUNCTION("""COMPUTED_VALUE"""),30.0)</f>
        <v>30</v>
      </c>
      <c r="I2345">
        <f>IFERROR(__xludf.DUMMYFUNCTION("""COMPUTED_VALUE"""),42.0)</f>
        <v>42</v>
      </c>
    </row>
    <row r="2346">
      <c r="A2346" s="2">
        <v>264.0</v>
      </c>
      <c r="B2346" s="2">
        <v>0.0</v>
      </c>
      <c r="C2346" s="2">
        <v>264.0</v>
      </c>
      <c r="D2346" s="4">
        <v>43338.99005787037</v>
      </c>
      <c r="E2346" s="6">
        <f t="shared" si="1"/>
        <v>43338</v>
      </c>
      <c r="F2346" s="7">
        <f>IFERROR(__xludf.DUMMYFUNCTION("""COMPUTED_VALUE"""),0.9900578703703704)</f>
        <v>0.9900578704</v>
      </c>
      <c r="G2346">
        <f t="shared" si="2"/>
        <v>23</v>
      </c>
      <c r="H2346">
        <f>IFERROR(__xludf.DUMMYFUNCTION("""COMPUTED_VALUE"""),45.0)</f>
        <v>45</v>
      </c>
      <c r="I2346">
        <f>IFERROR(__xludf.DUMMYFUNCTION("""COMPUTED_VALUE"""),41.0)</f>
        <v>41</v>
      </c>
    </row>
    <row r="2347">
      <c r="A2347" s="2">
        <v>268.0</v>
      </c>
      <c r="B2347" s="2">
        <v>1.0</v>
      </c>
      <c r="C2347" s="2">
        <v>269.0</v>
      </c>
      <c r="D2347" s="4">
        <v>43339.000497685185</v>
      </c>
      <c r="E2347" s="6">
        <f t="shared" si="1"/>
        <v>43339</v>
      </c>
      <c r="F2347" s="7">
        <f>IFERROR(__xludf.DUMMYFUNCTION("""COMPUTED_VALUE"""),4.976851851851852E-4)</f>
        <v>0.0004976851852</v>
      </c>
      <c r="G2347">
        <f t="shared" si="2"/>
        <v>0</v>
      </c>
      <c r="H2347">
        <f>IFERROR(__xludf.DUMMYFUNCTION("""COMPUTED_VALUE"""),0.0)</f>
        <v>0</v>
      </c>
      <c r="I2347">
        <f>IFERROR(__xludf.DUMMYFUNCTION("""COMPUTED_VALUE"""),43.0)</f>
        <v>43</v>
      </c>
    </row>
    <row r="2348">
      <c r="A2348" s="2">
        <v>242.0</v>
      </c>
      <c r="B2348" s="2">
        <v>1.0</v>
      </c>
      <c r="C2348" s="2">
        <v>243.0</v>
      </c>
      <c r="D2348" s="4">
        <v>43339.0108912037</v>
      </c>
      <c r="E2348" s="6">
        <f t="shared" si="1"/>
        <v>43339</v>
      </c>
      <c r="F2348" s="7">
        <f>IFERROR(__xludf.DUMMYFUNCTION("""COMPUTED_VALUE"""),0.010891203703703703)</f>
        <v>0.0108912037</v>
      </c>
      <c r="G2348">
        <f t="shared" si="2"/>
        <v>0</v>
      </c>
      <c r="H2348">
        <f>IFERROR(__xludf.DUMMYFUNCTION("""COMPUTED_VALUE"""),15.0)</f>
        <v>15</v>
      </c>
      <c r="I2348">
        <f>IFERROR(__xludf.DUMMYFUNCTION("""COMPUTED_VALUE"""),41.0)</f>
        <v>41</v>
      </c>
    </row>
    <row r="2349">
      <c r="A2349" s="2">
        <v>197.0</v>
      </c>
      <c r="B2349" s="2">
        <v>2.0</v>
      </c>
      <c r="C2349" s="2">
        <v>199.0</v>
      </c>
      <c r="D2349" s="4">
        <v>43339.021319444444</v>
      </c>
      <c r="E2349" s="6">
        <f t="shared" si="1"/>
        <v>43339</v>
      </c>
      <c r="F2349" s="7">
        <f>IFERROR(__xludf.DUMMYFUNCTION("""COMPUTED_VALUE"""),0.021319444444444443)</f>
        <v>0.02131944444</v>
      </c>
      <c r="G2349">
        <f t="shared" si="2"/>
        <v>0</v>
      </c>
      <c r="H2349">
        <f>IFERROR(__xludf.DUMMYFUNCTION("""COMPUTED_VALUE"""),30.0)</f>
        <v>30</v>
      </c>
      <c r="I2349">
        <f>IFERROR(__xludf.DUMMYFUNCTION("""COMPUTED_VALUE"""),42.0)</f>
        <v>42</v>
      </c>
    </row>
    <row r="2350">
      <c r="A2350" s="2">
        <v>196.0</v>
      </c>
      <c r="B2350" s="2">
        <v>3.0</v>
      </c>
      <c r="C2350" s="2">
        <v>198.0</v>
      </c>
      <c r="D2350" s="4">
        <v>43339.03173611111</v>
      </c>
      <c r="E2350" s="6">
        <f t="shared" si="1"/>
        <v>43339</v>
      </c>
      <c r="F2350" s="7">
        <f>IFERROR(__xludf.DUMMYFUNCTION("""COMPUTED_VALUE"""),0.03173611111111111)</f>
        <v>0.03173611111</v>
      </c>
      <c r="G2350">
        <f t="shared" si="2"/>
        <v>0</v>
      </c>
      <c r="H2350">
        <f>IFERROR(__xludf.DUMMYFUNCTION("""COMPUTED_VALUE"""),45.0)</f>
        <v>45</v>
      </c>
      <c r="I2350">
        <f>IFERROR(__xludf.DUMMYFUNCTION("""COMPUTED_VALUE"""),42.0)</f>
        <v>42</v>
      </c>
    </row>
    <row r="2351">
      <c r="A2351" s="2">
        <v>200.0</v>
      </c>
      <c r="B2351" s="2">
        <v>2.0</v>
      </c>
      <c r="C2351" s="2">
        <v>202.0</v>
      </c>
      <c r="D2351" s="4">
        <v>43339.04215277778</v>
      </c>
      <c r="E2351" s="6">
        <f t="shared" si="1"/>
        <v>43339</v>
      </c>
      <c r="F2351" s="7">
        <f>IFERROR(__xludf.DUMMYFUNCTION("""COMPUTED_VALUE"""),0.042152777777777775)</f>
        <v>0.04215277778</v>
      </c>
      <c r="G2351">
        <f t="shared" si="2"/>
        <v>1</v>
      </c>
      <c r="H2351">
        <f>IFERROR(__xludf.DUMMYFUNCTION("""COMPUTED_VALUE"""),0.0)</f>
        <v>0</v>
      </c>
      <c r="I2351">
        <f>IFERROR(__xludf.DUMMYFUNCTION("""COMPUTED_VALUE"""),42.0)</f>
        <v>42</v>
      </c>
    </row>
    <row r="2352">
      <c r="A2352" s="2">
        <v>234.0</v>
      </c>
      <c r="B2352" s="2">
        <v>3.0</v>
      </c>
      <c r="C2352" s="2">
        <v>237.0</v>
      </c>
      <c r="D2352" s="4">
        <v>43339.052569444444</v>
      </c>
      <c r="E2352" s="6">
        <f t="shared" si="1"/>
        <v>43339</v>
      </c>
      <c r="F2352" s="7">
        <f>IFERROR(__xludf.DUMMYFUNCTION("""COMPUTED_VALUE"""),0.052569444444444446)</f>
        <v>0.05256944444</v>
      </c>
      <c r="G2352">
        <f t="shared" si="2"/>
        <v>1</v>
      </c>
      <c r="H2352">
        <f>IFERROR(__xludf.DUMMYFUNCTION("""COMPUTED_VALUE"""),15.0)</f>
        <v>15</v>
      </c>
      <c r="I2352">
        <f>IFERROR(__xludf.DUMMYFUNCTION("""COMPUTED_VALUE"""),42.0)</f>
        <v>42</v>
      </c>
    </row>
    <row r="2353">
      <c r="A2353" s="2">
        <v>201.0</v>
      </c>
      <c r="B2353" s="2">
        <v>1.0</v>
      </c>
      <c r="C2353" s="2">
        <v>202.0</v>
      </c>
      <c r="D2353" s="4">
        <v>43339.06298611111</v>
      </c>
      <c r="E2353" s="6">
        <f t="shared" si="1"/>
        <v>43339</v>
      </c>
      <c r="F2353" s="7">
        <f>IFERROR(__xludf.DUMMYFUNCTION("""COMPUTED_VALUE"""),0.06298611111111112)</f>
        <v>0.06298611111</v>
      </c>
      <c r="G2353">
        <f t="shared" si="2"/>
        <v>1</v>
      </c>
      <c r="H2353">
        <f>IFERROR(__xludf.DUMMYFUNCTION("""COMPUTED_VALUE"""),30.0)</f>
        <v>30</v>
      </c>
      <c r="I2353">
        <f>IFERROR(__xludf.DUMMYFUNCTION("""COMPUTED_VALUE"""),42.0)</f>
        <v>42</v>
      </c>
    </row>
    <row r="2354">
      <c r="A2354" s="2">
        <v>192.0</v>
      </c>
      <c r="B2354" s="2">
        <v>1.0</v>
      </c>
      <c r="C2354" s="2">
        <v>192.0</v>
      </c>
      <c r="D2354" s="4">
        <v>43339.0733912037</v>
      </c>
      <c r="E2354" s="6">
        <f t="shared" si="1"/>
        <v>43339</v>
      </c>
      <c r="F2354" s="7">
        <f>IFERROR(__xludf.DUMMYFUNCTION("""COMPUTED_VALUE"""),0.07339120370370371)</f>
        <v>0.0733912037</v>
      </c>
      <c r="G2354">
        <f t="shared" si="2"/>
        <v>1</v>
      </c>
      <c r="H2354">
        <f>IFERROR(__xludf.DUMMYFUNCTION("""COMPUTED_VALUE"""),45.0)</f>
        <v>45</v>
      </c>
      <c r="I2354">
        <f>IFERROR(__xludf.DUMMYFUNCTION("""COMPUTED_VALUE"""),41.0)</f>
        <v>41</v>
      </c>
    </row>
    <row r="2355">
      <c r="A2355" s="2">
        <v>191.0</v>
      </c>
      <c r="B2355" s="2">
        <v>2.0</v>
      </c>
      <c r="C2355" s="2">
        <v>186.0</v>
      </c>
      <c r="D2355" s="4">
        <v>43339.08383101852</v>
      </c>
      <c r="E2355" s="6">
        <f t="shared" si="1"/>
        <v>43339</v>
      </c>
      <c r="F2355" s="7">
        <f>IFERROR(__xludf.DUMMYFUNCTION("""COMPUTED_VALUE"""),0.08383101851851851)</f>
        <v>0.08383101852</v>
      </c>
      <c r="G2355">
        <f t="shared" si="2"/>
        <v>2</v>
      </c>
      <c r="H2355">
        <f>IFERROR(__xludf.DUMMYFUNCTION("""COMPUTED_VALUE"""),0.0)</f>
        <v>0</v>
      </c>
      <c r="I2355">
        <f>IFERROR(__xludf.DUMMYFUNCTION("""COMPUTED_VALUE"""),43.0)</f>
        <v>43</v>
      </c>
    </row>
    <row r="2356">
      <c r="A2356" s="2">
        <v>201.0</v>
      </c>
      <c r="B2356" s="2">
        <v>1.0</v>
      </c>
      <c r="C2356" s="2">
        <v>202.0</v>
      </c>
      <c r="D2356" s="4">
        <v>43339.09423611111</v>
      </c>
      <c r="E2356" s="6">
        <f t="shared" si="1"/>
        <v>43339</v>
      </c>
      <c r="F2356" s="7">
        <f>IFERROR(__xludf.DUMMYFUNCTION("""COMPUTED_VALUE"""),0.09423611111111112)</f>
        <v>0.09423611111</v>
      </c>
      <c r="G2356">
        <f t="shared" si="2"/>
        <v>2</v>
      </c>
      <c r="H2356">
        <f>IFERROR(__xludf.DUMMYFUNCTION("""COMPUTED_VALUE"""),15.0)</f>
        <v>15</v>
      </c>
      <c r="I2356">
        <f>IFERROR(__xludf.DUMMYFUNCTION("""COMPUTED_VALUE"""),42.0)</f>
        <v>42</v>
      </c>
    </row>
    <row r="2357">
      <c r="A2357" s="2">
        <v>198.0</v>
      </c>
      <c r="B2357" s="2">
        <v>0.0</v>
      </c>
      <c r="C2357" s="2">
        <v>198.0</v>
      </c>
      <c r="D2357" s="4">
        <v>43339.1046412037</v>
      </c>
      <c r="E2357" s="6">
        <f t="shared" si="1"/>
        <v>43339</v>
      </c>
      <c r="F2357" s="7">
        <f>IFERROR(__xludf.DUMMYFUNCTION("""COMPUTED_VALUE"""),0.10464120370370371)</f>
        <v>0.1046412037</v>
      </c>
      <c r="G2357">
        <f t="shared" si="2"/>
        <v>2</v>
      </c>
      <c r="H2357">
        <f>IFERROR(__xludf.DUMMYFUNCTION("""COMPUTED_VALUE"""),30.0)</f>
        <v>30</v>
      </c>
      <c r="I2357">
        <f>IFERROR(__xludf.DUMMYFUNCTION("""COMPUTED_VALUE"""),41.0)</f>
        <v>41</v>
      </c>
    </row>
    <row r="2358">
      <c r="A2358" s="2">
        <v>137.0</v>
      </c>
      <c r="B2358" s="2">
        <v>2.0</v>
      </c>
      <c r="C2358" s="2">
        <v>139.0</v>
      </c>
      <c r="D2358" s="4">
        <v>43339.115069444444</v>
      </c>
      <c r="E2358" s="6">
        <f t="shared" si="1"/>
        <v>43339</v>
      </c>
      <c r="F2358" s="7">
        <f>IFERROR(__xludf.DUMMYFUNCTION("""COMPUTED_VALUE"""),0.11506944444444445)</f>
        <v>0.1150694444</v>
      </c>
      <c r="G2358">
        <f t="shared" si="2"/>
        <v>2</v>
      </c>
      <c r="H2358">
        <f>IFERROR(__xludf.DUMMYFUNCTION("""COMPUTED_VALUE"""),45.0)</f>
        <v>45</v>
      </c>
      <c r="I2358">
        <f>IFERROR(__xludf.DUMMYFUNCTION("""COMPUTED_VALUE"""),42.0)</f>
        <v>42</v>
      </c>
    </row>
    <row r="2359">
      <c r="A2359" s="2">
        <v>139.0</v>
      </c>
      <c r="B2359" s="2">
        <v>4.0</v>
      </c>
      <c r="C2359" s="2">
        <v>143.0</v>
      </c>
      <c r="D2359" s="4">
        <v>43339.12547453704</v>
      </c>
      <c r="E2359" s="6">
        <f t="shared" si="1"/>
        <v>43339</v>
      </c>
      <c r="F2359" s="7">
        <f>IFERROR(__xludf.DUMMYFUNCTION("""COMPUTED_VALUE"""),0.12547453703703704)</f>
        <v>0.125474537</v>
      </c>
      <c r="G2359">
        <f t="shared" si="2"/>
        <v>3</v>
      </c>
      <c r="H2359">
        <f>IFERROR(__xludf.DUMMYFUNCTION("""COMPUTED_VALUE"""),0.0)</f>
        <v>0</v>
      </c>
      <c r="I2359">
        <f>IFERROR(__xludf.DUMMYFUNCTION("""COMPUTED_VALUE"""),41.0)</f>
        <v>41</v>
      </c>
    </row>
    <row r="2360">
      <c r="A2360" s="2">
        <v>128.0</v>
      </c>
      <c r="B2360" s="2">
        <v>3.0</v>
      </c>
      <c r="C2360" s="2">
        <v>131.0</v>
      </c>
      <c r="D2360" s="4">
        <v>43339.13590277778</v>
      </c>
      <c r="E2360" s="6">
        <f t="shared" si="1"/>
        <v>43339</v>
      </c>
      <c r="F2360" s="7">
        <f>IFERROR(__xludf.DUMMYFUNCTION("""COMPUTED_VALUE"""),0.1359027777777778)</f>
        <v>0.1359027778</v>
      </c>
      <c r="G2360">
        <f t="shared" si="2"/>
        <v>3</v>
      </c>
      <c r="H2360">
        <f>IFERROR(__xludf.DUMMYFUNCTION("""COMPUTED_VALUE"""),15.0)</f>
        <v>15</v>
      </c>
      <c r="I2360">
        <f>IFERROR(__xludf.DUMMYFUNCTION("""COMPUTED_VALUE"""),42.0)</f>
        <v>42</v>
      </c>
    </row>
    <row r="2361">
      <c r="A2361" s="2">
        <v>94.0</v>
      </c>
      <c r="B2361" s="2">
        <v>3.0</v>
      </c>
      <c r="C2361" s="2">
        <v>97.0</v>
      </c>
      <c r="D2361" s="4">
        <v>43339.146319444444</v>
      </c>
      <c r="E2361" s="6">
        <f t="shared" si="1"/>
        <v>43339</v>
      </c>
      <c r="F2361" s="7">
        <f>IFERROR(__xludf.DUMMYFUNCTION("""COMPUTED_VALUE"""),0.14631944444444445)</f>
        <v>0.1463194444</v>
      </c>
      <c r="G2361">
        <f t="shared" si="2"/>
        <v>3</v>
      </c>
      <c r="H2361">
        <f>IFERROR(__xludf.DUMMYFUNCTION("""COMPUTED_VALUE"""),30.0)</f>
        <v>30</v>
      </c>
      <c r="I2361">
        <f>IFERROR(__xludf.DUMMYFUNCTION("""COMPUTED_VALUE"""),42.0)</f>
        <v>42</v>
      </c>
    </row>
    <row r="2362">
      <c r="A2362" s="2">
        <v>85.0</v>
      </c>
      <c r="B2362" s="2">
        <v>1.0</v>
      </c>
      <c r="C2362" s="2">
        <v>86.0</v>
      </c>
      <c r="D2362" s="4">
        <v>43339.15673611111</v>
      </c>
      <c r="E2362" s="6">
        <f t="shared" si="1"/>
        <v>43339</v>
      </c>
      <c r="F2362" s="7">
        <f>IFERROR(__xludf.DUMMYFUNCTION("""COMPUTED_VALUE"""),0.1567361111111111)</f>
        <v>0.1567361111</v>
      </c>
      <c r="G2362">
        <f t="shared" si="2"/>
        <v>3</v>
      </c>
      <c r="H2362">
        <f>IFERROR(__xludf.DUMMYFUNCTION("""COMPUTED_VALUE"""),45.0)</f>
        <v>45</v>
      </c>
      <c r="I2362">
        <f>IFERROR(__xludf.DUMMYFUNCTION("""COMPUTED_VALUE"""),42.0)</f>
        <v>42</v>
      </c>
    </row>
    <row r="2363">
      <c r="A2363" s="2">
        <v>66.0</v>
      </c>
      <c r="B2363" s="2">
        <v>1.0</v>
      </c>
      <c r="C2363" s="2">
        <v>67.0</v>
      </c>
      <c r="D2363" s="4">
        <v>43339.16715277778</v>
      </c>
      <c r="E2363" s="6">
        <f t="shared" si="1"/>
        <v>43339</v>
      </c>
      <c r="F2363" s="7">
        <f>IFERROR(__xludf.DUMMYFUNCTION("""COMPUTED_VALUE"""),0.1671527777777778)</f>
        <v>0.1671527778</v>
      </c>
      <c r="G2363">
        <f t="shared" si="2"/>
        <v>4</v>
      </c>
      <c r="H2363">
        <f>IFERROR(__xludf.DUMMYFUNCTION("""COMPUTED_VALUE"""),0.0)</f>
        <v>0</v>
      </c>
      <c r="I2363">
        <f>IFERROR(__xludf.DUMMYFUNCTION("""COMPUTED_VALUE"""),42.0)</f>
        <v>42</v>
      </c>
    </row>
    <row r="2364">
      <c r="A2364" s="2">
        <v>31.0</v>
      </c>
      <c r="B2364" s="2">
        <v>1.0</v>
      </c>
      <c r="C2364" s="2">
        <v>32.0</v>
      </c>
      <c r="D2364" s="4">
        <v>43339.17755787037</v>
      </c>
      <c r="E2364" s="6">
        <f t="shared" si="1"/>
        <v>43339</v>
      </c>
      <c r="F2364" s="7">
        <f>IFERROR(__xludf.DUMMYFUNCTION("""COMPUTED_VALUE"""),0.17755787037037038)</f>
        <v>0.1775578704</v>
      </c>
      <c r="G2364">
        <f t="shared" si="2"/>
        <v>4</v>
      </c>
      <c r="H2364">
        <f>IFERROR(__xludf.DUMMYFUNCTION("""COMPUTED_VALUE"""),15.0)</f>
        <v>15</v>
      </c>
      <c r="I2364">
        <f>IFERROR(__xludf.DUMMYFUNCTION("""COMPUTED_VALUE"""),41.0)</f>
        <v>41</v>
      </c>
    </row>
    <row r="2365">
      <c r="A2365" s="2">
        <v>16.0</v>
      </c>
      <c r="B2365" s="2">
        <v>0.0</v>
      </c>
      <c r="C2365" s="2">
        <v>16.0</v>
      </c>
      <c r="D2365" s="4">
        <v>43339.18798611111</v>
      </c>
      <c r="E2365" s="6">
        <f t="shared" si="1"/>
        <v>43339</v>
      </c>
      <c r="F2365" s="7">
        <f>IFERROR(__xludf.DUMMYFUNCTION("""COMPUTED_VALUE"""),0.1879861111111111)</f>
        <v>0.1879861111</v>
      </c>
      <c r="G2365">
        <f t="shared" si="2"/>
        <v>4</v>
      </c>
      <c r="H2365">
        <f>IFERROR(__xludf.DUMMYFUNCTION("""COMPUTED_VALUE"""),30.0)</f>
        <v>30</v>
      </c>
      <c r="I2365">
        <f>IFERROR(__xludf.DUMMYFUNCTION("""COMPUTED_VALUE"""),42.0)</f>
        <v>42</v>
      </c>
    </row>
    <row r="2366">
      <c r="A2366" s="2">
        <v>12.0</v>
      </c>
      <c r="B2366" s="2">
        <v>0.0</v>
      </c>
      <c r="C2366" s="2">
        <v>12.0</v>
      </c>
      <c r="D2366" s="4">
        <v>43339.1983912037</v>
      </c>
      <c r="E2366" s="6">
        <f t="shared" si="1"/>
        <v>43339</v>
      </c>
      <c r="F2366" s="7">
        <f>IFERROR(__xludf.DUMMYFUNCTION("""COMPUTED_VALUE"""),0.1983912037037037)</f>
        <v>0.1983912037</v>
      </c>
      <c r="G2366">
        <f t="shared" si="2"/>
        <v>4</v>
      </c>
      <c r="H2366">
        <f>IFERROR(__xludf.DUMMYFUNCTION("""COMPUTED_VALUE"""),45.0)</f>
        <v>45</v>
      </c>
      <c r="I2366">
        <f>IFERROR(__xludf.DUMMYFUNCTION("""COMPUTED_VALUE"""),41.0)</f>
        <v>41</v>
      </c>
    </row>
    <row r="2367">
      <c r="A2367" s="2">
        <v>11.0</v>
      </c>
      <c r="B2367" s="2">
        <v>0.0</v>
      </c>
      <c r="C2367" s="2">
        <v>11.0</v>
      </c>
      <c r="D2367" s="4">
        <v>43339.208819444444</v>
      </c>
      <c r="E2367" s="6">
        <f t="shared" si="1"/>
        <v>43339</v>
      </c>
      <c r="F2367" s="7">
        <f>IFERROR(__xludf.DUMMYFUNCTION("""COMPUTED_VALUE"""),0.20881944444444445)</f>
        <v>0.2088194444</v>
      </c>
      <c r="G2367">
        <f t="shared" si="2"/>
        <v>5</v>
      </c>
      <c r="H2367">
        <f>IFERROR(__xludf.DUMMYFUNCTION("""COMPUTED_VALUE"""),0.0)</f>
        <v>0</v>
      </c>
      <c r="I2367">
        <f>IFERROR(__xludf.DUMMYFUNCTION("""COMPUTED_VALUE"""),42.0)</f>
        <v>42</v>
      </c>
    </row>
    <row r="2368">
      <c r="A2368" s="2">
        <v>11.0</v>
      </c>
      <c r="B2368" s="2">
        <v>0.0</v>
      </c>
      <c r="C2368" s="2">
        <v>11.0</v>
      </c>
      <c r="D2368" s="4">
        <v>43339.21922453704</v>
      </c>
      <c r="E2368" s="6">
        <f t="shared" si="1"/>
        <v>43339</v>
      </c>
      <c r="F2368" s="7">
        <f>IFERROR(__xludf.DUMMYFUNCTION("""COMPUTED_VALUE"""),0.21922453703703704)</f>
        <v>0.219224537</v>
      </c>
      <c r="G2368">
        <f t="shared" si="2"/>
        <v>5</v>
      </c>
      <c r="H2368">
        <f>IFERROR(__xludf.DUMMYFUNCTION("""COMPUTED_VALUE"""),15.0)</f>
        <v>15</v>
      </c>
      <c r="I2368">
        <f>IFERROR(__xludf.DUMMYFUNCTION("""COMPUTED_VALUE"""),41.0)</f>
        <v>41</v>
      </c>
    </row>
    <row r="2369">
      <c r="A2369" s="2">
        <v>11.0</v>
      </c>
      <c r="B2369" s="2">
        <v>0.0</v>
      </c>
      <c r="C2369" s="2">
        <v>11.0</v>
      </c>
      <c r="D2369" s="4">
        <v>43339.22965277778</v>
      </c>
      <c r="E2369" s="6">
        <f t="shared" si="1"/>
        <v>43339</v>
      </c>
      <c r="F2369" s="7">
        <f>IFERROR(__xludf.DUMMYFUNCTION("""COMPUTED_VALUE"""),0.2296527777777778)</f>
        <v>0.2296527778</v>
      </c>
      <c r="G2369">
        <f t="shared" si="2"/>
        <v>5</v>
      </c>
      <c r="H2369">
        <f>IFERROR(__xludf.DUMMYFUNCTION("""COMPUTED_VALUE"""),30.0)</f>
        <v>30</v>
      </c>
      <c r="I2369">
        <f>IFERROR(__xludf.DUMMYFUNCTION("""COMPUTED_VALUE"""),42.0)</f>
        <v>42</v>
      </c>
    </row>
    <row r="2370">
      <c r="A2370" s="2">
        <v>11.0</v>
      </c>
      <c r="B2370" s="2">
        <v>0.0</v>
      </c>
      <c r="C2370" s="2">
        <v>11.0</v>
      </c>
      <c r="D2370" s="4">
        <v>43339.24005787037</v>
      </c>
      <c r="E2370" s="6">
        <f t="shared" si="1"/>
        <v>43339</v>
      </c>
      <c r="F2370" s="7">
        <f>IFERROR(__xludf.DUMMYFUNCTION("""COMPUTED_VALUE"""),0.24005787037037038)</f>
        <v>0.2400578704</v>
      </c>
      <c r="G2370">
        <f t="shared" si="2"/>
        <v>5</v>
      </c>
      <c r="H2370">
        <f>IFERROR(__xludf.DUMMYFUNCTION("""COMPUTED_VALUE"""),45.0)</f>
        <v>45</v>
      </c>
      <c r="I2370">
        <f>IFERROR(__xludf.DUMMYFUNCTION("""COMPUTED_VALUE"""),41.0)</f>
        <v>41</v>
      </c>
    </row>
    <row r="2371">
      <c r="A2371" s="2">
        <v>10.0</v>
      </c>
      <c r="B2371" s="2">
        <v>0.0</v>
      </c>
      <c r="C2371" s="2">
        <v>10.0</v>
      </c>
      <c r="D2371" s="4">
        <v>43339.25047453704</v>
      </c>
      <c r="E2371" s="6">
        <f t="shared" si="1"/>
        <v>43339</v>
      </c>
      <c r="F2371" s="7">
        <f>IFERROR(__xludf.DUMMYFUNCTION("""COMPUTED_VALUE"""),0.25047453703703704)</f>
        <v>0.250474537</v>
      </c>
      <c r="G2371">
        <f t="shared" si="2"/>
        <v>6</v>
      </c>
      <c r="H2371">
        <f>IFERROR(__xludf.DUMMYFUNCTION("""COMPUTED_VALUE"""),0.0)</f>
        <v>0</v>
      </c>
      <c r="I2371">
        <f>IFERROR(__xludf.DUMMYFUNCTION("""COMPUTED_VALUE"""),41.0)</f>
        <v>41</v>
      </c>
    </row>
    <row r="2372">
      <c r="A2372" s="2">
        <v>10.0</v>
      </c>
      <c r="B2372" s="2">
        <v>0.0</v>
      </c>
      <c r="C2372" s="2">
        <v>10.0</v>
      </c>
      <c r="D2372" s="4">
        <v>43339.2608912037</v>
      </c>
      <c r="E2372" s="6">
        <f t="shared" si="1"/>
        <v>43339</v>
      </c>
      <c r="F2372" s="7">
        <f>IFERROR(__xludf.DUMMYFUNCTION("""COMPUTED_VALUE"""),0.2608912037037037)</f>
        <v>0.2608912037</v>
      </c>
      <c r="G2372">
        <f t="shared" si="2"/>
        <v>6</v>
      </c>
      <c r="H2372">
        <f>IFERROR(__xludf.DUMMYFUNCTION("""COMPUTED_VALUE"""),15.0)</f>
        <v>15</v>
      </c>
      <c r="I2372">
        <f>IFERROR(__xludf.DUMMYFUNCTION("""COMPUTED_VALUE"""),41.0)</f>
        <v>41</v>
      </c>
    </row>
    <row r="2373">
      <c r="A2373" s="2">
        <v>19.0</v>
      </c>
      <c r="B2373" s="2">
        <v>0.0</v>
      </c>
      <c r="C2373" s="2">
        <v>10.0</v>
      </c>
      <c r="D2373" s="4">
        <v>43339.27371527778</v>
      </c>
      <c r="E2373" s="6">
        <f t="shared" si="1"/>
        <v>43339</v>
      </c>
      <c r="F2373" s="7">
        <f>IFERROR(__xludf.DUMMYFUNCTION("""COMPUTED_VALUE"""),0.27371527777777777)</f>
        <v>0.2737152778</v>
      </c>
      <c r="G2373">
        <f t="shared" si="2"/>
        <v>6</v>
      </c>
      <c r="H2373">
        <f>IFERROR(__xludf.DUMMYFUNCTION("""COMPUTED_VALUE"""),34.0)</f>
        <v>34</v>
      </c>
      <c r="I2373">
        <f>IFERROR(__xludf.DUMMYFUNCTION("""COMPUTED_VALUE"""),9.0)</f>
        <v>9</v>
      </c>
    </row>
    <row r="2374">
      <c r="A2374" s="2">
        <v>10.0</v>
      </c>
      <c r="B2374" s="2">
        <v>0.0</v>
      </c>
      <c r="C2374" s="2">
        <v>10.0</v>
      </c>
      <c r="D2374" s="4">
        <v>43339.28172453704</v>
      </c>
      <c r="E2374" s="6">
        <f t="shared" si="1"/>
        <v>43339</v>
      </c>
      <c r="F2374" s="7">
        <f>IFERROR(__xludf.DUMMYFUNCTION("""COMPUTED_VALUE"""),0.28172453703703704)</f>
        <v>0.281724537</v>
      </c>
      <c r="G2374">
        <f t="shared" si="2"/>
        <v>6</v>
      </c>
      <c r="H2374">
        <f>IFERROR(__xludf.DUMMYFUNCTION("""COMPUTED_VALUE"""),45.0)</f>
        <v>45</v>
      </c>
      <c r="I2374">
        <f>IFERROR(__xludf.DUMMYFUNCTION("""COMPUTED_VALUE"""),41.0)</f>
        <v>41</v>
      </c>
    </row>
    <row r="2375">
      <c r="A2375" s="2">
        <v>21.0</v>
      </c>
      <c r="B2375" s="2">
        <v>0.0</v>
      </c>
      <c r="C2375" s="2">
        <v>21.0</v>
      </c>
      <c r="D2375" s="4">
        <v>43339.2921412037</v>
      </c>
      <c r="E2375" s="6">
        <f t="shared" si="1"/>
        <v>43339</v>
      </c>
      <c r="F2375" s="7">
        <f>IFERROR(__xludf.DUMMYFUNCTION("""COMPUTED_VALUE"""),0.2921412037037037)</f>
        <v>0.2921412037</v>
      </c>
      <c r="G2375">
        <f t="shared" si="2"/>
        <v>7</v>
      </c>
      <c r="H2375">
        <f>IFERROR(__xludf.DUMMYFUNCTION("""COMPUTED_VALUE"""),0.0)</f>
        <v>0</v>
      </c>
      <c r="I2375">
        <f>IFERROR(__xludf.DUMMYFUNCTION("""COMPUTED_VALUE"""),41.0)</f>
        <v>41</v>
      </c>
    </row>
    <row r="2376">
      <c r="A2376" s="2">
        <v>34.0</v>
      </c>
      <c r="B2376" s="2">
        <v>0.0</v>
      </c>
      <c r="C2376" s="2">
        <v>34.0</v>
      </c>
      <c r="D2376" s="4">
        <v>43339.30258101852</v>
      </c>
      <c r="E2376" s="6">
        <f t="shared" si="1"/>
        <v>43339</v>
      </c>
      <c r="F2376" s="7">
        <f>IFERROR(__xludf.DUMMYFUNCTION("""COMPUTED_VALUE"""),0.30258101851851854)</f>
        <v>0.3025810185</v>
      </c>
      <c r="G2376">
        <f t="shared" si="2"/>
        <v>7</v>
      </c>
      <c r="H2376">
        <f>IFERROR(__xludf.DUMMYFUNCTION("""COMPUTED_VALUE"""),15.0)</f>
        <v>15</v>
      </c>
      <c r="I2376">
        <f>IFERROR(__xludf.DUMMYFUNCTION("""COMPUTED_VALUE"""),43.0)</f>
        <v>43</v>
      </c>
    </row>
    <row r="2377">
      <c r="A2377" s="2">
        <v>33.0</v>
      </c>
      <c r="B2377" s="2">
        <v>0.0</v>
      </c>
      <c r="C2377" s="2">
        <v>33.0</v>
      </c>
      <c r="D2377" s="4">
        <v>43339.312997685185</v>
      </c>
      <c r="E2377" s="6">
        <f t="shared" si="1"/>
        <v>43339</v>
      </c>
      <c r="F2377" s="7">
        <f>IFERROR(__xludf.DUMMYFUNCTION("""COMPUTED_VALUE"""),0.31299768518518517)</f>
        <v>0.3129976852</v>
      </c>
      <c r="G2377">
        <f t="shared" si="2"/>
        <v>7</v>
      </c>
      <c r="H2377">
        <f>IFERROR(__xludf.DUMMYFUNCTION("""COMPUTED_VALUE"""),30.0)</f>
        <v>30</v>
      </c>
      <c r="I2377">
        <f>IFERROR(__xludf.DUMMYFUNCTION("""COMPUTED_VALUE"""),43.0)</f>
        <v>43</v>
      </c>
    </row>
    <row r="2378">
      <c r="A2378" s="2">
        <v>52.0</v>
      </c>
      <c r="B2378" s="2">
        <v>0.0</v>
      </c>
      <c r="C2378" s="2">
        <v>51.0</v>
      </c>
      <c r="D2378" s="4">
        <v>43339.323425925926</v>
      </c>
      <c r="E2378" s="6">
        <f t="shared" si="1"/>
        <v>43339</v>
      </c>
      <c r="F2378" s="7">
        <f>IFERROR(__xludf.DUMMYFUNCTION("""COMPUTED_VALUE"""),0.32342592592592595)</f>
        <v>0.3234259259</v>
      </c>
      <c r="G2378">
        <f t="shared" si="2"/>
        <v>7</v>
      </c>
      <c r="H2378">
        <f>IFERROR(__xludf.DUMMYFUNCTION("""COMPUTED_VALUE"""),45.0)</f>
        <v>45</v>
      </c>
      <c r="I2378">
        <f>IFERROR(__xludf.DUMMYFUNCTION("""COMPUTED_VALUE"""),44.0)</f>
        <v>44</v>
      </c>
    </row>
    <row r="2379">
      <c r="A2379" s="2">
        <v>49.0</v>
      </c>
      <c r="B2379" s="2">
        <v>0.0</v>
      </c>
      <c r="C2379" s="2">
        <v>49.0</v>
      </c>
      <c r="D2379" s="4">
        <v>43339.33384259259</v>
      </c>
      <c r="E2379" s="6">
        <f t="shared" si="1"/>
        <v>43339</v>
      </c>
      <c r="F2379" s="7">
        <f>IFERROR(__xludf.DUMMYFUNCTION("""COMPUTED_VALUE"""),0.3338425925925926)</f>
        <v>0.3338425926</v>
      </c>
      <c r="G2379">
        <f t="shared" si="2"/>
        <v>8</v>
      </c>
      <c r="H2379">
        <f>IFERROR(__xludf.DUMMYFUNCTION("""COMPUTED_VALUE"""),0.0)</f>
        <v>0</v>
      </c>
      <c r="I2379">
        <f>IFERROR(__xludf.DUMMYFUNCTION("""COMPUTED_VALUE"""),44.0)</f>
        <v>44</v>
      </c>
    </row>
    <row r="2380">
      <c r="A2380" s="2">
        <v>63.0</v>
      </c>
      <c r="B2380" s="2">
        <v>0.0</v>
      </c>
      <c r="C2380" s="2">
        <v>63.0</v>
      </c>
      <c r="D2380" s="4">
        <v>43339.344247685185</v>
      </c>
      <c r="E2380" s="6">
        <f t="shared" si="1"/>
        <v>43339</v>
      </c>
      <c r="F2380" s="7">
        <f>IFERROR(__xludf.DUMMYFUNCTION("""COMPUTED_VALUE"""),0.34424768518518517)</f>
        <v>0.3442476852</v>
      </c>
      <c r="G2380">
        <f t="shared" si="2"/>
        <v>8</v>
      </c>
      <c r="H2380">
        <f>IFERROR(__xludf.DUMMYFUNCTION("""COMPUTED_VALUE"""),15.0)</f>
        <v>15</v>
      </c>
      <c r="I2380">
        <f>IFERROR(__xludf.DUMMYFUNCTION("""COMPUTED_VALUE"""),43.0)</f>
        <v>43</v>
      </c>
    </row>
    <row r="2381">
      <c r="A2381" s="2">
        <v>104.0</v>
      </c>
      <c r="B2381" s="2">
        <v>0.0</v>
      </c>
      <c r="C2381" s="2">
        <v>104.0</v>
      </c>
      <c r="D2381" s="4">
        <v>43339.35466435185</v>
      </c>
      <c r="E2381" s="6">
        <f t="shared" si="1"/>
        <v>43339</v>
      </c>
      <c r="F2381" s="7">
        <f>IFERROR(__xludf.DUMMYFUNCTION("""COMPUTED_VALUE"""),0.35466435185185186)</f>
        <v>0.3546643519</v>
      </c>
      <c r="G2381">
        <f t="shared" si="2"/>
        <v>8</v>
      </c>
      <c r="H2381">
        <f>IFERROR(__xludf.DUMMYFUNCTION("""COMPUTED_VALUE"""),30.0)</f>
        <v>30</v>
      </c>
      <c r="I2381">
        <f>IFERROR(__xludf.DUMMYFUNCTION("""COMPUTED_VALUE"""),43.0)</f>
        <v>43</v>
      </c>
    </row>
    <row r="2382">
      <c r="A2382" s="2">
        <v>150.0</v>
      </c>
      <c r="B2382" s="2">
        <v>2.0</v>
      </c>
      <c r="C2382" s="2">
        <v>152.0</v>
      </c>
      <c r="D2382" s="4">
        <v>43339.365069444444</v>
      </c>
      <c r="E2382" s="6">
        <f t="shared" si="1"/>
        <v>43339</v>
      </c>
      <c r="F2382" s="7">
        <f>IFERROR(__xludf.DUMMYFUNCTION("""COMPUTED_VALUE"""),0.36506944444444445)</f>
        <v>0.3650694444</v>
      </c>
      <c r="G2382">
        <f t="shared" si="2"/>
        <v>8</v>
      </c>
      <c r="H2382">
        <f>IFERROR(__xludf.DUMMYFUNCTION("""COMPUTED_VALUE"""),45.0)</f>
        <v>45</v>
      </c>
      <c r="I2382">
        <f>IFERROR(__xludf.DUMMYFUNCTION("""COMPUTED_VALUE"""),42.0)</f>
        <v>42</v>
      </c>
    </row>
    <row r="2383">
      <c r="A2383" s="2">
        <v>144.0</v>
      </c>
      <c r="B2383" s="2">
        <v>1.0</v>
      </c>
      <c r="C2383" s="2">
        <v>145.0</v>
      </c>
      <c r="D2383" s="4">
        <v>43339.375497685185</v>
      </c>
      <c r="E2383" s="6">
        <f t="shared" si="1"/>
        <v>43339</v>
      </c>
      <c r="F2383" s="7">
        <f>IFERROR(__xludf.DUMMYFUNCTION("""COMPUTED_VALUE"""),0.37549768518518517)</f>
        <v>0.3754976852</v>
      </c>
      <c r="G2383">
        <f t="shared" si="2"/>
        <v>9</v>
      </c>
      <c r="H2383">
        <f>IFERROR(__xludf.DUMMYFUNCTION("""COMPUTED_VALUE"""),0.0)</f>
        <v>0</v>
      </c>
      <c r="I2383">
        <f>IFERROR(__xludf.DUMMYFUNCTION("""COMPUTED_VALUE"""),43.0)</f>
        <v>43</v>
      </c>
    </row>
    <row r="2384">
      <c r="A2384" s="2">
        <v>212.0</v>
      </c>
      <c r="B2384" s="2">
        <v>1.0</v>
      </c>
      <c r="C2384" s="2">
        <v>213.0</v>
      </c>
      <c r="D2384" s="4">
        <v>43339.38590277778</v>
      </c>
      <c r="E2384" s="6">
        <f t="shared" si="1"/>
        <v>43339</v>
      </c>
      <c r="F2384" s="7">
        <f>IFERROR(__xludf.DUMMYFUNCTION("""COMPUTED_VALUE"""),0.38590277777777776)</f>
        <v>0.3859027778</v>
      </c>
      <c r="G2384">
        <f t="shared" si="2"/>
        <v>9</v>
      </c>
      <c r="H2384">
        <f>IFERROR(__xludf.DUMMYFUNCTION("""COMPUTED_VALUE"""),15.0)</f>
        <v>15</v>
      </c>
      <c r="I2384">
        <f>IFERROR(__xludf.DUMMYFUNCTION("""COMPUTED_VALUE"""),42.0)</f>
        <v>42</v>
      </c>
    </row>
    <row r="2385">
      <c r="A2385" s="2">
        <v>331.0</v>
      </c>
      <c r="B2385" s="2">
        <v>4.0</v>
      </c>
      <c r="C2385" s="2">
        <v>335.0</v>
      </c>
      <c r="D2385" s="4">
        <v>43339.39633101852</v>
      </c>
      <c r="E2385" s="6">
        <f t="shared" si="1"/>
        <v>43339</v>
      </c>
      <c r="F2385" s="7">
        <f>IFERROR(__xludf.DUMMYFUNCTION("""COMPUTED_VALUE"""),0.39633101851851854)</f>
        <v>0.3963310185</v>
      </c>
      <c r="G2385">
        <f t="shared" si="2"/>
        <v>9</v>
      </c>
      <c r="H2385">
        <f>IFERROR(__xludf.DUMMYFUNCTION("""COMPUTED_VALUE"""),30.0)</f>
        <v>30</v>
      </c>
      <c r="I2385">
        <f>IFERROR(__xludf.DUMMYFUNCTION("""COMPUTED_VALUE"""),43.0)</f>
        <v>43</v>
      </c>
    </row>
    <row r="2386">
      <c r="A2386" s="2">
        <v>633.0</v>
      </c>
      <c r="B2386" s="2">
        <v>8.0</v>
      </c>
      <c r="C2386" s="2">
        <v>641.0</v>
      </c>
      <c r="D2386" s="4">
        <v>43339.40673611111</v>
      </c>
      <c r="E2386" s="6">
        <f t="shared" si="1"/>
        <v>43339</v>
      </c>
      <c r="F2386" s="7">
        <f>IFERROR(__xludf.DUMMYFUNCTION("""COMPUTED_VALUE"""),0.40673611111111113)</f>
        <v>0.4067361111</v>
      </c>
      <c r="G2386">
        <f t="shared" si="2"/>
        <v>9</v>
      </c>
      <c r="H2386">
        <f>IFERROR(__xludf.DUMMYFUNCTION("""COMPUTED_VALUE"""),45.0)</f>
        <v>45</v>
      </c>
      <c r="I2386">
        <f>IFERROR(__xludf.DUMMYFUNCTION("""COMPUTED_VALUE"""),42.0)</f>
        <v>42</v>
      </c>
    </row>
    <row r="2387">
      <c r="A2387" s="2">
        <v>548.0</v>
      </c>
      <c r="B2387" s="2">
        <v>7.0</v>
      </c>
      <c r="C2387" s="2">
        <v>555.0</v>
      </c>
      <c r="D2387" s="4">
        <v>43339.41716435185</v>
      </c>
      <c r="E2387" s="6">
        <f t="shared" si="1"/>
        <v>43339</v>
      </c>
      <c r="F2387" s="7">
        <f>IFERROR(__xludf.DUMMYFUNCTION("""COMPUTED_VALUE"""),0.41716435185185186)</f>
        <v>0.4171643519</v>
      </c>
      <c r="G2387">
        <f t="shared" si="2"/>
        <v>10</v>
      </c>
      <c r="H2387">
        <f>IFERROR(__xludf.DUMMYFUNCTION("""COMPUTED_VALUE"""),0.0)</f>
        <v>0</v>
      </c>
      <c r="I2387">
        <f>IFERROR(__xludf.DUMMYFUNCTION("""COMPUTED_VALUE"""),43.0)</f>
        <v>43</v>
      </c>
    </row>
    <row r="2388">
      <c r="A2388" s="2">
        <v>519.0</v>
      </c>
      <c r="B2388" s="2">
        <v>10.0</v>
      </c>
      <c r="C2388" s="2">
        <v>529.0</v>
      </c>
      <c r="D2388" s="4">
        <v>43339.427569444444</v>
      </c>
      <c r="E2388" s="6">
        <f t="shared" si="1"/>
        <v>43339</v>
      </c>
      <c r="F2388" s="7">
        <f>IFERROR(__xludf.DUMMYFUNCTION("""COMPUTED_VALUE"""),0.42756944444444445)</f>
        <v>0.4275694444</v>
      </c>
      <c r="G2388">
        <f t="shared" si="2"/>
        <v>10</v>
      </c>
      <c r="H2388">
        <f>IFERROR(__xludf.DUMMYFUNCTION("""COMPUTED_VALUE"""),15.0)</f>
        <v>15</v>
      </c>
      <c r="I2388">
        <f>IFERROR(__xludf.DUMMYFUNCTION("""COMPUTED_VALUE"""),42.0)</f>
        <v>42</v>
      </c>
    </row>
    <row r="2389">
      <c r="A2389" s="2">
        <v>633.0</v>
      </c>
      <c r="B2389" s="2">
        <v>17.0</v>
      </c>
      <c r="C2389" s="2">
        <v>650.0</v>
      </c>
      <c r="D2389" s="4">
        <v>43339.437997685185</v>
      </c>
      <c r="E2389" s="6">
        <f t="shared" si="1"/>
        <v>43339</v>
      </c>
      <c r="F2389" s="7">
        <f>IFERROR(__xludf.DUMMYFUNCTION("""COMPUTED_VALUE"""),0.43799768518518517)</f>
        <v>0.4379976852</v>
      </c>
      <c r="G2389">
        <f t="shared" si="2"/>
        <v>10</v>
      </c>
      <c r="H2389">
        <f>IFERROR(__xludf.DUMMYFUNCTION("""COMPUTED_VALUE"""),30.0)</f>
        <v>30</v>
      </c>
      <c r="I2389">
        <f>IFERROR(__xludf.DUMMYFUNCTION("""COMPUTED_VALUE"""),43.0)</f>
        <v>43</v>
      </c>
    </row>
    <row r="2390">
      <c r="A2390" s="2">
        <v>697.0</v>
      </c>
      <c r="B2390" s="2">
        <v>18.0</v>
      </c>
      <c r="C2390" s="2">
        <v>715.0</v>
      </c>
      <c r="D2390" s="4">
        <v>43339.44840277778</v>
      </c>
      <c r="E2390" s="6">
        <f t="shared" si="1"/>
        <v>43339</v>
      </c>
      <c r="F2390" s="7">
        <f>IFERROR(__xludf.DUMMYFUNCTION("""COMPUTED_VALUE"""),0.44840277777777776)</f>
        <v>0.4484027778</v>
      </c>
      <c r="G2390">
        <f t="shared" si="2"/>
        <v>10</v>
      </c>
      <c r="H2390">
        <f>IFERROR(__xludf.DUMMYFUNCTION("""COMPUTED_VALUE"""),45.0)</f>
        <v>45</v>
      </c>
      <c r="I2390">
        <f>IFERROR(__xludf.DUMMYFUNCTION("""COMPUTED_VALUE"""),42.0)</f>
        <v>42</v>
      </c>
    </row>
    <row r="2391">
      <c r="A2391" s="2">
        <v>538.0</v>
      </c>
      <c r="B2391" s="2">
        <v>20.0</v>
      </c>
      <c r="C2391" s="2">
        <v>558.0</v>
      </c>
      <c r="D2391" s="4">
        <v>43339.45883101852</v>
      </c>
      <c r="E2391" s="6">
        <f t="shared" si="1"/>
        <v>43339</v>
      </c>
      <c r="F2391" s="7">
        <f>IFERROR(__xludf.DUMMYFUNCTION("""COMPUTED_VALUE"""),0.45883101851851854)</f>
        <v>0.4588310185</v>
      </c>
      <c r="G2391">
        <f t="shared" si="2"/>
        <v>11</v>
      </c>
      <c r="H2391">
        <f>IFERROR(__xludf.DUMMYFUNCTION("""COMPUTED_VALUE"""),0.0)</f>
        <v>0</v>
      </c>
      <c r="I2391">
        <f>IFERROR(__xludf.DUMMYFUNCTION("""COMPUTED_VALUE"""),43.0)</f>
        <v>43</v>
      </c>
    </row>
    <row r="2392">
      <c r="A2392" s="2">
        <v>419.0</v>
      </c>
      <c r="B2392" s="2">
        <v>14.0</v>
      </c>
      <c r="C2392" s="2">
        <v>433.0</v>
      </c>
      <c r="D2392" s="4">
        <v>43339.469247685185</v>
      </c>
      <c r="E2392" s="6">
        <f t="shared" si="1"/>
        <v>43339</v>
      </c>
      <c r="F2392" s="7">
        <f>IFERROR(__xludf.DUMMYFUNCTION("""COMPUTED_VALUE"""),0.46924768518518517)</f>
        <v>0.4692476852</v>
      </c>
      <c r="G2392">
        <f t="shared" si="2"/>
        <v>11</v>
      </c>
      <c r="H2392">
        <f>IFERROR(__xludf.DUMMYFUNCTION("""COMPUTED_VALUE"""),15.0)</f>
        <v>15</v>
      </c>
      <c r="I2392">
        <f>IFERROR(__xludf.DUMMYFUNCTION("""COMPUTED_VALUE"""),43.0)</f>
        <v>43</v>
      </c>
    </row>
    <row r="2393">
      <c r="A2393" s="2">
        <v>364.0</v>
      </c>
      <c r="B2393" s="2">
        <v>13.0</v>
      </c>
      <c r="C2393" s="2">
        <v>377.0</v>
      </c>
      <c r="D2393" s="4">
        <v>43339.47966435185</v>
      </c>
      <c r="E2393" s="6">
        <f t="shared" si="1"/>
        <v>43339</v>
      </c>
      <c r="F2393" s="7">
        <f>IFERROR(__xludf.DUMMYFUNCTION("""COMPUTED_VALUE"""),0.47966435185185186)</f>
        <v>0.4796643519</v>
      </c>
      <c r="G2393">
        <f t="shared" si="2"/>
        <v>11</v>
      </c>
      <c r="H2393">
        <f>IFERROR(__xludf.DUMMYFUNCTION("""COMPUTED_VALUE"""),30.0)</f>
        <v>30</v>
      </c>
      <c r="I2393">
        <f>IFERROR(__xludf.DUMMYFUNCTION("""COMPUTED_VALUE"""),43.0)</f>
        <v>43</v>
      </c>
    </row>
    <row r="2394">
      <c r="A2394" s="2">
        <v>367.0</v>
      </c>
      <c r="B2394" s="2">
        <v>13.0</v>
      </c>
      <c r="C2394" s="2">
        <v>380.0</v>
      </c>
      <c r="D2394" s="4">
        <v>43339.490069444444</v>
      </c>
      <c r="E2394" s="6">
        <f t="shared" si="1"/>
        <v>43339</v>
      </c>
      <c r="F2394" s="7">
        <f>IFERROR(__xludf.DUMMYFUNCTION("""COMPUTED_VALUE"""),0.49006944444444445)</f>
        <v>0.4900694444</v>
      </c>
      <c r="G2394">
        <f t="shared" si="2"/>
        <v>11</v>
      </c>
      <c r="H2394">
        <f>IFERROR(__xludf.DUMMYFUNCTION("""COMPUTED_VALUE"""),45.0)</f>
        <v>45</v>
      </c>
      <c r="I2394">
        <f>IFERROR(__xludf.DUMMYFUNCTION("""COMPUTED_VALUE"""),42.0)</f>
        <v>42</v>
      </c>
    </row>
    <row r="2395">
      <c r="A2395" s="2">
        <v>292.0</v>
      </c>
      <c r="B2395" s="2">
        <v>9.0</v>
      </c>
      <c r="C2395" s="2">
        <v>301.0</v>
      </c>
      <c r="D2395" s="4">
        <v>43339.500497685185</v>
      </c>
      <c r="E2395" s="6">
        <f t="shared" si="1"/>
        <v>43339</v>
      </c>
      <c r="F2395" s="7">
        <f>IFERROR(__xludf.DUMMYFUNCTION("""COMPUTED_VALUE"""),0.5004976851851852)</f>
        <v>0.5004976852</v>
      </c>
      <c r="G2395">
        <f t="shared" si="2"/>
        <v>12</v>
      </c>
      <c r="H2395">
        <f>IFERROR(__xludf.DUMMYFUNCTION("""COMPUTED_VALUE"""),0.0)</f>
        <v>0</v>
      </c>
      <c r="I2395">
        <f>IFERROR(__xludf.DUMMYFUNCTION("""COMPUTED_VALUE"""),43.0)</f>
        <v>43</v>
      </c>
    </row>
    <row r="2396">
      <c r="A2396" s="2">
        <v>253.0</v>
      </c>
      <c r="B2396" s="2">
        <v>7.0</v>
      </c>
      <c r="C2396" s="2">
        <v>260.0</v>
      </c>
      <c r="D2396" s="4">
        <v>43339.51090277778</v>
      </c>
      <c r="E2396" s="6">
        <f t="shared" si="1"/>
        <v>43339</v>
      </c>
      <c r="F2396" s="7">
        <f>IFERROR(__xludf.DUMMYFUNCTION("""COMPUTED_VALUE"""),0.5109027777777778)</f>
        <v>0.5109027778</v>
      </c>
      <c r="G2396">
        <f t="shared" si="2"/>
        <v>12</v>
      </c>
      <c r="H2396">
        <f>IFERROR(__xludf.DUMMYFUNCTION("""COMPUTED_VALUE"""),15.0)</f>
        <v>15</v>
      </c>
      <c r="I2396">
        <f>IFERROR(__xludf.DUMMYFUNCTION("""COMPUTED_VALUE"""),42.0)</f>
        <v>42</v>
      </c>
    </row>
    <row r="2397">
      <c r="A2397" s="2">
        <v>281.0</v>
      </c>
      <c r="B2397" s="2">
        <v>9.0</v>
      </c>
      <c r="C2397" s="2">
        <v>290.0</v>
      </c>
      <c r="D2397" s="4">
        <v>43339.52133101852</v>
      </c>
      <c r="E2397" s="6">
        <f t="shared" si="1"/>
        <v>43339</v>
      </c>
      <c r="F2397" s="7">
        <f>IFERROR(__xludf.DUMMYFUNCTION("""COMPUTED_VALUE"""),0.5213310185185185)</f>
        <v>0.5213310185</v>
      </c>
      <c r="G2397">
        <f t="shared" si="2"/>
        <v>12</v>
      </c>
      <c r="H2397">
        <f>IFERROR(__xludf.DUMMYFUNCTION("""COMPUTED_VALUE"""),30.0)</f>
        <v>30</v>
      </c>
      <c r="I2397">
        <f>IFERROR(__xludf.DUMMYFUNCTION("""COMPUTED_VALUE"""),43.0)</f>
        <v>43</v>
      </c>
    </row>
    <row r="2398">
      <c r="A2398" s="2">
        <v>294.0</v>
      </c>
      <c r="B2398" s="2">
        <v>9.0</v>
      </c>
      <c r="C2398" s="2">
        <v>303.0</v>
      </c>
      <c r="D2398" s="4">
        <v>43339.53173611111</v>
      </c>
      <c r="E2398" s="6">
        <f t="shared" si="1"/>
        <v>43339</v>
      </c>
      <c r="F2398" s="7">
        <f>IFERROR(__xludf.DUMMYFUNCTION("""COMPUTED_VALUE"""),0.5317361111111111)</f>
        <v>0.5317361111</v>
      </c>
      <c r="G2398">
        <f t="shared" si="2"/>
        <v>12</v>
      </c>
      <c r="H2398">
        <f>IFERROR(__xludf.DUMMYFUNCTION("""COMPUTED_VALUE"""),45.0)</f>
        <v>45</v>
      </c>
      <c r="I2398">
        <f>IFERROR(__xludf.DUMMYFUNCTION("""COMPUTED_VALUE"""),42.0)</f>
        <v>42</v>
      </c>
    </row>
    <row r="2399">
      <c r="A2399" s="2">
        <v>273.0</v>
      </c>
      <c r="B2399" s="2">
        <v>8.0</v>
      </c>
      <c r="C2399" s="2">
        <v>281.0</v>
      </c>
      <c r="D2399" s="4">
        <v>43339.54216435185</v>
      </c>
      <c r="E2399" s="6">
        <f t="shared" si="1"/>
        <v>43339</v>
      </c>
      <c r="F2399" s="7">
        <f>IFERROR(__xludf.DUMMYFUNCTION("""COMPUTED_VALUE"""),0.5421643518518519)</f>
        <v>0.5421643519</v>
      </c>
      <c r="G2399">
        <f t="shared" si="2"/>
        <v>13</v>
      </c>
      <c r="H2399">
        <f>IFERROR(__xludf.DUMMYFUNCTION("""COMPUTED_VALUE"""),0.0)</f>
        <v>0</v>
      </c>
      <c r="I2399">
        <f>IFERROR(__xludf.DUMMYFUNCTION("""COMPUTED_VALUE"""),43.0)</f>
        <v>43</v>
      </c>
    </row>
    <row r="2400">
      <c r="A2400" s="2">
        <v>277.0</v>
      </c>
      <c r="B2400" s="2">
        <v>7.0</v>
      </c>
      <c r="C2400" s="2">
        <v>284.0</v>
      </c>
      <c r="D2400" s="4">
        <v>43339.552569444444</v>
      </c>
      <c r="E2400" s="6">
        <f t="shared" si="1"/>
        <v>43339</v>
      </c>
      <c r="F2400" s="7">
        <f>IFERROR(__xludf.DUMMYFUNCTION("""COMPUTED_VALUE"""),0.5525694444444444)</f>
        <v>0.5525694444</v>
      </c>
      <c r="G2400">
        <f t="shared" si="2"/>
        <v>13</v>
      </c>
      <c r="H2400">
        <f>IFERROR(__xludf.DUMMYFUNCTION("""COMPUTED_VALUE"""),15.0)</f>
        <v>15</v>
      </c>
      <c r="I2400">
        <f>IFERROR(__xludf.DUMMYFUNCTION("""COMPUTED_VALUE"""),42.0)</f>
        <v>42</v>
      </c>
    </row>
    <row r="2401">
      <c r="A2401" s="2">
        <v>251.0</v>
      </c>
      <c r="B2401" s="2">
        <v>6.0</v>
      </c>
      <c r="C2401" s="2">
        <v>257.0</v>
      </c>
      <c r="D2401" s="4">
        <v>43339.56298611111</v>
      </c>
      <c r="E2401" s="6">
        <f t="shared" si="1"/>
        <v>43339</v>
      </c>
      <c r="F2401" s="7">
        <f>IFERROR(__xludf.DUMMYFUNCTION("""COMPUTED_VALUE"""),0.5629861111111111)</f>
        <v>0.5629861111</v>
      </c>
      <c r="G2401">
        <f t="shared" si="2"/>
        <v>13</v>
      </c>
      <c r="H2401">
        <f>IFERROR(__xludf.DUMMYFUNCTION("""COMPUTED_VALUE"""),30.0)</f>
        <v>30</v>
      </c>
      <c r="I2401">
        <f>IFERROR(__xludf.DUMMYFUNCTION("""COMPUTED_VALUE"""),42.0)</f>
        <v>42</v>
      </c>
    </row>
    <row r="2402">
      <c r="A2402" s="2">
        <v>296.0</v>
      </c>
      <c r="B2402" s="2">
        <v>6.0</v>
      </c>
      <c r="C2402" s="2">
        <v>302.0</v>
      </c>
      <c r="D2402" s="4">
        <v>43339.57340277778</v>
      </c>
      <c r="E2402" s="6">
        <f t="shared" si="1"/>
        <v>43339</v>
      </c>
      <c r="F2402" s="7">
        <f>IFERROR(__xludf.DUMMYFUNCTION("""COMPUTED_VALUE"""),0.5734027777777778)</f>
        <v>0.5734027778</v>
      </c>
      <c r="G2402">
        <f t="shared" si="2"/>
        <v>13</v>
      </c>
      <c r="H2402">
        <f>IFERROR(__xludf.DUMMYFUNCTION("""COMPUTED_VALUE"""),45.0)</f>
        <v>45</v>
      </c>
      <c r="I2402">
        <f>IFERROR(__xludf.DUMMYFUNCTION("""COMPUTED_VALUE"""),42.0)</f>
        <v>42</v>
      </c>
    </row>
    <row r="2403">
      <c r="A2403" s="2">
        <v>303.0</v>
      </c>
      <c r="B2403" s="2">
        <v>9.0</v>
      </c>
      <c r="C2403" s="2">
        <v>312.0</v>
      </c>
      <c r="D2403" s="4">
        <v>43339.583819444444</v>
      </c>
      <c r="E2403" s="6">
        <f t="shared" si="1"/>
        <v>43339</v>
      </c>
      <c r="F2403" s="7">
        <f>IFERROR(__xludf.DUMMYFUNCTION("""COMPUTED_VALUE"""),0.5838194444444444)</f>
        <v>0.5838194444</v>
      </c>
      <c r="G2403">
        <f t="shared" si="2"/>
        <v>14</v>
      </c>
      <c r="H2403">
        <f>IFERROR(__xludf.DUMMYFUNCTION("""COMPUTED_VALUE"""),0.0)</f>
        <v>0</v>
      </c>
      <c r="I2403">
        <f>IFERROR(__xludf.DUMMYFUNCTION("""COMPUTED_VALUE"""),42.0)</f>
        <v>42</v>
      </c>
    </row>
    <row r="2404">
      <c r="A2404" s="2">
        <v>287.0</v>
      </c>
      <c r="B2404" s="2">
        <v>9.0</v>
      </c>
      <c r="C2404" s="2">
        <v>296.0</v>
      </c>
      <c r="D2404" s="4">
        <v>43339.59423611111</v>
      </c>
      <c r="E2404" s="6">
        <f t="shared" si="1"/>
        <v>43339</v>
      </c>
      <c r="F2404" s="7">
        <f>IFERROR(__xludf.DUMMYFUNCTION("""COMPUTED_VALUE"""),0.5942361111111111)</f>
        <v>0.5942361111</v>
      </c>
      <c r="G2404">
        <f t="shared" si="2"/>
        <v>14</v>
      </c>
      <c r="H2404">
        <f>IFERROR(__xludf.DUMMYFUNCTION("""COMPUTED_VALUE"""),15.0)</f>
        <v>15</v>
      </c>
      <c r="I2404">
        <f>IFERROR(__xludf.DUMMYFUNCTION("""COMPUTED_VALUE"""),42.0)</f>
        <v>42</v>
      </c>
    </row>
    <row r="2405">
      <c r="A2405" s="2">
        <v>302.0</v>
      </c>
      <c r="B2405" s="2">
        <v>10.0</v>
      </c>
      <c r="C2405" s="2">
        <v>310.0</v>
      </c>
      <c r="D2405" s="4">
        <v>43339.60466435185</v>
      </c>
      <c r="E2405" s="6">
        <f t="shared" si="1"/>
        <v>43339</v>
      </c>
      <c r="F2405" s="7">
        <f>IFERROR(__xludf.DUMMYFUNCTION("""COMPUTED_VALUE"""),0.6046643518518519)</f>
        <v>0.6046643519</v>
      </c>
      <c r="G2405">
        <f t="shared" si="2"/>
        <v>14</v>
      </c>
      <c r="H2405">
        <f>IFERROR(__xludf.DUMMYFUNCTION("""COMPUTED_VALUE"""),30.0)</f>
        <v>30</v>
      </c>
      <c r="I2405">
        <f>IFERROR(__xludf.DUMMYFUNCTION("""COMPUTED_VALUE"""),43.0)</f>
        <v>43</v>
      </c>
    </row>
    <row r="2406">
      <c r="A2406" s="2">
        <v>333.0</v>
      </c>
      <c r="B2406" s="2">
        <v>7.0</v>
      </c>
      <c r="C2406" s="2">
        <v>335.0</v>
      </c>
      <c r="D2406" s="4">
        <v>43339.615069444444</v>
      </c>
      <c r="E2406" s="6">
        <f t="shared" si="1"/>
        <v>43339</v>
      </c>
      <c r="F2406" s="7">
        <f>IFERROR(__xludf.DUMMYFUNCTION("""COMPUTED_VALUE"""),0.6150694444444444)</f>
        <v>0.6150694444</v>
      </c>
      <c r="G2406">
        <f t="shared" si="2"/>
        <v>14</v>
      </c>
      <c r="H2406">
        <f>IFERROR(__xludf.DUMMYFUNCTION("""COMPUTED_VALUE"""),45.0)</f>
        <v>45</v>
      </c>
      <c r="I2406">
        <f>IFERROR(__xludf.DUMMYFUNCTION("""COMPUTED_VALUE"""),42.0)</f>
        <v>42</v>
      </c>
    </row>
    <row r="2407">
      <c r="A2407" s="2">
        <v>285.0</v>
      </c>
      <c r="B2407" s="2">
        <v>8.0</v>
      </c>
      <c r="C2407" s="2">
        <v>293.0</v>
      </c>
      <c r="D2407" s="4">
        <v>43339.62548611111</v>
      </c>
      <c r="E2407" s="6">
        <f t="shared" si="1"/>
        <v>43339</v>
      </c>
      <c r="F2407" s="7">
        <f>IFERROR(__xludf.DUMMYFUNCTION("""COMPUTED_VALUE"""),0.6254861111111111)</f>
        <v>0.6254861111</v>
      </c>
      <c r="G2407">
        <f t="shared" si="2"/>
        <v>15</v>
      </c>
      <c r="H2407">
        <f>IFERROR(__xludf.DUMMYFUNCTION("""COMPUTED_VALUE"""),0.0)</f>
        <v>0</v>
      </c>
      <c r="I2407">
        <f>IFERROR(__xludf.DUMMYFUNCTION("""COMPUTED_VALUE"""),42.0)</f>
        <v>42</v>
      </c>
    </row>
    <row r="2408">
      <c r="A2408" s="2">
        <v>345.0</v>
      </c>
      <c r="B2408" s="2">
        <v>12.0</v>
      </c>
      <c r="C2408" s="2">
        <v>357.0</v>
      </c>
      <c r="D2408" s="4">
        <v>43339.63591435185</v>
      </c>
      <c r="E2408" s="6">
        <f t="shared" si="1"/>
        <v>43339</v>
      </c>
      <c r="F2408" s="7">
        <f>IFERROR(__xludf.DUMMYFUNCTION("""COMPUTED_VALUE"""),0.6359143518518519)</f>
        <v>0.6359143519</v>
      </c>
      <c r="G2408">
        <f t="shared" si="2"/>
        <v>15</v>
      </c>
      <c r="H2408">
        <f>IFERROR(__xludf.DUMMYFUNCTION("""COMPUTED_VALUE"""),15.0)</f>
        <v>15</v>
      </c>
      <c r="I2408">
        <f>IFERROR(__xludf.DUMMYFUNCTION("""COMPUTED_VALUE"""),43.0)</f>
        <v>43</v>
      </c>
    </row>
    <row r="2409">
      <c r="A2409" s="2">
        <v>352.0</v>
      </c>
      <c r="B2409" s="2">
        <v>12.0</v>
      </c>
      <c r="C2409" s="2">
        <v>364.0</v>
      </c>
      <c r="D2409" s="4">
        <v>43339.646319444444</v>
      </c>
      <c r="E2409" s="6">
        <f t="shared" si="1"/>
        <v>43339</v>
      </c>
      <c r="F2409" s="7">
        <f>IFERROR(__xludf.DUMMYFUNCTION("""COMPUTED_VALUE"""),0.6463194444444444)</f>
        <v>0.6463194444</v>
      </c>
      <c r="G2409">
        <f t="shared" si="2"/>
        <v>15</v>
      </c>
      <c r="H2409">
        <f>IFERROR(__xludf.DUMMYFUNCTION("""COMPUTED_VALUE"""),30.0)</f>
        <v>30</v>
      </c>
      <c r="I2409">
        <f>IFERROR(__xludf.DUMMYFUNCTION("""COMPUTED_VALUE"""),42.0)</f>
        <v>42</v>
      </c>
    </row>
    <row r="2410">
      <c r="A2410" s="2">
        <v>422.0</v>
      </c>
      <c r="B2410" s="2">
        <v>10.0</v>
      </c>
      <c r="C2410" s="2">
        <v>432.0</v>
      </c>
      <c r="D2410" s="4">
        <v>43339.65673611111</v>
      </c>
      <c r="E2410" s="6">
        <f t="shared" si="1"/>
        <v>43339</v>
      </c>
      <c r="F2410" s="7">
        <f>IFERROR(__xludf.DUMMYFUNCTION("""COMPUTED_VALUE"""),0.6567361111111111)</f>
        <v>0.6567361111</v>
      </c>
      <c r="G2410">
        <f t="shared" si="2"/>
        <v>15</v>
      </c>
      <c r="H2410">
        <f>IFERROR(__xludf.DUMMYFUNCTION("""COMPUTED_VALUE"""),45.0)</f>
        <v>45</v>
      </c>
      <c r="I2410">
        <f>IFERROR(__xludf.DUMMYFUNCTION("""COMPUTED_VALUE"""),42.0)</f>
        <v>42</v>
      </c>
    </row>
    <row r="2411">
      <c r="A2411" s="2">
        <v>375.0</v>
      </c>
      <c r="B2411" s="2">
        <v>8.0</v>
      </c>
      <c r="C2411" s="2">
        <v>383.0</v>
      </c>
      <c r="D2411" s="4">
        <v>43339.66715277778</v>
      </c>
      <c r="E2411" s="6">
        <f t="shared" si="1"/>
        <v>43339</v>
      </c>
      <c r="F2411" s="7">
        <f>IFERROR(__xludf.DUMMYFUNCTION("""COMPUTED_VALUE"""),0.6671527777777778)</f>
        <v>0.6671527778</v>
      </c>
      <c r="G2411">
        <f t="shared" si="2"/>
        <v>16</v>
      </c>
      <c r="H2411">
        <f>IFERROR(__xludf.DUMMYFUNCTION("""COMPUTED_VALUE"""),0.0)</f>
        <v>0</v>
      </c>
      <c r="I2411">
        <f>IFERROR(__xludf.DUMMYFUNCTION("""COMPUTED_VALUE"""),42.0)</f>
        <v>42</v>
      </c>
    </row>
    <row r="2412">
      <c r="A2412" s="2">
        <v>454.0</v>
      </c>
      <c r="B2412" s="2">
        <v>13.0</v>
      </c>
      <c r="C2412" s="2">
        <v>467.0</v>
      </c>
      <c r="D2412" s="4">
        <v>43339.677569444444</v>
      </c>
      <c r="E2412" s="6">
        <f t="shared" si="1"/>
        <v>43339</v>
      </c>
      <c r="F2412" s="7">
        <f>IFERROR(__xludf.DUMMYFUNCTION("""COMPUTED_VALUE"""),0.6775694444444444)</f>
        <v>0.6775694444</v>
      </c>
      <c r="G2412">
        <f t="shared" si="2"/>
        <v>16</v>
      </c>
      <c r="H2412">
        <f>IFERROR(__xludf.DUMMYFUNCTION("""COMPUTED_VALUE"""),15.0)</f>
        <v>15</v>
      </c>
      <c r="I2412">
        <f>IFERROR(__xludf.DUMMYFUNCTION("""COMPUTED_VALUE"""),42.0)</f>
        <v>42</v>
      </c>
    </row>
    <row r="2413">
      <c r="A2413" s="2">
        <v>401.0</v>
      </c>
      <c r="B2413" s="2">
        <v>11.0</v>
      </c>
      <c r="C2413" s="2">
        <v>412.0</v>
      </c>
      <c r="D2413" s="4">
        <v>43339.68798611111</v>
      </c>
      <c r="E2413" s="6">
        <f t="shared" si="1"/>
        <v>43339</v>
      </c>
      <c r="F2413" s="7">
        <f>IFERROR(__xludf.DUMMYFUNCTION("""COMPUTED_VALUE"""),0.6879861111111111)</f>
        <v>0.6879861111</v>
      </c>
      <c r="G2413">
        <f t="shared" si="2"/>
        <v>16</v>
      </c>
      <c r="H2413">
        <f>IFERROR(__xludf.DUMMYFUNCTION("""COMPUTED_VALUE"""),30.0)</f>
        <v>30</v>
      </c>
      <c r="I2413">
        <f>IFERROR(__xludf.DUMMYFUNCTION("""COMPUTED_VALUE"""),42.0)</f>
        <v>42</v>
      </c>
    </row>
    <row r="2414">
      <c r="A2414" s="2">
        <v>445.0</v>
      </c>
      <c r="B2414" s="2">
        <v>17.0</v>
      </c>
      <c r="C2414" s="2">
        <v>462.0</v>
      </c>
      <c r="D2414" s="4">
        <v>43339.69840277778</v>
      </c>
      <c r="E2414" s="6">
        <f t="shared" si="1"/>
        <v>43339</v>
      </c>
      <c r="F2414" s="7">
        <f>IFERROR(__xludf.DUMMYFUNCTION("""COMPUTED_VALUE"""),0.6984027777777778)</f>
        <v>0.6984027778</v>
      </c>
      <c r="G2414">
        <f t="shared" si="2"/>
        <v>16</v>
      </c>
      <c r="H2414">
        <f>IFERROR(__xludf.DUMMYFUNCTION("""COMPUTED_VALUE"""),45.0)</f>
        <v>45</v>
      </c>
      <c r="I2414">
        <f>IFERROR(__xludf.DUMMYFUNCTION("""COMPUTED_VALUE"""),42.0)</f>
        <v>42</v>
      </c>
    </row>
    <row r="2415">
      <c r="A2415" s="2">
        <v>375.0</v>
      </c>
      <c r="B2415" s="2">
        <v>15.0</v>
      </c>
      <c r="C2415" s="2">
        <v>390.0</v>
      </c>
      <c r="D2415" s="4">
        <v>43339.708819444444</v>
      </c>
      <c r="E2415" s="6">
        <f t="shared" si="1"/>
        <v>43339</v>
      </c>
      <c r="F2415" s="7">
        <f>IFERROR(__xludf.DUMMYFUNCTION("""COMPUTED_VALUE"""),0.7088194444444444)</f>
        <v>0.7088194444</v>
      </c>
      <c r="G2415">
        <f t="shared" si="2"/>
        <v>17</v>
      </c>
      <c r="H2415">
        <f>IFERROR(__xludf.DUMMYFUNCTION("""COMPUTED_VALUE"""),0.0)</f>
        <v>0</v>
      </c>
      <c r="I2415">
        <f>IFERROR(__xludf.DUMMYFUNCTION("""COMPUTED_VALUE"""),42.0)</f>
        <v>42</v>
      </c>
    </row>
    <row r="2416">
      <c r="A2416" s="2">
        <v>600.0</v>
      </c>
      <c r="B2416" s="2">
        <v>13.0</v>
      </c>
      <c r="C2416" s="2">
        <v>613.0</v>
      </c>
      <c r="D2416" s="4">
        <v>43339.71923611111</v>
      </c>
      <c r="E2416" s="6">
        <f t="shared" si="1"/>
        <v>43339</v>
      </c>
      <c r="F2416" s="7">
        <f>IFERROR(__xludf.DUMMYFUNCTION("""COMPUTED_VALUE"""),0.7192361111111111)</f>
        <v>0.7192361111</v>
      </c>
      <c r="G2416">
        <f t="shared" si="2"/>
        <v>17</v>
      </c>
      <c r="H2416">
        <f>IFERROR(__xludf.DUMMYFUNCTION("""COMPUTED_VALUE"""),15.0)</f>
        <v>15</v>
      </c>
      <c r="I2416">
        <f>IFERROR(__xludf.DUMMYFUNCTION("""COMPUTED_VALUE"""),42.0)</f>
        <v>42</v>
      </c>
    </row>
    <row r="2417">
      <c r="A2417" s="2">
        <v>499.0</v>
      </c>
      <c r="B2417" s="2">
        <v>5.0</v>
      </c>
      <c r="C2417" s="2">
        <v>502.0</v>
      </c>
      <c r="D2417" s="4">
        <v>43339.7296412037</v>
      </c>
      <c r="E2417" s="6">
        <f t="shared" si="1"/>
        <v>43339</v>
      </c>
      <c r="F2417" s="7">
        <f>IFERROR(__xludf.DUMMYFUNCTION("""COMPUTED_VALUE"""),0.7296412037037037)</f>
        <v>0.7296412037</v>
      </c>
      <c r="G2417">
        <f t="shared" si="2"/>
        <v>17</v>
      </c>
      <c r="H2417">
        <f>IFERROR(__xludf.DUMMYFUNCTION("""COMPUTED_VALUE"""),30.0)</f>
        <v>30</v>
      </c>
      <c r="I2417">
        <f>IFERROR(__xludf.DUMMYFUNCTION("""COMPUTED_VALUE"""),41.0)</f>
        <v>41</v>
      </c>
    </row>
    <row r="2418">
      <c r="A2418" s="2">
        <v>460.0</v>
      </c>
      <c r="B2418" s="2">
        <v>7.0</v>
      </c>
      <c r="C2418" s="2">
        <v>467.0</v>
      </c>
      <c r="D2418" s="4">
        <v>43339.740069444444</v>
      </c>
      <c r="E2418" s="6">
        <f t="shared" si="1"/>
        <v>43339</v>
      </c>
      <c r="F2418" s="7">
        <f>IFERROR(__xludf.DUMMYFUNCTION("""COMPUTED_VALUE"""),0.7400694444444444)</f>
        <v>0.7400694444</v>
      </c>
      <c r="G2418">
        <f t="shared" si="2"/>
        <v>17</v>
      </c>
      <c r="H2418">
        <f>IFERROR(__xludf.DUMMYFUNCTION("""COMPUTED_VALUE"""),45.0)</f>
        <v>45</v>
      </c>
      <c r="I2418">
        <f>IFERROR(__xludf.DUMMYFUNCTION("""COMPUTED_VALUE"""),42.0)</f>
        <v>42</v>
      </c>
    </row>
    <row r="2419">
      <c r="A2419" s="2">
        <v>382.0</v>
      </c>
      <c r="B2419" s="2">
        <v>5.0</v>
      </c>
      <c r="C2419" s="2">
        <v>387.0</v>
      </c>
      <c r="D2419" s="4">
        <v>43339.75048611111</v>
      </c>
      <c r="E2419" s="6">
        <f t="shared" si="1"/>
        <v>43339</v>
      </c>
      <c r="F2419" s="7">
        <f>IFERROR(__xludf.DUMMYFUNCTION("""COMPUTED_VALUE"""),0.7504861111111111)</f>
        <v>0.7504861111</v>
      </c>
      <c r="G2419">
        <f t="shared" si="2"/>
        <v>18</v>
      </c>
      <c r="H2419">
        <f>IFERROR(__xludf.DUMMYFUNCTION("""COMPUTED_VALUE"""),0.0)</f>
        <v>0</v>
      </c>
      <c r="I2419">
        <f>IFERROR(__xludf.DUMMYFUNCTION("""COMPUTED_VALUE"""),42.0)</f>
        <v>42</v>
      </c>
    </row>
    <row r="2420">
      <c r="A2420" s="2">
        <v>505.0</v>
      </c>
      <c r="B2420" s="2">
        <v>5.0</v>
      </c>
      <c r="C2420" s="2">
        <v>510.0</v>
      </c>
      <c r="D2420" s="4">
        <v>43339.76090277778</v>
      </c>
      <c r="E2420" s="6">
        <f t="shared" si="1"/>
        <v>43339</v>
      </c>
      <c r="F2420" s="7">
        <f>IFERROR(__xludf.DUMMYFUNCTION("""COMPUTED_VALUE"""),0.7609027777777778)</f>
        <v>0.7609027778</v>
      </c>
      <c r="G2420">
        <f t="shared" si="2"/>
        <v>18</v>
      </c>
      <c r="H2420">
        <f>IFERROR(__xludf.DUMMYFUNCTION("""COMPUTED_VALUE"""),15.0)</f>
        <v>15</v>
      </c>
      <c r="I2420">
        <f>IFERROR(__xludf.DUMMYFUNCTION("""COMPUTED_VALUE"""),42.0)</f>
        <v>42</v>
      </c>
    </row>
    <row r="2421">
      <c r="A2421" s="2">
        <v>439.0</v>
      </c>
      <c r="B2421" s="2">
        <v>3.0</v>
      </c>
      <c r="C2421" s="2">
        <v>442.0</v>
      </c>
      <c r="D2421" s="4">
        <v>43339.77133101852</v>
      </c>
      <c r="E2421" s="6">
        <f t="shared" si="1"/>
        <v>43339</v>
      </c>
      <c r="F2421" s="7">
        <f>IFERROR(__xludf.DUMMYFUNCTION("""COMPUTED_VALUE"""),0.7713310185185185)</f>
        <v>0.7713310185</v>
      </c>
      <c r="G2421">
        <f t="shared" si="2"/>
        <v>18</v>
      </c>
      <c r="H2421">
        <f>IFERROR(__xludf.DUMMYFUNCTION("""COMPUTED_VALUE"""),30.0)</f>
        <v>30</v>
      </c>
      <c r="I2421">
        <f>IFERROR(__xludf.DUMMYFUNCTION("""COMPUTED_VALUE"""),43.0)</f>
        <v>43</v>
      </c>
    </row>
    <row r="2422">
      <c r="A2422" s="2">
        <v>450.0</v>
      </c>
      <c r="B2422" s="2">
        <v>3.0</v>
      </c>
      <c r="C2422" s="2">
        <v>453.0</v>
      </c>
      <c r="D2422" s="4">
        <v>43339.78173611111</v>
      </c>
      <c r="E2422" s="6">
        <f t="shared" si="1"/>
        <v>43339</v>
      </c>
      <c r="F2422" s="7">
        <f>IFERROR(__xludf.DUMMYFUNCTION("""COMPUTED_VALUE"""),0.7817361111111111)</f>
        <v>0.7817361111</v>
      </c>
      <c r="G2422">
        <f t="shared" si="2"/>
        <v>18</v>
      </c>
      <c r="H2422">
        <f>IFERROR(__xludf.DUMMYFUNCTION("""COMPUTED_VALUE"""),45.0)</f>
        <v>45</v>
      </c>
      <c r="I2422">
        <f>IFERROR(__xludf.DUMMYFUNCTION("""COMPUTED_VALUE"""),42.0)</f>
        <v>42</v>
      </c>
    </row>
    <row r="2423">
      <c r="A2423" s="2">
        <v>430.0</v>
      </c>
      <c r="B2423" s="2">
        <v>4.0</v>
      </c>
      <c r="C2423" s="2">
        <v>434.0</v>
      </c>
      <c r="D2423" s="4">
        <v>43339.7921412037</v>
      </c>
      <c r="E2423" s="6">
        <f t="shared" si="1"/>
        <v>43339</v>
      </c>
      <c r="F2423" s="7">
        <f>IFERROR(__xludf.DUMMYFUNCTION("""COMPUTED_VALUE"""),0.7921412037037037)</f>
        <v>0.7921412037</v>
      </c>
      <c r="G2423">
        <f t="shared" si="2"/>
        <v>19</v>
      </c>
      <c r="H2423">
        <f>IFERROR(__xludf.DUMMYFUNCTION("""COMPUTED_VALUE"""),0.0)</f>
        <v>0</v>
      </c>
      <c r="I2423">
        <f>IFERROR(__xludf.DUMMYFUNCTION("""COMPUTED_VALUE"""),41.0)</f>
        <v>41</v>
      </c>
    </row>
    <row r="2424">
      <c r="A2424" s="2">
        <v>557.0</v>
      </c>
      <c r="B2424" s="2">
        <v>4.0</v>
      </c>
      <c r="C2424" s="2">
        <v>561.0</v>
      </c>
      <c r="D2424" s="4">
        <v>43339.802569444444</v>
      </c>
      <c r="E2424" s="6">
        <f t="shared" si="1"/>
        <v>43339</v>
      </c>
      <c r="F2424" s="7">
        <f>IFERROR(__xludf.DUMMYFUNCTION("""COMPUTED_VALUE"""),0.8025694444444444)</f>
        <v>0.8025694444</v>
      </c>
      <c r="G2424">
        <f t="shared" si="2"/>
        <v>19</v>
      </c>
      <c r="H2424">
        <f>IFERROR(__xludf.DUMMYFUNCTION("""COMPUTED_VALUE"""),15.0)</f>
        <v>15</v>
      </c>
      <c r="I2424">
        <f>IFERROR(__xludf.DUMMYFUNCTION("""COMPUTED_VALUE"""),42.0)</f>
        <v>42</v>
      </c>
    </row>
    <row r="2425">
      <c r="A2425" s="2">
        <v>569.0</v>
      </c>
      <c r="B2425" s="2">
        <v>5.0</v>
      </c>
      <c r="C2425" s="2">
        <v>574.0</v>
      </c>
      <c r="D2425" s="4">
        <v>43339.81298611111</v>
      </c>
      <c r="E2425" s="6">
        <f t="shared" si="1"/>
        <v>43339</v>
      </c>
      <c r="F2425" s="7">
        <f>IFERROR(__xludf.DUMMYFUNCTION("""COMPUTED_VALUE"""),0.8129861111111111)</f>
        <v>0.8129861111</v>
      </c>
      <c r="G2425">
        <f t="shared" si="2"/>
        <v>19</v>
      </c>
      <c r="H2425">
        <f>IFERROR(__xludf.DUMMYFUNCTION("""COMPUTED_VALUE"""),30.0)</f>
        <v>30</v>
      </c>
      <c r="I2425">
        <f>IFERROR(__xludf.DUMMYFUNCTION("""COMPUTED_VALUE"""),42.0)</f>
        <v>42</v>
      </c>
    </row>
    <row r="2426">
      <c r="A2426" s="2">
        <v>688.0</v>
      </c>
      <c r="B2426" s="2">
        <v>3.0</v>
      </c>
      <c r="C2426" s="2">
        <v>691.0</v>
      </c>
      <c r="D2426" s="4">
        <v>43339.82340277778</v>
      </c>
      <c r="E2426" s="6">
        <f t="shared" si="1"/>
        <v>43339</v>
      </c>
      <c r="F2426" s="7">
        <f>IFERROR(__xludf.DUMMYFUNCTION("""COMPUTED_VALUE"""),0.8234027777777778)</f>
        <v>0.8234027778</v>
      </c>
      <c r="G2426">
        <f t="shared" si="2"/>
        <v>19</v>
      </c>
      <c r="H2426">
        <f>IFERROR(__xludf.DUMMYFUNCTION("""COMPUTED_VALUE"""),45.0)</f>
        <v>45</v>
      </c>
      <c r="I2426">
        <f>IFERROR(__xludf.DUMMYFUNCTION("""COMPUTED_VALUE"""),42.0)</f>
        <v>42</v>
      </c>
    </row>
    <row r="2427">
      <c r="A2427" s="2">
        <v>618.0</v>
      </c>
      <c r="B2427" s="2">
        <v>6.0</v>
      </c>
      <c r="C2427" s="2">
        <v>624.0</v>
      </c>
      <c r="D2427" s="4">
        <v>43339.833819444444</v>
      </c>
      <c r="E2427" s="6">
        <f t="shared" si="1"/>
        <v>43339</v>
      </c>
      <c r="F2427" s="7">
        <f>IFERROR(__xludf.DUMMYFUNCTION("""COMPUTED_VALUE"""),0.8338194444444444)</f>
        <v>0.8338194444</v>
      </c>
      <c r="G2427">
        <f t="shared" si="2"/>
        <v>20</v>
      </c>
      <c r="H2427">
        <f>IFERROR(__xludf.DUMMYFUNCTION("""COMPUTED_VALUE"""),0.0)</f>
        <v>0</v>
      </c>
      <c r="I2427">
        <f>IFERROR(__xludf.DUMMYFUNCTION("""COMPUTED_VALUE"""),42.0)</f>
        <v>42</v>
      </c>
    </row>
    <row r="2428">
      <c r="A2428" s="2">
        <v>854.0</v>
      </c>
      <c r="B2428" s="2">
        <v>9.0</v>
      </c>
      <c r="C2428" s="2">
        <v>863.0</v>
      </c>
      <c r="D2428" s="4">
        <v>43339.84423611111</v>
      </c>
      <c r="E2428" s="6">
        <f t="shared" si="1"/>
        <v>43339</v>
      </c>
      <c r="F2428" s="7">
        <f>IFERROR(__xludf.DUMMYFUNCTION("""COMPUTED_VALUE"""),0.8442361111111111)</f>
        <v>0.8442361111</v>
      </c>
      <c r="G2428">
        <f t="shared" si="2"/>
        <v>20</v>
      </c>
      <c r="H2428">
        <f>IFERROR(__xludf.DUMMYFUNCTION("""COMPUTED_VALUE"""),15.0)</f>
        <v>15</v>
      </c>
      <c r="I2428">
        <f>IFERROR(__xludf.DUMMYFUNCTION("""COMPUTED_VALUE"""),42.0)</f>
        <v>42</v>
      </c>
    </row>
    <row r="2429">
      <c r="A2429" s="2">
        <v>814.0</v>
      </c>
      <c r="B2429" s="2">
        <v>12.0</v>
      </c>
      <c r="C2429" s="2">
        <v>825.0</v>
      </c>
      <c r="D2429" s="4">
        <v>43339.85465277778</v>
      </c>
      <c r="E2429" s="6">
        <f t="shared" si="1"/>
        <v>43339</v>
      </c>
      <c r="F2429" s="7">
        <f>IFERROR(__xludf.DUMMYFUNCTION("""COMPUTED_VALUE"""),0.8546527777777778)</f>
        <v>0.8546527778</v>
      </c>
      <c r="G2429">
        <f t="shared" si="2"/>
        <v>20</v>
      </c>
      <c r="H2429">
        <f>IFERROR(__xludf.DUMMYFUNCTION("""COMPUTED_VALUE"""),30.0)</f>
        <v>30</v>
      </c>
      <c r="I2429">
        <f>IFERROR(__xludf.DUMMYFUNCTION("""COMPUTED_VALUE"""),42.0)</f>
        <v>42</v>
      </c>
    </row>
    <row r="2430">
      <c r="A2430" s="2">
        <v>777.0</v>
      </c>
      <c r="B2430" s="2">
        <v>5.0</v>
      </c>
      <c r="C2430" s="2">
        <v>782.0</v>
      </c>
      <c r="D2430" s="4">
        <v>43339.865069444444</v>
      </c>
      <c r="E2430" s="6">
        <f t="shared" si="1"/>
        <v>43339</v>
      </c>
      <c r="F2430" s="7">
        <f>IFERROR(__xludf.DUMMYFUNCTION("""COMPUTED_VALUE"""),0.8650694444444444)</f>
        <v>0.8650694444</v>
      </c>
      <c r="G2430">
        <f t="shared" si="2"/>
        <v>20</v>
      </c>
      <c r="H2430">
        <f>IFERROR(__xludf.DUMMYFUNCTION("""COMPUTED_VALUE"""),45.0)</f>
        <v>45</v>
      </c>
      <c r="I2430">
        <f>IFERROR(__xludf.DUMMYFUNCTION("""COMPUTED_VALUE"""),42.0)</f>
        <v>42</v>
      </c>
    </row>
    <row r="2431">
      <c r="A2431" s="2">
        <v>691.0</v>
      </c>
      <c r="B2431" s="2">
        <v>10.0</v>
      </c>
      <c r="C2431" s="2">
        <v>701.0</v>
      </c>
      <c r="D2431" s="4">
        <v>43339.87548611111</v>
      </c>
      <c r="E2431" s="6">
        <f t="shared" si="1"/>
        <v>43339</v>
      </c>
      <c r="F2431" s="7">
        <f>IFERROR(__xludf.DUMMYFUNCTION("""COMPUTED_VALUE"""),0.8754861111111111)</f>
        <v>0.8754861111</v>
      </c>
      <c r="G2431">
        <f t="shared" si="2"/>
        <v>21</v>
      </c>
      <c r="H2431">
        <f>IFERROR(__xludf.DUMMYFUNCTION("""COMPUTED_VALUE"""),0.0)</f>
        <v>0</v>
      </c>
      <c r="I2431">
        <f>IFERROR(__xludf.DUMMYFUNCTION("""COMPUTED_VALUE"""),42.0)</f>
        <v>42</v>
      </c>
    </row>
    <row r="2432">
      <c r="A2432" s="2">
        <v>741.0</v>
      </c>
      <c r="B2432" s="2">
        <v>4.0</v>
      </c>
      <c r="C2432" s="2">
        <v>745.0</v>
      </c>
      <c r="D2432" s="4">
        <v>43339.88590277778</v>
      </c>
      <c r="E2432" s="6">
        <f t="shared" si="1"/>
        <v>43339</v>
      </c>
      <c r="F2432" s="7">
        <f>IFERROR(__xludf.DUMMYFUNCTION("""COMPUTED_VALUE"""),0.8859027777777778)</f>
        <v>0.8859027778</v>
      </c>
      <c r="G2432">
        <f t="shared" si="2"/>
        <v>21</v>
      </c>
      <c r="H2432">
        <f>IFERROR(__xludf.DUMMYFUNCTION("""COMPUTED_VALUE"""),15.0)</f>
        <v>15</v>
      </c>
      <c r="I2432">
        <f>IFERROR(__xludf.DUMMYFUNCTION("""COMPUTED_VALUE"""),42.0)</f>
        <v>42</v>
      </c>
    </row>
    <row r="2433">
      <c r="A2433" s="2">
        <v>670.0</v>
      </c>
      <c r="B2433" s="2">
        <v>4.0</v>
      </c>
      <c r="C2433" s="2">
        <v>673.0</v>
      </c>
      <c r="D2433" s="4">
        <v>43339.896319444444</v>
      </c>
      <c r="E2433" s="6">
        <f t="shared" si="1"/>
        <v>43339</v>
      </c>
      <c r="F2433" s="7">
        <f>IFERROR(__xludf.DUMMYFUNCTION("""COMPUTED_VALUE"""),0.8963194444444444)</f>
        <v>0.8963194444</v>
      </c>
      <c r="G2433">
        <f t="shared" si="2"/>
        <v>21</v>
      </c>
      <c r="H2433">
        <f>IFERROR(__xludf.DUMMYFUNCTION("""COMPUTED_VALUE"""),30.0)</f>
        <v>30</v>
      </c>
      <c r="I2433">
        <f>IFERROR(__xludf.DUMMYFUNCTION("""COMPUTED_VALUE"""),42.0)</f>
        <v>42</v>
      </c>
    </row>
    <row r="2434">
      <c r="A2434" s="2">
        <v>624.0</v>
      </c>
      <c r="B2434" s="2">
        <v>2.0</v>
      </c>
      <c r="C2434" s="2">
        <v>626.0</v>
      </c>
      <c r="D2434" s="4">
        <v>43339.90672453704</v>
      </c>
      <c r="E2434" s="6">
        <f t="shared" si="1"/>
        <v>43339</v>
      </c>
      <c r="F2434" s="7">
        <f>IFERROR(__xludf.DUMMYFUNCTION("""COMPUTED_VALUE"""),0.906724537037037)</f>
        <v>0.906724537</v>
      </c>
      <c r="G2434">
        <f t="shared" si="2"/>
        <v>21</v>
      </c>
      <c r="H2434">
        <f>IFERROR(__xludf.DUMMYFUNCTION("""COMPUTED_VALUE"""),45.0)</f>
        <v>45</v>
      </c>
      <c r="I2434">
        <f>IFERROR(__xludf.DUMMYFUNCTION("""COMPUTED_VALUE"""),41.0)</f>
        <v>41</v>
      </c>
    </row>
    <row r="2435">
      <c r="A2435" s="2">
        <v>585.0</v>
      </c>
      <c r="B2435" s="2">
        <v>7.0</v>
      </c>
      <c r="C2435" s="2">
        <v>592.0</v>
      </c>
      <c r="D2435" s="4">
        <v>43339.91715277778</v>
      </c>
      <c r="E2435" s="6">
        <f t="shared" si="1"/>
        <v>43339</v>
      </c>
      <c r="F2435" s="7">
        <f>IFERROR(__xludf.DUMMYFUNCTION("""COMPUTED_VALUE"""),0.9171527777777778)</f>
        <v>0.9171527778</v>
      </c>
      <c r="G2435">
        <f t="shared" si="2"/>
        <v>22</v>
      </c>
      <c r="H2435">
        <f>IFERROR(__xludf.DUMMYFUNCTION("""COMPUTED_VALUE"""),0.0)</f>
        <v>0</v>
      </c>
      <c r="I2435">
        <f>IFERROR(__xludf.DUMMYFUNCTION("""COMPUTED_VALUE"""),42.0)</f>
        <v>42</v>
      </c>
    </row>
    <row r="2436">
      <c r="A2436" s="2">
        <v>621.0</v>
      </c>
      <c r="B2436" s="2">
        <v>6.0</v>
      </c>
      <c r="C2436" s="2">
        <v>627.0</v>
      </c>
      <c r="D2436" s="4">
        <v>43339.92755787037</v>
      </c>
      <c r="E2436" s="6">
        <f t="shared" si="1"/>
        <v>43339</v>
      </c>
      <c r="F2436" s="7">
        <f>IFERROR(__xludf.DUMMYFUNCTION("""COMPUTED_VALUE"""),0.9275578703703704)</f>
        <v>0.9275578704</v>
      </c>
      <c r="G2436">
        <f t="shared" si="2"/>
        <v>22</v>
      </c>
      <c r="H2436">
        <f>IFERROR(__xludf.DUMMYFUNCTION("""COMPUTED_VALUE"""),15.0)</f>
        <v>15</v>
      </c>
      <c r="I2436">
        <f>IFERROR(__xludf.DUMMYFUNCTION("""COMPUTED_VALUE"""),41.0)</f>
        <v>41</v>
      </c>
    </row>
    <row r="2437">
      <c r="A2437" s="2">
        <v>584.0</v>
      </c>
      <c r="B2437" s="2">
        <v>0.0</v>
      </c>
      <c r="C2437" s="2">
        <v>584.0</v>
      </c>
      <c r="D2437" s="4">
        <v>43339.93798611111</v>
      </c>
      <c r="E2437" s="6">
        <f t="shared" si="1"/>
        <v>43339</v>
      </c>
      <c r="F2437" s="7">
        <f>IFERROR(__xludf.DUMMYFUNCTION("""COMPUTED_VALUE"""),0.9379861111111111)</f>
        <v>0.9379861111</v>
      </c>
      <c r="G2437">
        <f t="shared" si="2"/>
        <v>22</v>
      </c>
      <c r="H2437">
        <f>IFERROR(__xludf.DUMMYFUNCTION("""COMPUTED_VALUE"""),30.0)</f>
        <v>30</v>
      </c>
      <c r="I2437">
        <f>IFERROR(__xludf.DUMMYFUNCTION("""COMPUTED_VALUE"""),42.0)</f>
        <v>42</v>
      </c>
    </row>
    <row r="2438">
      <c r="A2438" s="2">
        <v>488.0</v>
      </c>
      <c r="B2438" s="2">
        <v>6.0</v>
      </c>
      <c r="C2438" s="2">
        <v>494.0</v>
      </c>
      <c r="D2438" s="4">
        <v>43339.9483912037</v>
      </c>
      <c r="E2438" s="6">
        <f t="shared" si="1"/>
        <v>43339</v>
      </c>
      <c r="F2438" s="7">
        <f>IFERROR(__xludf.DUMMYFUNCTION("""COMPUTED_VALUE"""),0.9483912037037037)</f>
        <v>0.9483912037</v>
      </c>
      <c r="G2438">
        <f t="shared" si="2"/>
        <v>22</v>
      </c>
      <c r="H2438">
        <f>IFERROR(__xludf.DUMMYFUNCTION("""COMPUTED_VALUE"""),45.0)</f>
        <v>45</v>
      </c>
      <c r="I2438">
        <f>IFERROR(__xludf.DUMMYFUNCTION("""COMPUTED_VALUE"""),41.0)</f>
        <v>41</v>
      </c>
    </row>
    <row r="2439">
      <c r="A2439" s="2">
        <v>495.0</v>
      </c>
      <c r="B2439" s="2">
        <v>3.0</v>
      </c>
      <c r="C2439" s="2">
        <v>498.0</v>
      </c>
      <c r="D2439" s="4">
        <v>43339.958819444444</v>
      </c>
      <c r="E2439" s="6">
        <f t="shared" si="1"/>
        <v>43339</v>
      </c>
      <c r="F2439" s="7">
        <f>IFERROR(__xludf.DUMMYFUNCTION("""COMPUTED_VALUE"""),0.9588194444444444)</f>
        <v>0.9588194444</v>
      </c>
      <c r="G2439">
        <f t="shared" si="2"/>
        <v>23</v>
      </c>
      <c r="H2439">
        <f>IFERROR(__xludf.DUMMYFUNCTION("""COMPUTED_VALUE"""),0.0)</f>
        <v>0</v>
      </c>
      <c r="I2439">
        <f>IFERROR(__xludf.DUMMYFUNCTION("""COMPUTED_VALUE"""),42.0)</f>
        <v>42</v>
      </c>
    </row>
    <row r="2440">
      <c r="A2440" s="2">
        <v>455.0</v>
      </c>
      <c r="B2440" s="2">
        <v>6.0</v>
      </c>
      <c r="C2440" s="2">
        <v>454.0</v>
      </c>
      <c r="D2440" s="4">
        <v>43339.96922453704</v>
      </c>
      <c r="E2440" s="6">
        <f t="shared" si="1"/>
        <v>43339</v>
      </c>
      <c r="F2440" s="7">
        <f>IFERROR(__xludf.DUMMYFUNCTION("""COMPUTED_VALUE"""),0.969224537037037)</f>
        <v>0.969224537</v>
      </c>
      <c r="G2440">
        <f t="shared" si="2"/>
        <v>23</v>
      </c>
      <c r="H2440">
        <f>IFERROR(__xludf.DUMMYFUNCTION("""COMPUTED_VALUE"""),15.0)</f>
        <v>15</v>
      </c>
      <c r="I2440">
        <f>IFERROR(__xludf.DUMMYFUNCTION("""COMPUTED_VALUE"""),41.0)</f>
        <v>41</v>
      </c>
    </row>
    <row r="2441">
      <c r="A2441" s="2">
        <v>413.0</v>
      </c>
      <c r="B2441" s="2">
        <v>4.0</v>
      </c>
      <c r="C2441" s="2">
        <v>417.0</v>
      </c>
      <c r="D2441" s="4">
        <v>43339.9796412037</v>
      </c>
      <c r="E2441" s="6">
        <f t="shared" si="1"/>
        <v>43339</v>
      </c>
      <c r="F2441" s="7">
        <f>IFERROR(__xludf.DUMMYFUNCTION("""COMPUTED_VALUE"""),0.9796412037037037)</f>
        <v>0.9796412037</v>
      </c>
      <c r="G2441">
        <f t="shared" si="2"/>
        <v>23</v>
      </c>
      <c r="H2441">
        <f>IFERROR(__xludf.DUMMYFUNCTION("""COMPUTED_VALUE"""),30.0)</f>
        <v>30</v>
      </c>
      <c r="I2441">
        <f>IFERROR(__xludf.DUMMYFUNCTION("""COMPUTED_VALUE"""),41.0)</f>
        <v>41</v>
      </c>
    </row>
    <row r="2442">
      <c r="A2442" s="2">
        <v>330.0</v>
      </c>
      <c r="B2442" s="2">
        <v>2.0</v>
      </c>
      <c r="C2442" s="2">
        <v>332.0</v>
      </c>
      <c r="D2442" s="4">
        <v>43339.990069444444</v>
      </c>
      <c r="E2442" s="6">
        <f t="shared" si="1"/>
        <v>43339</v>
      </c>
      <c r="F2442" s="7">
        <f>IFERROR(__xludf.DUMMYFUNCTION("""COMPUTED_VALUE"""),0.9900694444444444)</f>
        <v>0.9900694444</v>
      </c>
      <c r="G2442">
        <f t="shared" si="2"/>
        <v>23</v>
      </c>
      <c r="H2442">
        <f>IFERROR(__xludf.DUMMYFUNCTION("""COMPUTED_VALUE"""),45.0)</f>
        <v>45</v>
      </c>
      <c r="I2442">
        <f>IFERROR(__xludf.DUMMYFUNCTION("""COMPUTED_VALUE"""),42.0)</f>
        <v>42</v>
      </c>
    </row>
    <row r="2443">
      <c r="A2443" s="2">
        <v>302.0</v>
      </c>
      <c r="B2443" s="2">
        <v>3.0</v>
      </c>
      <c r="C2443" s="2">
        <v>305.0</v>
      </c>
      <c r="D2443" s="4">
        <v>43340.00048611111</v>
      </c>
      <c r="E2443" s="6">
        <f t="shared" si="1"/>
        <v>43340</v>
      </c>
      <c r="F2443" s="7">
        <f>IFERROR(__xludf.DUMMYFUNCTION("""COMPUTED_VALUE"""),4.861111111111111E-4)</f>
        <v>0.0004861111111</v>
      </c>
      <c r="G2443">
        <f t="shared" si="2"/>
        <v>0</v>
      </c>
      <c r="H2443">
        <f>IFERROR(__xludf.DUMMYFUNCTION("""COMPUTED_VALUE"""),0.0)</f>
        <v>0</v>
      </c>
      <c r="I2443">
        <f>IFERROR(__xludf.DUMMYFUNCTION("""COMPUTED_VALUE"""),42.0)</f>
        <v>42</v>
      </c>
    </row>
    <row r="2444">
      <c r="A2444" s="2">
        <v>339.0</v>
      </c>
      <c r="B2444" s="2">
        <v>3.0</v>
      </c>
      <c r="C2444" s="2">
        <v>342.0</v>
      </c>
      <c r="D2444" s="4">
        <v>43340.0108912037</v>
      </c>
      <c r="E2444" s="6">
        <f t="shared" si="1"/>
        <v>43340</v>
      </c>
      <c r="F2444" s="7">
        <f>IFERROR(__xludf.DUMMYFUNCTION("""COMPUTED_VALUE"""),0.010891203703703703)</f>
        <v>0.0108912037</v>
      </c>
      <c r="G2444">
        <f t="shared" si="2"/>
        <v>0</v>
      </c>
      <c r="H2444">
        <f>IFERROR(__xludf.DUMMYFUNCTION("""COMPUTED_VALUE"""),15.0)</f>
        <v>15</v>
      </c>
      <c r="I2444">
        <f>IFERROR(__xludf.DUMMYFUNCTION("""COMPUTED_VALUE"""),41.0)</f>
        <v>41</v>
      </c>
    </row>
    <row r="2445">
      <c r="A2445" s="2">
        <v>285.0</v>
      </c>
      <c r="B2445" s="2">
        <v>2.0</v>
      </c>
      <c r="C2445" s="2">
        <v>287.0</v>
      </c>
      <c r="D2445" s="4">
        <v>43340.02130787037</v>
      </c>
      <c r="E2445" s="6">
        <f t="shared" si="1"/>
        <v>43340</v>
      </c>
      <c r="F2445" s="7">
        <f>IFERROR(__xludf.DUMMYFUNCTION("""COMPUTED_VALUE"""),0.02130787037037037)</f>
        <v>0.02130787037</v>
      </c>
      <c r="G2445">
        <f t="shared" si="2"/>
        <v>0</v>
      </c>
      <c r="H2445">
        <f>IFERROR(__xludf.DUMMYFUNCTION("""COMPUTED_VALUE"""),30.0)</f>
        <v>30</v>
      </c>
      <c r="I2445">
        <f>IFERROR(__xludf.DUMMYFUNCTION("""COMPUTED_VALUE"""),41.0)</f>
        <v>41</v>
      </c>
    </row>
    <row r="2446">
      <c r="A2446" s="2">
        <v>247.0</v>
      </c>
      <c r="B2446" s="2">
        <v>1.0</v>
      </c>
      <c r="C2446" s="2">
        <v>248.0</v>
      </c>
      <c r="D2446" s="4">
        <v>43340.03172453704</v>
      </c>
      <c r="E2446" s="6">
        <f t="shared" si="1"/>
        <v>43340</v>
      </c>
      <c r="F2446" s="7">
        <f>IFERROR(__xludf.DUMMYFUNCTION("""COMPUTED_VALUE"""),0.03172453703703704)</f>
        <v>0.03172453704</v>
      </c>
      <c r="G2446">
        <f t="shared" si="2"/>
        <v>0</v>
      </c>
      <c r="H2446">
        <f>IFERROR(__xludf.DUMMYFUNCTION("""COMPUTED_VALUE"""),45.0)</f>
        <v>45</v>
      </c>
      <c r="I2446">
        <f>IFERROR(__xludf.DUMMYFUNCTION("""COMPUTED_VALUE"""),41.0)</f>
        <v>41</v>
      </c>
    </row>
    <row r="2447">
      <c r="A2447" s="2">
        <v>255.0</v>
      </c>
      <c r="B2447" s="2">
        <v>5.0</v>
      </c>
      <c r="C2447" s="2">
        <v>260.0</v>
      </c>
      <c r="D2447" s="4">
        <v>43340.0421412037</v>
      </c>
      <c r="E2447" s="6">
        <f t="shared" si="1"/>
        <v>43340</v>
      </c>
      <c r="F2447" s="7">
        <f>IFERROR(__xludf.DUMMYFUNCTION("""COMPUTED_VALUE"""),0.0421412037037037)</f>
        <v>0.0421412037</v>
      </c>
      <c r="G2447">
        <f t="shared" si="2"/>
        <v>1</v>
      </c>
      <c r="H2447">
        <f>IFERROR(__xludf.DUMMYFUNCTION("""COMPUTED_VALUE"""),0.0)</f>
        <v>0</v>
      </c>
      <c r="I2447">
        <f>IFERROR(__xludf.DUMMYFUNCTION("""COMPUTED_VALUE"""),41.0)</f>
        <v>41</v>
      </c>
    </row>
    <row r="2448">
      <c r="A2448" s="2">
        <v>244.0</v>
      </c>
      <c r="B2448" s="2">
        <v>6.0</v>
      </c>
      <c r="C2448" s="2">
        <v>250.0</v>
      </c>
      <c r="D2448" s="4">
        <v>43340.05255787037</v>
      </c>
      <c r="E2448" s="6">
        <f t="shared" si="1"/>
        <v>43340</v>
      </c>
      <c r="F2448" s="7">
        <f>IFERROR(__xludf.DUMMYFUNCTION("""COMPUTED_VALUE"""),0.05255787037037037)</f>
        <v>0.05255787037</v>
      </c>
      <c r="G2448">
        <f t="shared" si="2"/>
        <v>1</v>
      </c>
      <c r="H2448">
        <f>IFERROR(__xludf.DUMMYFUNCTION("""COMPUTED_VALUE"""),15.0)</f>
        <v>15</v>
      </c>
      <c r="I2448">
        <f>IFERROR(__xludf.DUMMYFUNCTION("""COMPUTED_VALUE"""),41.0)</f>
        <v>41</v>
      </c>
    </row>
    <row r="2449">
      <c r="A2449" s="2">
        <v>233.0</v>
      </c>
      <c r="B2449" s="2">
        <v>7.0</v>
      </c>
      <c r="C2449" s="2">
        <v>240.0</v>
      </c>
      <c r="D2449" s="4">
        <v>43340.06297453704</v>
      </c>
      <c r="E2449" s="6">
        <f t="shared" si="1"/>
        <v>43340</v>
      </c>
      <c r="F2449" s="7">
        <f>IFERROR(__xludf.DUMMYFUNCTION("""COMPUTED_VALUE"""),0.06297453703703704)</f>
        <v>0.06297453704</v>
      </c>
      <c r="G2449">
        <f t="shared" si="2"/>
        <v>1</v>
      </c>
      <c r="H2449">
        <f>IFERROR(__xludf.DUMMYFUNCTION("""COMPUTED_VALUE"""),30.0)</f>
        <v>30</v>
      </c>
      <c r="I2449">
        <f>IFERROR(__xludf.DUMMYFUNCTION("""COMPUTED_VALUE"""),41.0)</f>
        <v>41</v>
      </c>
    </row>
    <row r="2450">
      <c r="A2450" s="2">
        <v>218.0</v>
      </c>
      <c r="B2450" s="2">
        <v>2.0</v>
      </c>
      <c r="C2450" s="2">
        <v>220.0</v>
      </c>
      <c r="D2450" s="4">
        <v>43340.07340277778</v>
      </c>
      <c r="E2450" s="6">
        <f t="shared" si="1"/>
        <v>43340</v>
      </c>
      <c r="F2450" s="7">
        <f>IFERROR(__xludf.DUMMYFUNCTION("""COMPUTED_VALUE"""),0.07340277777777778)</f>
        <v>0.07340277778</v>
      </c>
      <c r="G2450">
        <f t="shared" si="2"/>
        <v>1</v>
      </c>
      <c r="H2450">
        <f>IFERROR(__xludf.DUMMYFUNCTION("""COMPUTED_VALUE"""),45.0)</f>
        <v>45</v>
      </c>
      <c r="I2450">
        <f>IFERROR(__xludf.DUMMYFUNCTION("""COMPUTED_VALUE"""),42.0)</f>
        <v>42</v>
      </c>
    </row>
    <row r="2451">
      <c r="A2451" s="2">
        <v>214.0</v>
      </c>
      <c r="B2451" s="2">
        <v>2.0</v>
      </c>
      <c r="C2451" s="2">
        <v>216.0</v>
      </c>
      <c r="D2451" s="4">
        <v>43340.083819444444</v>
      </c>
      <c r="E2451" s="6">
        <f t="shared" si="1"/>
        <v>43340</v>
      </c>
      <c r="F2451" s="7">
        <f>IFERROR(__xludf.DUMMYFUNCTION("""COMPUTED_VALUE"""),0.08381944444444445)</f>
        <v>0.08381944444</v>
      </c>
      <c r="G2451">
        <f t="shared" si="2"/>
        <v>2</v>
      </c>
      <c r="H2451">
        <f>IFERROR(__xludf.DUMMYFUNCTION("""COMPUTED_VALUE"""),0.0)</f>
        <v>0</v>
      </c>
      <c r="I2451">
        <f>IFERROR(__xludf.DUMMYFUNCTION("""COMPUTED_VALUE"""),42.0)</f>
        <v>42</v>
      </c>
    </row>
    <row r="2452">
      <c r="A2452" s="2">
        <v>238.0</v>
      </c>
      <c r="B2452" s="2">
        <v>0.0</v>
      </c>
      <c r="C2452" s="2">
        <v>238.0</v>
      </c>
      <c r="D2452" s="4">
        <v>43340.09423611111</v>
      </c>
      <c r="E2452" s="6">
        <f t="shared" si="1"/>
        <v>43340</v>
      </c>
      <c r="F2452" s="7">
        <f>IFERROR(__xludf.DUMMYFUNCTION("""COMPUTED_VALUE"""),0.09423611111111112)</f>
        <v>0.09423611111</v>
      </c>
      <c r="G2452">
        <f t="shared" si="2"/>
        <v>2</v>
      </c>
      <c r="H2452">
        <f>IFERROR(__xludf.DUMMYFUNCTION("""COMPUTED_VALUE"""),15.0)</f>
        <v>15</v>
      </c>
      <c r="I2452">
        <f>IFERROR(__xludf.DUMMYFUNCTION("""COMPUTED_VALUE"""),42.0)</f>
        <v>42</v>
      </c>
    </row>
    <row r="2453">
      <c r="A2453" s="2">
        <v>196.0</v>
      </c>
      <c r="B2453" s="2">
        <v>2.0</v>
      </c>
      <c r="C2453" s="2">
        <v>198.0</v>
      </c>
      <c r="D2453" s="4">
        <v>43340.1046412037</v>
      </c>
      <c r="E2453" s="6">
        <f t="shared" si="1"/>
        <v>43340</v>
      </c>
      <c r="F2453" s="7">
        <f>IFERROR(__xludf.DUMMYFUNCTION("""COMPUTED_VALUE"""),0.10464120370370371)</f>
        <v>0.1046412037</v>
      </c>
      <c r="G2453">
        <f t="shared" si="2"/>
        <v>2</v>
      </c>
      <c r="H2453">
        <f>IFERROR(__xludf.DUMMYFUNCTION("""COMPUTED_VALUE"""),30.0)</f>
        <v>30</v>
      </c>
      <c r="I2453">
        <f>IFERROR(__xludf.DUMMYFUNCTION("""COMPUTED_VALUE"""),41.0)</f>
        <v>41</v>
      </c>
    </row>
    <row r="2454">
      <c r="A2454" s="2">
        <v>183.0</v>
      </c>
      <c r="B2454" s="2">
        <v>0.0</v>
      </c>
      <c r="C2454" s="2">
        <v>183.0</v>
      </c>
      <c r="D2454" s="4">
        <v>43340.11505787037</v>
      </c>
      <c r="E2454" s="6">
        <f t="shared" si="1"/>
        <v>43340</v>
      </c>
      <c r="F2454" s="7">
        <f>IFERROR(__xludf.DUMMYFUNCTION("""COMPUTED_VALUE"""),0.11505787037037037)</f>
        <v>0.1150578704</v>
      </c>
      <c r="G2454">
        <f t="shared" si="2"/>
        <v>2</v>
      </c>
      <c r="H2454">
        <f>IFERROR(__xludf.DUMMYFUNCTION("""COMPUTED_VALUE"""),45.0)</f>
        <v>45</v>
      </c>
      <c r="I2454">
        <f>IFERROR(__xludf.DUMMYFUNCTION("""COMPUTED_VALUE"""),41.0)</f>
        <v>41</v>
      </c>
    </row>
    <row r="2455">
      <c r="A2455" s="2">
        <v>167.0</v>
      </c>
      <c r="B2455" s="2">
        <v>2.0</v>
      </c>
      <c r="C2455" s="2">
        <v>169.0</v>
      </c>
      <c r="D2455" s="4">
        <v>43340.12547453704</v>
      </c>
      <c r="E2455" s="6">
        <f t="shared" si="1"/>
        <v>43340</v>
      </c>
      <c r="F2455" s="7">
        <f>IFERROR(__xludf.DUMMYFUNCTION("""COMPUTED_VALUE"""),0.12547453703703704)</f>
        <v>0.125474537</v>
      </c>
      <c r="G2455">
        <f t="shared" si="2"/>
        <v>3</v>
      </c>
      <c r="H2455">
        <f>IFERROR(__xludf.DUMMYFUNCTION("""COMPUTED_VALUE"""),0.0)</f>
        <v>0</v>
      </c>
      <c r="I2455">
        <f>IFERROR(__xludf.DUMMYFUNCTION("""COMPUTED_VALUE"""),41.0)</f>
        <v>41</v>
      </c>
    </row>
    <row r="2456">
      <c r="A2456" s="2">
        <v>154.0</v>
      </c>
      <c r="B2456" s="2">
        <v>3.0</v>
      </c>
      <c r="C2456" s="2">
        <v>157.0</v>
      </c>
      <c r="D2456" s="4">
        <v>43340.1358912037</v>
      </c>
      <c r="E2456" s="6">
        <f t="shared" si="1"/>
        <v>43340</v>
      </c>
      <c r="F2456" s="7">
        <f>IFERROR(__xludf.DUMMYFUNCTION("""COMPUTED_VALUE"""),0.1358912037037037)</f>
        <v>0.1358912037</v>
      </c>
      <c r="G2456">
        <f t="shared" si="2"/>
        <v>3</v>
      </c>
      <c r="H2456">
        <f>IFERROR(__xludf.DUMMYFUNCTION("""COMPUTED_VALUE"""),15.0)</f>
        <v>15</v>
      </c>
      <c r="I2456">
        <f>IFERROR(__xludf.DUMMYFUNCTION("""COMPUTED_VALUE"""),41.0)</f>
        <v>41</v>
      </c>
    </row>
    <row r="2457">
      <c r="A2457" s="2">
        <v>137.0</v>
      </c>
      <c r="B2457" s="2">
        <v>0.0</v>
      </c>
      <c r="C2457" s="2">
        <v>137.0</v>
      </c>
      <c r="D2457" s="4">
        <v>43340.14630787037</v>
      </c>
      <c r="E2457" s="6">
        <f t="shared" si="1"/>
        <v>43340</v>
      </c>
      <c r="F2457" s="7">
        <f>IFERROR(__xludf.DUMMYFUNCTION("""COMPUTED_VALUE"""),0.14630787037037038)</f>
        <v>0.1463078704</v>
      </c>
      <c r="G2457">
        <f t="shared" si="2"/>
        <v>3</v>
      </c>
      <c r="H2457">
        <f>IFERROR(__xludf.DUMMYFUNCTION("""COMPUTED_VALUE"""),30.0)</f>
        <v>30</v>
      </c>
      <c r="I2457">
        <f>IFERROR(__xludf.DUMMYFUNCTION("""COMPUTED_VALUE"""),41.0)</f>
        <v>41</v>
      </c>
    </row>
    <row r="2458">
      <c r="A2458" s="2">
        <v>120.0</v>
      </c>
      <c r="B2458" s="2">
        <v>3.0</v>
      </c>
      <c r="C2458" s="2">
        <v>123.0</v>
      </c>
      <c r="D2458" s="4">
        <v>43340.15672453704</v>
      </c>
      <c r="E2458" s="6">
        <f t="shared" si="1"/>
        <v>43340</v>
      </c>
      <c r="F2458" s="7">
        <f>IFERROR(__xludf.DUMMYFUNCTION("""COMPUTED_VALUE"""),0.15672453703703704)</f>
        <v>0.156724537</v>
      </c>
      <c r="G2458">
        <f t="shared" si="2"/>
        <v>3</v>
      </c>
      <c r="H2458">
        <f>IFERROR(__xludf.DUMMYFUNCTION("""COMPUTED_VALUE"""),45.0)</f>
        <v>45</v>
      </c>
      <c r="I2458">
        <f>IFERROR(__xludf.DUMMYFUNCTION("""COMPUTED_VALUE"""),41.0)</f>
        <v>41</v>
      </c>
    </row>
    <row r="2459">
      <c r="A2459" s="2">
        <v>101.0</v>
      </c>
      <c r="B2459" s="2">
        <v>2.0</v>
      </c>
      <c r="C2459" s="2">
        <v>103.0</v>
      </c>
      <c r="D2459" s="4">
        <v>43340.1671412037</v>
      </c>
      <c r="E2459" s="6">
        <f t="shared" si="1"/>
        <v>43340</v>
      </c>
      <c r="F2459" s="7">
        <f>IFERROR(__xludf.DUMMYFUNCTION("""COMPUTED_VALUE"""),0.1671412037037037)</f>
        <v>0.1671412037</v>
      </c>
      <c r="G2459">
        <f t="shared" si="2"/>
        <v>4</v>
      </c>
      <c r="H2459">
        <f>IFERROR(__xludf.DUMMYFUNCTION("""COMPUTED_VALUE"""),0.0)</f>
        <v>0</v>
      </c>
      <c r="I2459">
        <f>IFERROR(__xludf.DUMMYFUNCTION("""COMPUTED_VALUE"""),41.0)</f>
        <v>41</v>
      </c>
    </row>
    <row r="2460">
      <c r="A2460" s="2">
        <v>38.0</v>
      </c>
      <c r="B2460" s="2">
        <v>2.0</v>
      </c>
      <c r="C2460" s="2">
        <v>40.0</v>
      </c>
      <c r="D2460" s="4">
        <v>43340.17755787037</v>
      </c>
      <c r="E2460" s="6">
        <f t="shared" si="1"/>
        <v>43340</v>
      </c>
      <c r="F2460" s="7">
        <f>IFERROR(__xludf.DUMMYFUNCTION("""COMPUTED_VALUE"""),0.17755787037037038)</f>
        <v>0.1775578704</v>
      </c>
      <c r="G2460">
        <f t="shared" si="2"/>
        <v>4</v>
      </c>
      <c r="H2460">
        <f>IFERROR(__xludf.DUMMYFUNCTION("""COMPUTED_VALUE"""),15.0)</f>
        <v>15</v>
      </c>
      <c r="I2460">
        <f>IFERROR(__xludf.DUMMYFUNCTION("""COMPUTED_VALUE"""),41.0)</f>
        <v>41</v>
      </c>
    </row>
    <row r="2461">
      <c r="A2461" s="2">
        <v>24.0</v>
      </c>
      <c r="B2461" s="2">
        <v>1.0</v>
      </c>
      <c r="C2461" s="2">
        <v>25.0</v>
      </c>
      <c r="D2461" s="4">
        <v>43340.18797453704</v>
      </c>
      <c r="E2461" s="6">
        <f t="shared" si="1"/>
        <v>43340</v>
      </c>
      <c r="F2461" s="7">
        <f>IFERROR(__xludf.DUMMYFUNCTION("""COMPUTED_VALUE"""),0.18797453703703704)</f>
        <v>0.187974537</v>
      </c>
      <c r="G2461">
        <f t="shared" si="2"/>
        <v>4</v>
      </c>
      <c r="H2461">
        <f>IFERROR(__xludf.DUMMYFUNCTION("""COMPUTED_VALUE"""),30.0)</f>
        <v>30</v>
      </c>
      <c r="I2461">
        <f>IFERROR(__xludf.DUMMYFUNCTION("""COMPUTED_VALUE"""),41.0)</f>
        <v>41</v>
      </c>
    </row>
    <row r="2462">
      <c r="A2462" s="2">
        <v>21.0</v>
      </c>
      <c r="B2462" s="2">
        <v>1.0</v>
      </c>
      <c r="C2462" s="2">
        <v>22.0</v>
      </c>
      <c r="D2462" s="4">
        <v>43340.1983912037</v>
      </c>
      <c r="E2462" s="6">
        <f t="shared" si="1"/>
        <v>43340</v>
      </c>
      <c r="F2462" s="7">
        <f>IFERROR(__xludf.DUMMYFUNCTION("""COMPUTED_VALUE"""),0.1983912037037037)</f>
        <v>0.1983912037</v>
      </c>
      <c r="G2462">
        <f t="shared" si="2"/>
        <v>4</v>
      </c>
      <c r="H2462">
        <f>IFERROR(__xludf.DUMMYFUNCTION("""COMPUTED_VALUE"""),45.0)</f>
        <v>45</v>
      </c>
      <c r="I2462">
        <f>IFERROR(__xludf.DUMMYFUNCTION("""COMPUTED_VALUE"""),41.0)</f>
        <v>41</v>
      </c>
    </row>
    <row r="2463">
      <c r="A2463" s="2">
        <v>21.0</v>
      </c>
      <c r="B2463" s="2">
        <v>1.0</v>
      </c>
      <c r="C2463" s="2">
        <v>22.0</v>
      </c>
      <c r="D2463" s="4">
        <v>43340.20880787037</v>
      </c>
      <c r="E2463" s="6">
        <f t="shared" si="1"/>
        <v>43340</v>
      </c>
      <c r="F2463" s="7">
        <f>IFERROR(__xludf.DUMMYFUNCTION("""COMPUTED_VALUE"""),0.20880787037037038)</f>
        <v>0.2088078704</v>
      </c>
      <c r="G2463">
        <f t="shared" si="2"/>
        <v>5</v>
      </c>
      <c r="H2463">
        <f>IFERROR(__xludf.DUMMYFUNCTION("""COMPUTED_VALUE"""),0.0)</f>
        <v>0</v>
      </c>
      <c r="I2463">
        <f>IFERROR(__xludf.DUMMYFUNCTION("""COMPUTED_VALUE"""),41.0)</f>
        <v>41</v>
      </c>
    </row>
    <row r="2464">
      <c r="A2464" s="2">
        <v>20.0</v>
      </c>
      <c r="B2464" s="2">
        <v>0.0</v>
      </c>
      <c r="C2464" s="2">
        <v>20.0</v>
      </c>
      <c r="D2464" s="4">
        <v>43340.21922453704</v>
      </c>
      <c r="E2464" s="6">
        <f t="shared" si="1"/>
        <v>43340</v>
      </c>
      <c r="F2464" s="7">
        <f>IFERROR(__xludf.DUMMYFUNCTION("""COMPUTED_VALUE"""),0.21922453703703704)</f>
        <v>0.219224537</v>
      </c>
      <c r="G2464">
        <f t="shared" si="2"/>
        <v>5</v>
      </c>
      <c r="H2464">
        <f>IFERROR(__xludf.DUMMYFUNCTION("""COMPUTED_VALUE"""),15.0)</f>
        <v>15</v>
      </c>
      <c r="I2464">
        <f>IFERROR(__xludf.DUMMYFUNCTION("""COMPUTED_VALUE"""),41.0)</f>
        <v>41</v>
      </c>
    </row>
    <row r="2465">
      <c r="A2465" s="2">
        <v>19.0</v>
      </c>
      <c r="B2465" s="2">
        <v>0.0</v>
      </c>
      <c r="C2465" s="2">
        <v>19.0</v>
      </c>
      <c r="D2465" s="4">
        <v>43340.2296412037</v>
      </c>
      <c r="E2465" s="6">
        <f t="shared" si="1"/>
        <v>43340</v>
      </c>
      <c r="F2465" s="7">
        <f>IFERROR(__xludf.DUMMYFUNCTION("""COMPUTED_VALUE"""),0.2296412037037037)</f>
        <v>0.2296412037</v>
      </c>
      <c r="G2465">
        <f t="shared" si="2"/>
        <v>5</v>
      </c>
      <c r="H2465">
        <f>IFERROR(__xludf.DUMMYFUNCTION("""COMPUTED_VALUE"""),30.0)</f>
        <v>30</v>
      </c>
      <c r="I2465">
        <f>IFERROR(__xludf.DUMMYFUNCTION("""COMPUTED_VALUE"""),41.0)</f>
        <v>41</v>
      </c>
    </row>
    <row r="2466">
      <c r="A2466" s="2">
        <v>17.0</v>
      </c>
      <c r="B2466" s="2">
        <v>0.0</v>
      </c>
      <c r="C2466" s="2">
        <v>17.0</v>
      </c>
      <c r="D2466" s="4">
        <v>43340.2400462963</v>
      </c>
      <c r="E2466" s="6">
        <f t="shared" si="1"/>
        <v>43340</v>
      </c>
      <c r="F2466" s="7">
        <f>IFERROR(__xludf.DUMMYFUNCTION("""COMPUTED_VALUE"""),0.24004629629629629)</f>
        <v>0.2400462963</v>
      </c>
      <c r="G2466">
        <f t="shared" si="2"/>
        <v>5</v>
      </c>
      <c r="H2466">
        <f>IFERROR(__xludf.DUMMYFUNCTION("""COMPUTED_VALUE"""),45.0)</f>
        <v>45</v>
      </c>
      <c r="I2466">
        <f>IFERROR(__xludf.DUMMYFUNCTION("""COMPUTED_VALUE"""),40.0)</f>
        <v>40</v>
      </c>
    </row>
    <row r="2467">
      <c r="A2467" s="2">
        <v>17.0</v>
      </c>
      <c r="B2467" s="2">
        <v>0.0</v>
      </c>
      <c r="C2467" s="2">
        <v>17.0</v>
      </c>
      <c r="D2467" s="4">
        <v>43340.25047453704</v>
      </c>
      <c r="E2467" s="6">
        <f t="shared" si="1"/>
        <v>43340</v>
      </c>
      <c r="F2467" s="7">
        <f>IFERROR(__xludf.DUMMYFUNCTION("""COMPUTED_VALUE"""),0.25047453703703704)</f>
        <v>0.250474537</v>
      </c>
      <c r="G2467">
        <f t="shared" si="2"/>
        <v>6</v>
      </c>
      <c r="H2467">
        <f>IFERROR(__xludf.DUMMYFUNCTION("""COMPUTED_VALUE"""),0.0)</f>
        <v>0</v>
      </c>
      <c r="I2467">
        <f>IFERROR(__xludf.DUMMYFUNCTION("""COMPUTED_VALUE"""),41.0)</f>
        <v>41</v>
      </c>
    </row>
    <row r="2468">
      <c r="A2468" s="2">
        <v>17.0</v>
      </c>
      <c r="B2468" s="2">
        <v>0.0</v>
      </c>
      <c r="C2468" s="2">
        <v>17.0</v>
      </c>
      <c r="D2468" s="4">
        <v>43340.2608912037</v>
      </c>
      <c r="E2468" s="6">
        <f t="shared" si="1"/>
        <v>43340</v>
      </c>
      <c r="F2468" s="7">
        <f>IFERROR(__xludf.DUMMYFUNCTION("""COMPUTED_VALUE"""),0.2608912037037037)</f>
        <v>0.2608912037</v>
      </c>
      <c r="G2468">
        <f t="shared" si="2"/>
        <v>6</v>
      </c>
      <c r="H2468">
        <f>IFERROR(__xludf.DUMMYFUNCTION("""COMPUTED_VALUE"""),15.0)</f>
        <v>15</v>
      </c>
      <c r="I2468">
        <f>IFERROR(__xludf.DUMMYFUNCTION("""COMPUTED_VALUE"""),41.0)</f>
        <v>41</v>
      </c>
    </row>
    <row r="2469">
      <c r="A2469" s="2">
        <v>17.0</v>
      </c>
      <c r="B2469" s="2">
        <v>0.0</v>
      </c>
      <c r="C2469" s="2">
        <v>17.0</v>
      </c>
      <c r="D2469" s="4">
        <v>43340.27364583333</v>
      </c>
      <c r="E2469" s="6">
        <f t="shared" si="1"/>
        <v>43340</v>
      </c>
      <c r="F2469" s="7">
        <f>IFERROR(__xludf.DUMMYFUNCTION("""COMPUTED_VALUE"""),0.2736458333333333)</f>
        <v>0.2736458333</v>
      </c>
      <c r="G2469">
        <f t="shared" si="2"/>
        <v>6</v>
      </c>
      <c r="H2469">
        <f>IFERROR(__xludf.DUMMYFUNCTION("""COMPUTED_VALUE"""),34.0)</f>
        <v>34</v>
      </c>
      <c r="I2469">
        <f>IFERROR(__xludf.DUMMYFUNCTION("""COMPUTED_VALUE"""),3.0)</f>
        <v>3</v>
      </c>
    </row>
    <row r="2470">
      <c r="A2470" s="2">
        <v>17.0</v>
      </c>
      <c r="B2470" s="2">
        <v>0.0</v>
      </c>
      <c r="C2470" s="2">
        <v>17.0</v>
      </c>
      <c r="D2470" s="4">
        <v>43340.28171296296</v>
      </c>
      <c r="E2470" s="6">
        <f t="shared" si="1"/>
        <v>43340</v>
      </c>
      <c r="F2470" s="7">
        <f>IFERROR(__xludf.DUMMYFUNCTION("""COMPUTED_VALUE"""),0.28171296296296294)</f>
        <v>0.281712963</v>
      </c>
      <c r="G2470">
        <f t="shared" si="2"/>
        <v>6</v>
      </c>
      <c r="H2470">
        <f>IFERROR(__xludf.DUMMYFUNCTION("""COMPUTED_VALUE"""),45.0)</f>
        <v>45</v>
      </c>
      <c r="I2470">
        <f>IFERROR(__xludf.DUMMYFUNCTION("""COMPUTED_VALUE"""),40.0)</f>
        <v>40</v>
      </c>
    </row>
    <row r="2471">
      <c r="A2471" s="2">
        <v>28.0</v>
      </c>
      <c r="B2471" s="2">
        <v>0.0</v>
      </c>
      <c r="C2471" s="2">
        <v>25.0</v>
      </c>
      <c r="D2471" s="4">
        <v>43340.2921412037</v>
      </c>
      <c r="E2471" s="6">
        <f t="shared" si="1"/>
        <v>43340</v>
      </c>
      <c r="F2471" s="7">
        <f>IFERROR(__xludf.DUMMYFUNCTION("""COMPUTED_VALUE"""),0.2921412037037037)</f>
        <v>0.2921412037</v>
      </c>
      <c r="G2471">
        <f t="shared" si="2"/>
        <v>7</v>
      </c>
      <c r="H2471">
        <f>IFERROR(__xludf.DUMMYFUNCTION("""COMPUTED_VALUE"""),0.0)</f>
        <v>0</v>
      </c>
      <c r="I2471">
        <f>IFERROR(__xludf.DUMMYFUNCTION("""COMPUTED_VALUE"""),41.0)</f>
        <v>41</v>
      </c>
    </row>
    <row r="2472">
      <c r="A2472" s="2">
        <v>45.0</v>
      </c>
      <c r="B2472" s="2">
        <v>0.0</v>
      </c>
      <c r="C2472" s="2">
        <v>45.0</v>
      </c>
      <c r="D2472" s="4">
        <v>43340.302569444444</v>
      </c>
      <c r="E2472" s="6">
        <f t="shared" si="1"/>
        <v>43340</v>
      </c>
      <c r="F2472" s="7">
        <f>IFERROR(__xludf.DUMMYFUNCTION("""COMPUTED_VALUE"""),0.30256944444444445)</f>
        <v>0.3025694444</v>
      </c>
      <c r="G2472">
        <f t="shared" si="2"/>
        <v>7</v>
      </c>
      <c r="H2472">
        <f>IFERROR(__xludf.DUMMYFUNCTION("""COMPUTED_VALUE"""),15.0)</f>
        <v>15</v>
      </c>
      <c r="I2472">
        <f>IFERROR(__xludf.DUMMYFUNCTION("""COMPUTED_VALUE"""),42.0)</f>
        <v>42</v>
      </c>
    </row>
    <row r="2473">
      <c r="A2473" s="2">
        <v>52.0</v>
      </c>
      <c r="B2473" s="2">
        <v>0.0</v>
      </c>
      <c r="C2473" s="2">
        <v>52.0</v>
      </c>
      <c r="D2473" s="4">
        <v>43340.31298611111</v>
      </c>
      <c r="E2473" s="6">
        <f t="shared" si="1"/>
        <v>43340</v>
      </c>
      <c r="F2473" s="7">
        <f>IFERROR(__xludf.DUMMYFUNCTION("""COMPUTED_VALUE"""),0.31298611111111113)</f>
        <v>0.3129861111</v>
      </c>
      <c r="G2473">
        <f t="shared" si="2"/>
        <v>7</v>
      </c>
      <c r="H2473">
        <f>IFERROR(__xludf.DUMMYFUNCTION("""COMPUTED_VALUE"""),30.0)</f>
        <v>30</v>
      </c>
      <c r="I2473">
        <f>IFERROR(__xludf.DUMMYFUNCTION("""COMPUTED_VALUE"""),42.0)</f>
        <v>42</v>
      </c>
    </row>
    <row r="2474">
      <c r="A2474" s="2">
        <v>57.0</v>
      </c>
      <c r="B2474" s="2">
        <v>0.0</v>
      </c>
      <c r="C2474" s="2">
        <v>57.0</v>
      </c>
      <c r="D2474" s="4">
        <v>43340.32340277778</v>
      </c>
      <c r="E2474" s="6">
        <f t="shared" si="1"/>
        <v>43340</v>
      </c>
      <c r="F2474" s="7">
        <f>IFERROR(__xludf.DUMMYFUNCTION("""COMPUTED_VALUE"""),0.32340277777777776)</f>
        <v>0.3234027778</v>
      </c>
      <c r="G2474">
        <f t="shared" si="2"/>
        <v>7</v>
      </c>
      <c r="H2474">
        <f>IFERROR(__xludf.DUMMYFUNCTION("""COMPUTED_VALUE"""),45.0)</f>
        <v>45</v>
      </c>
      <c r="I2474">
        <f>IFERROR(__xludf.DUMMYFUNCTION("""COMPUTED_VALUE"""),42.0)</f>
        <v>42</v>
      </c>
    </row>
    <row r="2475">
      <c r="A2475" s="2">
        <v>50.0</v>
      </c>
      <c r="B2475" s="2">
        <v>0.0</v>
      </c>
      <c r="C2475" s="2">
        <v>50.0</v>
      </c>
      <c r="D2475" s="4">
        <v>43340.333819444444</v>
      </c>
      <c r="E2475" s="6">
        <f t="shared" si="1"/>
        <v>43340</v>
      </c>
      <c r="F2475" s="7">
        <f>IFERROR(__xludf.DUMMYFUNCTION("""COMPUTED_VALUE"""),0.33381944444444445)</f>
        <v>0.3338194444</v>
      </c>
      <c r="G2475">
        <f t="shared" si="2"/>
        <v>8</v>
      </c>
      <c r="H2475">
        <f>IFERROR(__xludf.DUMMYFUNCTION("""COMPUTED_VALUE"""),0.0)</f>
        <v>0</v>
      </c>
      <c r="I2475">
        <f>IFERROR(__xludf.DUMMYFUNCTION("""COMPUTED_VALUE"""),42.0)</f>
        <v>42</v>
      </c>
    </row>
    <row r="2476">
      <c r="A2476" s="2">
        <v>68.0</v>
      </c>
      <c r="B2476" s="2">
        <v>0.0</v>
      </c>
      <c r="C2476" s="2">
        <v>68.0</v>
      </c>
      <c r="D2476" s="4">
        <v>43340.34423611111</v>
      </c>
      <c r="E2476" s="6">
        <f t="shared" si="1"/>
        <v>43340</v>
      </c>
      <c r="F2476" s="7">
        <f>IFERROR(__xludf.DUMMYFUNCTION("""COMPUTED_VALUE"""),0.34423611111111113)</f>
        <v>0.3442361111</v>
      </c>
      <c r="G2476">
        <f t="shared" si="2"/>
        <v>8</v>
      </c>
      <c r="H2476">
        <f>IFERROR(__xludf.DUMMYFUNCTION("""COMPUTED_VALUE"""),15.0)</f>
        <v>15</v>
      </c>
      <c r="I2476">
        <f>IFERROR(__xludf.DUMMYFUNCTION("""COMPUTED_VALUE"""),42.0)</f>
        <v>42</v>
      </c>
    </row>
    <row r="2477">
      <c r="A2477" s="2">
        <v>120.0</v>
      </c>
      <c r="B2477" s="2">
        <v>0.0</v>
      </c>
      <c r="C2477" s="2">
        <v>120.0</v>
      </c>
      <c r="D2477" s="4">
        <v>43340.35466435185</v>
      </c>
      <c r="E2477" s="6">
        <f t="shared" si="1"/>
        <v>43340</v>
      </c>
      <c r="F2477" s="7">
        <f>IFERROR(__xludf.DUMMYFUNCTION("""COMPUTED_VALUE"""),0.35466435185185186)</f>
        <v>0.3546643519</v>
      </c>
      <c r="G2477">
        <f t="shared" si="2"/>
        <v>8</v>
      </c>
      <c r="H2477">
        <f>IFERROR(__xludf.DUMMYFUNCTION("""COMPUTED_VALUE"""),30.0)</f>
        <v>30</v>
      </c>
      <c r="I2477">
        <f>IFERROR(__xludf.DUMMYFUNCTION("""COMPUTED_VALUE"""),43.0)</f>
        <v>43</v>
      </c>
    </row>
    <row r="2478">
      <c r="A2478" s="2">
        <v>179.0</v>
      </c>
      <c r="B2478" s="2">
        <v>0.0</v>
      </c>
      <c r="C2478" s="2">
        <v>179.0</v>
      </c>
      <c r="D2478" s="4">
        <v>43340.365069444444</v>
      </c>
      <c r="E2478" s="6">
        <f t="shared" si="1"/>
        <v>43340</v>
      </c>
      <c r="F2478" s="7">
        <f>IFERROR(__xludf.DUMMYFUNCTION("""COMPUTED_VALUE"""),0.36506944444444445)</f>
        <v>0.3650694444</v>
      </c>
      <c r="G2478">
        <f t="shared" si="2"/>
        <v>8</v>
      </c>
      <c r="H2478">
        <f>IFERROR(__xludf.DUMMYFUNCTION("""COMPUTED_VALUE"""),45.0)</f>
        <v>45</v>
      </c>
      <c r="I2478">
        <f>IFERROR(__xludf.DUMMYFUNCTION("""COMPUTED_VALUE"""),42.0)</f>
        <v>42</v>
      </c>
    </row>
    <row r="2479">
      <c r="A2479" s="2">
        <v>135.0</v>
      </c>
      <c r="B2479" s="2">
        <v>1.0</v>
      </c>
      <c r="C2479" s="2">
        <v>136.0</v>
      </c>
      <c r="D2479" s="4">
        <v>43340.37548611111</v>
      </c>
      <c r="E2479" s="6">
        <f t="shared" si="1"/>
        <v>43340</v>
      </c>
      <c r="F2479" s="7">
        <f>IFERROR(__xludf.DUMMYFUNCTION("""COMPUTED_VALUE"""),0.37548611111111113)</f>
        <v>0.3754861111</v>
      </c>
      <c r="G2479">
        <f t="shared" si="2"/>
        <v>9</v>
      </c>
      <c r="H2479">
        <f>IFERROR(__xludf.DUMMYFUNCTION("""COMPUTED_VALUE"""),0.0)</f>
        <v>0</v>
      </c>
      <c r="I2479">
        <f>IFERROR(__xludf.DUMMYFUNCTION("""COMPUTED_VALUE"""),42.0)</f>
        <v>42</v>
      </c>
    </row>
    <row r="2480">
      <c r="A2480" s="2">
        <v>232.0</v>
      </c>
      <c r="B2480" s="2">
        <v>3.0</v>
      </c>
      <c r="C2480" s="2">
        <v>235.0</v>
      </c>
      <c r="D2480" s="4">
        <v>43340.38590277778</v>
      </c>
      <c r="E2480" s="6">
        <f t="shared" si="1"/>
        <v>43340</v>
      </c>
      <c r="F2480" s="7">
        <f>IFERROR(__xludf.DUMMYFUNCTION("""COMPUTED_VALUE"""),0.38590277777777776)</f>
        <v>0.3859027778</v>
      </c>
      <c r="G2480">
        <f t="shared" si="2"/>
        <v>9</v>
      </c>
      <c r="H2480">
        <f>IFERROR(__xludf.DUMMYFUNCTION("""COMPUTED_VALUE"""),15.0)</f>
        <v>15</v>
      </c>
      <c r="I2480">
        <f>IFERROR(__xludf.DUMMYFUNCTION("""COMPUTED_VALUE"""),42.0)</f>
        <v>42</v>
      </c>
    </row>
    <row r="2481">
      <c r="A2481" s="2">
        <v>387.0</v>
      </c>
      <c r="B2481" s="2">
        <v>3.0</v>
      </c>
      <c r="C2481" s="2">
        <v>390.0</v>
      </c>
      <c r="D2481" s="4">
        <v>43340.396319444444</v>
      </c>
      <c r="E2481" s="6">
        <f t="shared" si="1"/>
        <v>43340</v>
      </c>
      <c r="F2481" s="7">
        <f>IFERROR(__xludf.DUMMYFUNCTION("""COMPUTED_VALUE"""),0.39631944444444445)</f>
        <v>0.3963194444</v>
      </c>
      <c r="G2481">
        <f t="shared" si="2"/>
        <v>9</v>
      </c>
      <c r="H2481">
        <f>IFERROR(__xludf.DUMMYFUNCTION("""COMPUTED_VALUE"""),30.0)</f>
        <v>30</v>
      </c>
      <c r="I2481">
        <f>IFERROR(__xludf.DUMMYFUNCTION("""COMPUTED_VALUE"""),42.0)</f>
        <v>42</v>
      </c>
    </row>
    <row r="2482">
      <c r="A2482" s="2">
        <v>702.0</v>
      </c>
      <c r="B2482" s="2">
        <v>5.0</v>
      </c>
      <c r="C2482" s="2">
        <v>707.0</v>
      </c>
      <c r="D2482" s="4">
        <v>43340.40673611111</v>
      </c>
      <c r="E2482" s="6">
        <f t="shared" si="1"/>
        <v>43340</v>
      </c>
      <c r="F2482" s="7">
        <f>IFERROR(__xludf.DUMMYFUNCTION("""COMPUTED_VALUE"""),0.40673611111111113)</f>
        <v>0.4067361111</v>
      </c>
      <c r="G2482">
        <f t="shared" si="2"/>
        <v>9</v>
      </c>
      <c r="H2482">
        <f>IFERROR(__xludf.DUMMYFUNCTION("""COMPUTED_VALUE"""),45.0)</f>
        <v>45</v>
      </c>
      <c r="I2482">
        <f>IFERROR(__xludf.DUMMYFUNCTION("""COMPUTED_VALUE"""),42.0)</f>
        <v>42</v>
      </c>
    </row>
    <row r="2483">
      <c r="A2483" s="2">
        <v>613.0</v>
      </c>
      <c r="B2483" s="2">
        <v>7.0</v>
      </c>
      <c r="C2483" s="2">
        <v>620.0</v>
      </c>
      <c r="D2483" s="4">
        <v>43340.41715277778</v>
      </c>
      <c r="E2483" s="6">
        <f t="shared" si="1"/>
        <v>43340</v>
      </c>
      <c r="F2483" s="7">
        <f>IFERROR(__xludf.DUMMYFUNCTION("""COMPUTED_VALUE"""),0.41715277777777776)</f>
        <v>0.4171527778</v>
      </c>
      <c r="G2483">
        <f t="shared" si="2"/>
        <v>10</v>
      </c>
      <c r="H2483">
        <f>IFERROR(__xludf.DUMMYFUNCTION("""COMPUTED_VALUE"""),0.0)</f>
        <v>0</v>
      </c>
      <c r="I2483">
        <f>IFERROR(__xludf.DUMMYFUNCTION("""COMPUTED_VALUE"""),42.0)</f>
        <v>42</v>
      </c>
    </row>
    <row r="2484">
      <c r="A2484" s="2">
        <v>585.0</v>
      </c>
      <c r="B2484" s="2">
        <v>13.0</v>
      </c>
      <c r="C2484" s="2">
        <v>598.0</v>
      </c>
      <c r="D2484" s="4">
        <v>43340.427569444444</v>
      </c>
      <c r="E2484" s="6">
        <f t="shared" si="1"/>
        <v>43340</v>
      </c>
      <c r="F2484" s="7">
        <f>IFERROR(__xludf.DUMMYFUNCTION("""COMPUTED_VALUE"""),0.42756944444444445)</f>
        <v>0.4275694444</v>
      </c>
      <c r="G2484">
        <f t="shared" si="2"/>
        <v>10</v>
      </c>
      <c r="H2484">
        <f>IFERROR(__xludf.DUMMYFUNCTION("""COMPUTED_VALUE"""),15.0)</f>
        <v>15</v>
      </c>
      <c r="I2484">
        <f>IFERROR(__xludf.DUMMYFUNCTION("""COMPUTED_VALUE"""),42.0)</f>
        <v>42</v>
      </c>
    </row>
    <row r="2485">
      <c r="A2485" s="2">
        <v>645.0</v>
      </c>
      <c r="B2485" s="2">
        <v>20.0</v>
      </c>
      <c r="C2485" s="2">
        <v>663.0</v>
      </c>
      <c r="D2485" s="4">
        <v>43340.43798611111</v>
      </c>
      <c r="E2485" s="6">
        <f t="shared" si="1"/>
        <v>43340</v>
      </c>
      <c r="F2485" s="7">
        <f>IFERROR(__xludf.DUMMYFUNCTION("""COMPUTED_VALUE"""),0.43798611111111113)</f>
        <v>0.4379861111</v>
      </c>
      <c r="G2485">
        <f t="shared" si="2"/>
        <v>10</v>
      </c>
      <c r="H2485">
        <f>IFERROR(__xludf.DUMMYFUNCTION("""COMPUTED_VALUE"""),30.0)</f>
        <v>30</v>
      </c>
      <c r="I2485">
        <f>IFERROR(__xludf.DUMMYFUNCTION("""COMPUTED_VALUE"""),42.0)</f>
        <v>42</v>
      </c>
    </row>
    <row r="2486">
      <c r="A2486" s="2">
        <v>786.0</v>
      </c>
      <c r="B2486" s="2">
        <v>20.0</v>
      </c>
      <c r="C2486" s="2">
        <v>806.0</v>
      </c>
      <c r="D2486" s="4">
        <v>43340.44840277778</v>
      </c>
      <c r="E2486" s="6">
        <f t="shared" si="1"/>
        <v>43340</v>
      </c>
      <c r="F2486" s="7">
        <f>IFERROR(__xludf.DUMMYFUNCTION("""COMPUTED_VALUE"""),0.44840277777777776)</f>
        <v>0.4484027778</v>
      </c>
      <c r="G2486">
        <f t="shared" si="2"/>
        <v>10</v>
      </c>
      <c r="H2486">
        <f>IFERROR(__xludf.DUMMYFUNCTION("""COMPUTED_VALUE"""),45.0)</f>
        <v>45</v>
      </c>
      <c r="I2486">
        <f>IFERROR(__xludf.DUMMYFUNCTION("""COMPUTED_VALUE"""),42.0)</f>
        <v>42</v>
      </c>
    </row>
    <row r="2487">
      <c r="A2487" s="2">
        <v>630.0</v>
      </c>
      <c r="B2487" s="2">
        <v>16.0</v>
      </c>
      <c r="C2487" s="2">
        <v>646.0</v>
      </c>
      <c r="D2487" s="4">
        <v>43340.458819444444</v>
      </c>
      <c r="E2487" s="6">
        <f t="shared" si="1"/>
        <v>43340</v>
      </c>
      <c r="F2487" s="7">
        <f>IFERROR(__xludf.DUMMYFUNCTION("""COMPUTED_VALUE"""),0.45881944444444445)</f>
        <v>0.4588194444</v>
      </c>
      <c r="G2487">
        <f t="shared" si="2"/>
        <v>11</v>
      </c>
      <c r="H2487">
        <f>IFERROR(__xludf.DUMMYFUNCTION("""COMPUTED_VALUE"""),0.0)</f>
        <v>0</v>
      </c>
      <c r="I2487">
        <f>IFERROR(__xludf.DUMMYFUNCTION("""COMPUTED_VALUE"""),42.0)</f>
        <v>42</v>
      </c>
    </row>
    <row r="2488">
      <c r="A2488" s="2">
        <v>507.0</v>
      </c>
      <c r="B2488" s="2">
        <v>9.0</v>
      </c>
      <c r="C2488" s="2">
        <v>516.0</v>
      </c>
      <c r="D2488" s="4">
        <v>43340.46923611111</v>
      </c>
      <c r="E2488" s="6">
        <f t="shared" si="1"/>
        <v>43340</v>
      </c>
      <c r="F2488" s="7">
        <f>IFERROR(__xludf.DUMMYFUNCTION("""COMPUTED_VALUE"""),0.46923611111111113)</f>
        <v>0.4692361111</v>
      </c>
      <c r="G2488">
        <f t="shared" si="2"/>
        <v>11</v>
      </c>
      <c r="H2488">
        <f>IFERROR(__xludf.DUMMYFUNCTION("""COMPUTED_VALUE"""),15.0)</f>
        <v>15</v>
      </c>
      <c r="I2488">
        <f>IFERROR(__xludf.DUMMYFUNCTION("""COMPUTED_VALUE"""),42.0)</f>
        <v>42</v>
      </c>
    </row>
    <row r="2489">
      <c r="A2489" s="2">
        <v>466.0</v>
      </c>
      <c r="B2489" s="2">
        <v>10.0</v>
      </c>
      <c r="C2489" s="2">
        <v>476.0</v>
      </c>
      <c r="D2489" s="4">
        <v>43340.47965277778</v>
      </c>
      <c r="E2489" s="6">
        <f t="shared" si="1"/>
        <v>43340</v>
      </c>
      <c r="F2489" s="7">
        <f>IFERROR(__xludf.DUMMYFUNCTION("""COMPUTED_VALUE"""),0.47965277777777776)</f>
        <v>0.4796527778</v>
      </c>
      <c r="G2489">
        <f t="shared" si="2"/>
        <v>11</v>
      </c>
      <c r="H2489">
        <f>IFERROR(__xludf.DUMMYFUNCTION("""COMPUTED_VALUE"""),30.0)</f>
        <v>30</v>
      </c>
      <c r="I2489">
        <f>IFERROR(__xludf.DUMMYFUNCTION("""COMPUTED_VALUE"""),42.0)</f>
        <v>42</v>
      </c>
    </row>
    <row r="2490">
      <c r="A2490" s="2">
        <v>443.0</v>
      </c>
      <c r="B2490" s="2">
        <v>6.0</v>
      </c>
      <c r="C2490" s="2">
        <v>449.0</v>
      </c>
      <c r="D2490" s="4">
        <v>43340.49005787037</v>
      </c>
      <c r="E2490" s="6">
        <f t="shared" si="1"/>
        <v>43340</v>
      </c>
      <c r="F2490" s="7">
        <f>IFERROR(__xludf.DUMMYFUNCTION("""COMPUTED_VALUE"""),0.49005787037037035)</f>
        <v>0.4900578704</v>
      </c>
      <c r="G2490">
        <f t="shared" si="2"/>
        <v>11</v>
      </c>
      <c r="H2490">
        <f>IFERROR(__xludf.DUMMYFUNCTION("""COMPUTED_VALUE"""),45.0)</f>
        <v>45</v>
      </c>
      <c r="I2490">
        <f>IFERROR(__xludf.DUMMYFUNCTION("""COMPUTED_VALUE"""),41.0)</f>
        <v>41</v>
      </c>
    </row>
    <row r="2491">
      <c r="A2491" s="2">
        <v>303.0</v>
      </c>
      <c r="B2491" s="2">
        <v>4.0</v>
      </c>
      <c r="C2491" s="2">
        <v>307.0</v>
      </c>
      <c r="D2491" s="4">
        <v>43340.50048611111</v>
      </c>
      <c r="E2491" s="6">
        <f t="shared" si="1"/>
        <v>43340</v>
      </c>
      <c r="F2491" s="7">
        <f>IFERROR(__xludf.DUMMYFUNCTION("""COMPUTED_VALUE"""),0.5004861111111111)</f>
        <v>0.5004861111</v>
      </c>
      <c r="G2491">
        <f t="shared" si="2"/>
        <v>12</v>
      </c>
      <c r="H2491">
        <f>IFERROR(__xludf.DUMMYFUNCTION("""COMPUTED_VALUE"""),0.0)</f>
        <v>0</v>
      </c>
      <c r="I2491">
        <f>IFERROR(__xludf.DUMMYFUNCTION("""COMPUTED_VALUE"""),42.0)</f>
        <v>42</v>
      </c>
    </row>
    <row r="2492">
      <c r="A2492" s="2">
        <v>297.0</v>
      </c>
      <c r="B2492" s="2">
        <v>10.0</v>
      </c>
      <c r="C2492" s="2">
        <v>307.0</v>
      </c>
      <c r="D2492" s="4">
        <v>43340.51090277778</v>
      </c>
      <c r="E2492" s="6">
        <f t="shared" si="1"/>
        <v>43340</v>
      </c>
      <c r="F2492" s="7">
        <f>IFERROR(__xludf.DUMMYFUNCTION("""COMPUTED_VALUE"""),0.5109027777777778)</f>
        <v>0.5109027778</v>
      </c>
      <c r="G2492">
        <f t="shared" si="2"/>
        <v>12</v>
      </c>
      <c r="H2492">
        <f>IFERROR(__xludf.DUMMYFUNCTION("""COMPUTED_VALUE"""),15.0)</f>
        <v>15</v>
      </c>
      <c r="I2492">
        <f>IFERROR(__xludf.DUMMYFUNCTION("""COMPUTED_VALUE"""),42.0)</f>
        <v>42</v>
      </c>
    </row>
    <row r="2493">
      <c r="A2493" s="2">
        <v>312.0</v>
      </c>
      <c r="B2493" s="2">
        <v>8.0</v>
      </c>
      <c r="C2493" s="2">
        <v>320.0</v>
      </c>
      <c r="D2493" s="4">
        <v>43340.521319444444</v>
      </c>
      <c r="E2493" s="6">
        <f t="shared" si="1"/>
        <v>43340</v>
      </c>
      <c r="F2493" s="7">
        <f>IFERROR(__xludf.DUMMYFUNCTION("""COMPUTED_VALUE"""),0.5213194444444444)</f>
        <v>0.5213194444</v>
      </c>
      <c r="G2493">
        <f t="shared" si="2"/>
        <v>12</v>
      </c>
      <c r="H2493">
        <f>IFERROR(__xludf.DUMMYFUNCTION("""COMPUTED_VALUE"""),30.0)</f>
        <v>30</v>
      </c>
      <c r="I2493">
        <f>IFERROR(__xludf.DUMMYFUNCTION("""COMPUTED_VALUE"""),42.0)</f>
        <v>42</v>
      </c>
    </row>
    <row r="2494">
      <c r="A2494" s="2">
        <v>326.0</v>
      </c>
      <c r="B2494" s="2">
        <v>3.0</v>
      </c>
      <c r="C2494" s="2">
        <v>329.0</v>
      </c>
      <c r="D2494" s="4">
        <v>43340.53172453704</v>
      </c>
      <c r="E2494" s="6">
        <f t="shared" si="1"/>
        <v>43340</v>
      </c>
      <c r="F2494" s="7">
        <f>IFERROR(__xludf.DUMMYFUNCTION("""COMPUTED_VALUE"""),0.531724537037037)</f>
        <v>0.531724537</v>
      </c>
      <c r="G2494">
        <f t="shared" si="2"/>
        <v>12</v>
      </c>
      <c r="H2494">
        <f>IFERROR(__xludf.DUMMYFUNCTION("""COMPUTED_VALUE"""),45.0)</f>
        <v>45</v>
      </c>
      <c r="I2494">
        <f>IFERROR(__xludf.DUMMYFUNCTION("""COMPUTED_VALUE"""),41.0)</f>
        <v>41</v>
      </c>
    </row>
    <row r="2495">
      <c r="A2495" s="2">
        <v>294.0</v>
      </c>
      <c r="B2495" s="2">
        <v>3.0</v>
      </c>
      <c r="C2495" s="2">
        <v>297.0</v>
      </c>
      <c r="D2495" s="4">
        <v>43340.54215277778</v>
      </c>
      <c r="E2495" s="6">
        <f t="shared" si="1"/>
        <v>43340</v>
      </c>
      <c r="F2495" s="7">
        <f>IFERROR(__xludf.DUMMYFUNCTION("""COMPUTED_VALUE"""),0.5421527777777778)</f>
        <v>0.5421527778</v>
      </c>
      <c r="G2495">
        <f t="shared" si="2"/>
        <v>13</v>
      </c>
      <c r="H2495">
        <f>IFERROR(__xludf.DUMMYFUNCTION("""COMPUTED_VALUE"""),0.0)</f>
        <v>0</v>
      </c>
      <c r="I2495">
        <f>IFERROR(__xludf.DUMMYFUNCTION("""COMPUTED_VALUE"""),42.0)</f>
        <v>42</v>
      </c>
    </row>
    <row r="2496">
      <c r="A2496" s="2">
        <v>304.0</v>
      </c>
      <c r="B2496" s="2">
        <v>1.0</v>
      </c>
      <c r="C2496" s="2">
        <v>305.0</v>
      </c>
      <c r="D2496" s="4">
        <v>43340.55255787037</v>
      </c>
      <c r="E2496" s="6">
        <f t="shared" si="1"/>
        <v>43340</v>
      </c>
      <c r="F2496" s="7">
        <f>IFERROR(__xludf.DUMMYFUNCTION("""COMPUTED_VALUE"""),0.5525578703703704)</f>
        <v>0.5525578704</v>
      </c>
      <c r="G2496">
        <f t="shared" si="2"/>
        <v>13</v>
      </c>
      <c r="H2496">
        <f>IFERROR(__xludf.DUMMYFUNCTION("""COMPUTED_VALUE"""),15.0)</f>
        <v>15</v>
      </c>
      <c r="I2496">
        <f>IFERROR(__xludf.DUMMYFUNCTION("""COMPUTED_VALUE"""),41.0)</f>
        <v>41</v>
      </c>
    </row>
    <row r="2497">
      <c r="A2497" s="2">
        <v>311.0</v>
      </c>
      <c r="B2497" s="2">
        <v>3.0</v>
      </c>
      <c r="C2497" s="2">
        <v>314.0</v>
      </c>
      <c r="D2497" s="4">
        <v>43340.56298611111</v>
      </c>
      <c r="E2497" s="6">
        <f t="shared" si="1"/>
        <v>43340</v>
      </c>
      <c r="F2497" s="7">
        <f>IFERROR(__xludf.DUMMYFUNCTION("""COMPUTED_VALUE"""),0.5629861111111111)</f>
        <v>0.5629861111</v>
      </c>
      <c r="G2497">
        <f t="shared" si="2"/>
        <v>13</v>
      </c>
      <c r="H2497">
        <f>IFERROR(__xludf.DUMMYFUNCTION("""COMPUTED_VALUE"""),30.0)</f>
        <v>30</v>
      </c>
      <c r="I2497">
        <f>IFERROR(__xludf.DUMMYFUNCTION("""COMPUTED_VALUE"""),42.0)</f>
        <v>42</v>
      </c>
    </row>
    <row r="2498">
      <c r="A2498" s="2">
        <v>346.0</v>
      </c>
      <c r="B2498" s="2">
        <v>3.0</v>
      </c>
      <c r="C2498" s="2">
        <v>349.0</v>
      </c>
      <c r="D2498" s="4">
        <v>43340.57340277778</v>
      </c>
      <c r="E2498" s="6">
        <f t="shared" si="1"/>
        <v>43340</v>
      </c>
      <c r="F2498" s="7">
        <f>IFERROR(__xludf.DUMMYFUNCTION("""COMPUTED_VALUE"""),0.5734027777777778)</f>
        <v>0.5734027778</v>
      </c>
      <c r="G2498">
        <f t="shared" si="2"/>
        <v>13</v>
      </c>
      <c r="H2498">
        <f>IFERROR(__xludf.DUMMYFUNCTION("""COMPUTED_VALUE"""),45.0)</f>
        <v>45</v>
      </c>
      <c r="I2498">
        <f>IFERROR(__xludf.DUMMYFUNCTION("""COMPUTED_VALUE"""),42.0)</f>
        <v>42</v>
      </c>
    </row>
    <row r="2499">
      <c r="A2499" s="2">
        <v>269.0</v>
      </c>
      <c r="B2499" s="2">
        <v>3.0</v>
      </c>
      <c r="C2499" s="2">
        <v>272.0</v>
      </c>
      <c r="D2499" s="4">
        <v>43340.583819444444</v>
      </c>
      <c r="E2499" s="6">
        <f t="shared" si="1"/>
        <v>43340</v>
      </c>
      <c r="F2499" s="7">
        <f>IFERROR(__xludf.DUMMYFUNCTION("""COMPUTED_VALUE"""),0.5838194444444444)</f>
        <v>0.5838194444</v>
      </c>
      <c r="G2499">
        <f t="shared" si="2"/>
        <v>14</v>
      </c>
      <c r="H2499">
        <f>IFERROR(__xludf.DUMMYFUNCTION("""COMPUTED_VALUE"""),0.0)</f>
        <v>0</v>
      </c>
      <c r="I2499">
        <f>IFERROR(__xludf.DUMMYFUNCTION("""COMPUTED_VALUE"""),42.0)</f>
        <v>42</v>
      </c>
    </row>
    <row r="2500">
      <c r="A2500" s="2">
        <v>318.0</v>
      </c>
      <c r="B2500" s="2">
        <v>2.0</v>
      </c>
      <c r="C2500" s="2">
        <v>320.0</v>
      </c>
      <c r="D2500" s="4">
        <v>43340.59422453704</v>
      </c>
      <c r="E2500" s="6">
        <f t="shared" si="1"/>
        <v>43340</v>
      </c>
      <c r="F2500" s="7">
        <f>IFERROR(__xludf.DUMMYFUNCTION("""COMPUTED_VALUE"""),0.594224537037037)</f>
        <v>0.594224537</v>
      </c>
      <c r="G2500">
        <f t="shared" si="2"/>
        <v>14</v>
      </c>
      <c r="H2500">
        <f>IFERROR(__xludf.DUMMYFUNCTION("""COMPUTED_VALUE"""),15.0)</f>
        <v>15</v>
      </c>
      <c r="I2500">
        <f>IFERROR(__xludf.DUMMYFUNCTION("""COMPUTED_VALUE"""),41.0)</f>
        <v>41</v>
      </c>
    </row>
    <row r="2501">
      <c r="A2501" s="2">
        <v>296.0</v>
      </c>
      <c r="B2501" s="2">
        <v>4.0</v>
      </c>
      <c r="C2501" s="2">
        <v>300.0</v>
      </c>
      <c r="D2501" s="4">
        <v>43340.60465277778</v>
      </c>
      <c r="E2501" s="6">
        <f t="shared" si="1"/>
        <v>43340</v>
      </c>
      <c r="F2501" s="7">
        <f>IFERROR(__xludf.DUMMYFUNCTION("""COMPUTED_VALUE"""),0.6046527777777778)</f>
        <v>0.6046527778</v>
      </c>
      <c r="G2501">
        <f t="shared" si="2"/>
        <v>14</v>
      </c>
      <c r="H2501">
        <f>IFERROR(__xludf.DUMMYFUNCTION("""COMPUTED_VALUE"""),30.0)</f>
        <v>30</v>
      </c>
      <c r="I2501">
        <f>IFERROR(__xludf.DUMMYFUNCTION("""COMPUTED_VALUE"""),42.0)</f>
        <v>42</v>
      </c>
    </row>
    <row r="2502">
      <c r="A2502" s="2">
        <v>321.0</v>
      </c>
      <c r="B2502" s="2">
        <v>5.0</v>
      </c>
      <c r="C2502" s="2">
        <v>326.0</v>
      </c>
      <c r="D2502" s="4">
        <v>43340.61505787037</v>
      </c>
      <c r="E2502" s="6">
        <f t="shared" si="1"/>
        <v>43340</v>
      </c>
      <c r="F2502" s="7">
        <f>IFERROR(__xludf.DUMMYFUNCTION("""COMPUTED_VALUE"""),0.6150578703703704)</f>
        <v>0.6150578704</v>
      </c>
      <c r="G2502">
        <f t="shared" si="2"/>
        <v>14</v>
      </c>
      <c r="H2502">
        <f>IFERROR(__xludf.DUMMYFUNCTION("""COMPUTED_VALUE"""),45.0)</f>
        <v>45</v>
      </c>
      <c r="I2502">
        <f>IFERROR(__xludf.DUMMYFUNCTION("""COMPUTED_VALUE"""),41.0)</f>
        <v>41</v>
      </c>
    </row>
    <row r="2503">
      <c r="A2503" s="2">
        <v>338.0</v>
      </c>
      <c r="B2503" s="2">
        <v>8.0</v>
      </c>
      <c r="C2503" s="2">
        <v>346.0</v>
      </c>
      <c r="D2503" s="4">
        <v>43340.62548611111</v>
      </c>
      <c r="E2503" s="6">
        <f t="shared" si="1"/>
        <v>43340</v>
      </c>
      <c r="F2503" s="7">
        <f>IFERROR(__xludf.DUMMYFUNCTION("""COMPUTED_VALUE"""),0.6254861111111111)</f>
        <v>0.6254861111</v>
      </c>
      <c r="G2503">
        <f t="shared" si="2"/>
        <v>15</v>
      </c>
      <c r="H2503">
        <f>IFERROR(__xludf.DUMMYFUNCTION("""COMPUTED_VALUE"""),0.0)</f>
        <v>0</v>
      </c>
      <c r="I2503">
        <f>IFERROR(__xludf.DUMMYFUNCTION("""COMPUTED_VALUE"""),42.0)</f>
        <v>42</v>
      </c>
    </row>
    <row r="2504">
      <c r="A2504" s="2">
        <v>394.0</v>
      </c>
      <c r="B2504" s="2">
        <v>10.0</v>
      </c>
      <c r="C2504" s="2">
        <v>404.0</v>
      </c>
      <c r="D2504" s="4">
        <v>43340.6358912037</v>
      </c>
      <c r="E2504" s="6">
        <f t="shared" si="1"/>
        <v>43340</v>
      </c>
      <c r="F2504" s="7">
        <f>IFERROR(__xludf.DUMMYFUNCTION("""COMPUTED_VALUE"""),0.6358912037037037)</f>
        <v>0.6358912037</v>
      </c>
      <c r="G2504">
        <f t="shared" si="2"/>
        <v>15</v>
      </c>
      <c r="H2504">
        <f>IFERROR(__xludf.DUMMYFUNCTION("""COMPUTED_VALUE"""),15.0)</f>
        <v>15</v>
      </c>
      <c r="I2504">
        <f>IFERROR(__xludf.DUMMYFUNCTION("""COMPUTED_VALUE"""),41.0)</f>
        <v>41</v>
      </c>
    </row>
    <row r="2505">
      <c r="A2505" s="2">
        <v>381.0</v>
      </c>
      <c r="B2505" s="2">
        <v>9.0</v>
      </c>
      <c r="C2505" s="2">
        <v>387.0</v>
      </c>
      <c r="D2505" s="4">
        <v>43340.646319444444</v>
      </c>
      <c r="E2505" s="6">
        <f t="shared" si="1"/>
        <v>43340</v>
      </c>
      <c r="F2505" s="7">
        <f>IFERROR(__xludf.DUMMYFUNCTION("""COMPUTED_VALUE"""),0.6463194444444444)</f>
        <v>0.6463194444</v>
      </c>
      <c r="G2505">
        <f t="shared" si="2"/>
        <v>15</v>
      </c>
      <c r="H2505">
        <f>IFERROR(__xludf.DUMMYFUNCTION("""COMPUTED_VALUE"""),30.0)</f>
        <v>30</v>
      </c>
      <c r="I2505">
        <f>IFERROR(__xludf.DUMMYFUNCTION("""COMPUTED_VALUE"""),42.0)</f>
        <v>42</v>
      </c>
    </row>
    <row r="2506">
      <c r="A2506" s="2">
        <v>417.0</v>
      </c>
      <c r="B2506" s="2">
        <v>7.0</v>
      </c>
      <c r="C2506" s="2">
        <v>424.0</v>
      </c>
      <c r="D2506" s="4">
        <v>43340.65672453704</v>
      </c>
      <c r="E2506" s="6">
        <f t="shared" si="1"/>
        <v>43340</v>
      </c>
      <c r="F2506" s="7">
        <f>IFERROR(__xludf.DUMMYFUNCTION("""COMPUTED_VALUE"""),0.656724537037037)</f>
        <v>0.656724537</v>
      </c>
      <c r="G2506">
        <f t="shared" si="2"/>
        <v>15</v>
      </c>
      <c r="H2506">
        <f>IFERROR(__xludf.DUMMYFUNCTION("""COMPUTED_VALUE"""),45.0)</f>
        <v>45</v>
      </c>
      <c r="I2506">
        <f>IFERROR(__xludf.DUMMYFUNCTION("""COMPUTED_VALUE"""),41.0)</f>
        <v>41</v>
      </c>
    </row>
    <row r="2507">
      <c r="A2507" s="2">
        <v>393.0</v>
      </c>
      <c r="B2507" s="2">
        <v>5.0</v>
      </c>
      <c r="C2507" s="2">
        <v>398.0</v>
      </c>
      <c r="D2507" s="4">
        <v>43340.66715277778</v>
      </c>
      <c r="E2507" s="6">
        <f t="shared" si="1"/>
        <v>43340</v>
      </c>
      <c r="F2507" s="7">
        <f>IFERROR(__xludf.DUMMYFUNCTION("""COMPUTED_VALUE"""),0.6671527777777778)</f>
        <v>0.6671527778</v>
      </c>
      <c r="G2507">
        <f t="shared" si="2"/>
        <v>16</v>
      </c>
      <c r="H2507">
        <f>IFERROR(__xludf.DUMMYFUNCTION("""COMPUTED_VALUE"""),0.0)</f>
        <v>0</v>
      </c>
      <c r="I2507">
        <f>IFERROR(__xludf.DUMMYFUNCTION("""COMPUTED_VALUE"""),42.0)</f>
        <v>42</v>
      </c>
    </row>
    <row r="2508">
      <c r="A2508" s="2">
        <v>465.0</v>
      </c>
      <c r="B2508" s="2">
        <v>4.0</v>
      </c>
      <c r="C2508" s="2">
        <v>469.0</v>
      </c>
      <c r="D2508" s="4">
        <v>43340.67755787037</v>
      </c>
      <c r="E2508" s="6">
        <f t="shared" si="1"/>
        <v>43340</v>
      </c>
      <c r="F2508" s="7">
        <f>IFERROR(__xludf.DUMMYFUNCTION("""COMPUTED_VALUE"""),0.6775578703703704)</f>
        <v>0.6775578704</v>
      </c>
      <c r="G2508">
        <f t="shared" si="2"/>
        <v>16</v>
      </c>
      <c r="H2508">
        <f>IFERROR(__xludf.DUMMYFUNCTION("""COMPUTED_VALUE"""),15.0)</f>
        <v>15</v>
      </c>
      <c r="I2508">
        <f>IFERROR(__xludf.DUMMYFUNCTION("""COMPUTED_VALUE"""),41.0)</f>
        <v>41</v>
      </c>
    </row>
    <row r="2509">
      <c r="A2509" s="2">
        <v>447.0</v>
      </c>
      <c r="B2509" s="2">
        <v>7.0</v>
      </c>
      <c r="C2509" s="2">
        <v>454.0</v>
      </c>
      <c r="D2509" s="4">
        <v>43340.68798611111</v>
      </c>
      <c r="E2509" s="6">
        <f t="shared" si="1"/>
        <v>43340</v>
      </c>
      <c r="F2509" s="7">
        <f>IFERROR(__xludf.DUMMYFUNCTION("""COMPUTED_VALUE"""),0.6879861111111111)</f>
        <v>0.6879861111</v>
      </c>
      <c r="G2509">
        <f t="shared" si="2"/>
        <v>16</v>
      </c>
      <c r="H2509">
        <f>IFERROR(__xludf.DUMMYFUNCTION("""COMPUTED_VALUE"""),30.0)</f>
        <v>30</v>
      </c>
      <c r="I2509">
        <f>IFERROR(__xludf.DUMMYFUNCTION("""COMPUTED_VALUE"""),42.0)</f>
        <v>42</v>
      </c>
    </row>
    <row r="2510">
      <c r="A2510" s="2">
        <v>435.0</v>
      </c>
      <c r="B2510" s="2">
        <v>9.0</v>
      </c>
      <c r="C2510" s="2">
        <v>444.0</v>
      </c>
      <c r="D2510" s="4">
        <v>43340.6983912037</v>
      </c>
      <c r="E2510" s="6">
        <f t="shared" si="1"/>
        <v>43340</v>
      </c>
      <c r="F2510" s="7">
        <f>IFERROR(__xludf.DUMMYFUNCTION("""COMPUTED_VALUE"""),0.6983912037037037)</f>
        <v>0.6983912037</v>
      </c>
      <c r="G2510">
        <f t="shared" si="2"/>
        <v>16</v>
      </c>
      <c r="H2510">
        <f>IFERROR(__xludf.DUMMYFUNCTION("""COMPUTED_VALUE"""),45.0)</f>
        <v>45</v>
      </c>
      <c r="I2510">
        <f>IFERROR(__xludf.DUMMYFUNCTION("""COMPUTED_VALUE"""),41.0)</f>
        <v>41</v>
      </c>
    </row>
    <row r="2511">
      <c r="A2511" s="2">
        <v>401.0</v>
      </c>
      <c r="B2511" s="2">
        <v>5.0</v>
      </c>
      <c r="C2511" s="2">
        <v>406.0</v>
      </c>
      <c r="D2511" s="4">
        <v>43340.708819444444</v>
      </c>
      <c r="E2511" s="6">
        <f t="shared" si="1"/>
        <v>43340</v>
      </c>
      <c r="F2511" s="7">
        <f>IFERROR(__xludf.DUMMYFUNCTION("""COMPUTED_VALUE"""),0.7088194444444444)</f>
        <v>0.7088194444</v>
      </c>
      <c r="G2511">
        <f t="shared" si="2"/>
        <v>17</v>
      </c>
      <c r="H2511">
        <f>IFERROR(__xludf.DUMMYFUNCTION("""COMPUTED_VALUE"""),0.0)</f>
        <v>0</v>
      </c>
      <c r="I2511">
        <f>IFERROR(__xludf.DUMMYFUNCTION("""COMPUTED_VALUE"""),42.0)</f>
        <v>42</v>
      </c>
    </row>
    <row r="2512">
      <c r="A2512" s="2">
        <v>638.0</v>
      </c>
      <c r="B2512" s="2">
        <v>10.0</v>
      </c>
      <c r="C2512" s="2">
        <v>648.0</v>
      </c>
      <c r="D2512" s="4">
        <v>43340.71922453704</v>
      </c>
      <c r="E2512" s="6">
        <f t="shared" si="1"/>
        <v>43340</v>
      </c>
      <c r="F2512" s="7">
        <f>IFERROR(__xludf.DUMMYFUNCTION("""COMPUTED_VALUE"""),0.719224537037037)</f>
        <v>0.719224537</v>
      </c>
      <c r="G2512">
        <f t="shared" si="2"/>
        <v>17</v>
      </c>
      <c r="H2512">
        <f>IFERROR(__xludf.DUMMYFUNCTION("""COMPUTED_VALUE"""),15.0)</f>
        <v>15</v>
      </c>
      <c r="I2512">
        <f>IFERROR(__xludf.DUMMYFUNCTION("""COMPUTED_VALUE"""),41.0)</f>
        <v>41</v>
      </c>
    </row>
    <row r="2513">
      <c r="A2513" s="2">
        <v>535.0</v>
      </c>
      <c r="B2513" s="2">
        <v>9.0</v>
      </c>
      <c r="C2513" s="2">
        <v>544.0</v>
      </c>
      <c r="D2513" s="4">
        <v>43340.7296412037</v>
      </c>
      <c r="E2513" s="6">
        <f t="shared" si="1"/>
        <v>43340</v>
      </c>
      <c r="F2513" s="7">
        <f>IFERROR(__xludf.DUMMYFUNCTION("""COMPUTED_VALUE"""),0.7296412037037037)</f>
        <v>0.7296412037</v>
      </c>
      <c r="G2513">
        <f t="shared" si="2"/>
        <v>17</v>
      </c>
      <c r="H2513">
        <f>IFERROR(__xludf.DUMMYFUNCTION("""COMPUTED_VALUE"""),30.0)</f>
        <v>30</v>
      </c>
      <c r="I2513">
        <f>IFERROR(__xludf.DUMMYFUNCTION("""COMPUTED_VALUE"""),41.0)</f>
        <v>41</v>
      </c>
    </row>
    <row r="2514">
      <c r="A2514" s="2">
        <v>509.0</v>
      </c>
      <c r="B2514" s="2">
        <v>8.0</v>
      </c>
      <c r="C2514" s="2">
        <v>517.0</v>
      </c>
      <c r="D2514" s="4">
        <v>43340.74005787037</v>
      </c>
      <c r="E2514" s="6">
        <f t="shared" si="1"/>
        <v>43340</v>
      </c>
      <c r="F2514" s="7">
        <f>IFERROR(__xludf.DUMMYFUNCTION("""COMPUTED_VALUE"""),0.7400578703703704)</f>
        <v>0.7400578704</v>
      </c>
      <c r="G2514">
        <f t="shared" si="2"/>
        <v>17</v>
      </c>
      <c r="H2514">
        <f>IFERROR(__xludf.DUMMYFUNCTION("""COMPUTED_VALUE"""),45.0)</f>
        <v>45</v>
      </c>
      <c r="I2514">
        <f>IFERROR(__xludf.DUMMYFUNCTION("""COMPUTED_VALUE"""),41.0)</f>
        <v>41</v>
      </c>
    </row>
    <row r="2515">
      <c r="A2515" s="2">
        <v>439.0</v>
      </c>
      <c r="B2515" s="2">
        <v>7.0</v>
      </c>
      <c r="C2515" s="2">
        <v>446.0</v>
      </c>
      <c r="D2515" s="4">
        <v>43340.75047453704</v>
      </c>
      <c r="E2515" s="6">
        <f t="shared" si="1"/>
        <v>43340</v>
      </c>
      <c r="F2515" s="7">
        <f>IFERROR(__xludf.DUMMYFUNCTION("""COMPUTED_VALUE"""),0.750474537037037)</f>
        <v>0.750474537</v>
      </c>
      <c r="G2515">
        <f t="shared" si="2"/>
        <v>18</v>
      </c>
      <c r="H2515">
        <f>IFERROR(__xludf.DUMMYFUNCTION("""COMPUTED_VALUE"""),0.0)</f>
        <v>0</v>
      </c>
      <c r="I2515">
        <f>IFERROR(__xludf.DUMMYFUNCTION("""COMPUTED_VALUE"""),41.0)</f>
        <v>41</v>
      </c>
    </row>
    <row r="2516">
      <c r="A2516" s="2">
        <v>477.0</v>
      </c>
      <c r="B2516" s="2">
        <v>7.0</v>
      </c>
      <c r="C2516" s="2">
        <v>484.0</v>
      </c>
      <c r="D2516" s="4">
        <v>43340.7608912037</v>
      </c>
      <c r="E2516" s="6">
        <f t="shared" si="1"/>
        <v>43340</v>
      </c>
      <c r="F2516" s="7">
        <f>IFERROR(__xludf.DUMMYFUNCTION("""COMPUTED_VALUE"""),0.7608912037037037)</f>
        <v>0.7608912037</v>
      </c>
      <c r="G2516">
        <f t="shared" si="2"/>
        <v>18</v>
      </c>
      <c r="H2516">
        <f>IFERROR(__xludf.DUMMYFUNCTION("""COMPUTED_VALUE"""),15.0)</f>
        <v>15</v>
      </c>
      <c r="I2516">
        <f>IFERROR(__xludf.DUMMYFUNCTION("""COMPUTED_VALUE"""),41.0)</f>
        <v>41</v>
      </c>
    </row>
    <row r="2517">
      <c r="A2517" s="2">
        <v>410.0</v>
      </c>
      <c r="B2517" s="2">
        <v>6.0</v>
      </c>
      <c r="C2517" s="2">
        <v>416.0</v>
      </c>
      <c r="D2517" s="4">
        <v>43340.771319444444</v>
      </c>
      <c r="E2517" s="6">
        <f t="shared" si="1"/>
        <v>43340</v>
      </c>
      <c r="F2517" s="7">
        <f>IFERROR(__xludf.DUMMYFUNCTION("""COMPUTED_VALUE"""),0.7713194444444444)</f>
        <v>0.7713194444</v>
      </c>
      <c r="G2517">
        <f t="shared" si="2"/>
        <v>18</v>
      </c>
      <c r="H2517">
        <f>IFERROR(__xludf.DUMMYFUNCTION("""COMPUTED_VALUE"""),30.0)</f>
        <v>30</v>
      </c>
      <c r="I2517">
        <f>IFERROR(__xludf.DUMMYFUNCTION("""COMPUTED_VALUE"""),42.0)</f>
        <v>42</v>
      </c>
    </row>
    <row r="2518">
      <c r="A2518" s="2">
        <v>477.0</v>
      </c>
      <c r="B2518" s="2">
        <v>9.0</v>
      </c>
      <c r="C2518" s="2">
        <v>486.0</v>
      </c>
      <c r="D2518" s="4">
        <v>43340.78172453704</v>
      </c>
      <c r="E2518" s="6">
        <f t="shared" si="1"/>
        <v>43340</v>
      </c>
      <c r="F2518" s="7">
        <f>IFERROR(__xludf.DUMMYFUNCTION("""COMPUTED_VALUE"""),0.781724537037037)</f>
        <v>0.781724537</v>
      </c>
      <c r="G2518">
        <f t="shared" si="2"/>
        <v>18</v>
      </c>
      <c r="H2518">
        <f>IFERROR(__xludf.DUMMYFUNCTION("""COMPUTED_VALUE"""),45.0)</f>
        <v>45</v>
      </c>
      <c r="I2518">
        <f>IFERROR(__xludf.DUMMYFUNCTION("""COMPUTED_VALUE"""),41.0)</f>
        <v>41</v>
      </c>
    </row>
    <row r="2519">
      <c r="A2519" s="2">
        <v>458.0</v>
      </c>
      <c r="B2519" s="2">
        <v>7.0</v>
      </c>
      <c r="C2519" s="2">
        <v>465.0</v>
      </c>
      <c r="D2519" s="4">
        <v>43340.7921412037</v>
      </c>
      <c r="E2519" s="6">
        <f t="shared" si="1"/>
        <v>43340</v>
      </c>
      <c r="F2519" s="7">
        <f>IFERROR(__xludf.DUMMYFUNCTION("""COMPUTED_VALUE"""),0.7921412037037037)</f>
        <v>0.7921412037</v>
      </c>
      <c r="G2519">
        <f t="shared" si="2"/>
        <v>19</v>
      </c>
      <c r="H2519">
        <f>IFERROR(__xludf.DUMMYFUNCTION("""COMPUTED_VALUE"""),0.0)</f>
        <v>0</v>
      </c>
      <c r="I2519">
        <f>IFERROR(__xludf.DUMMYFUNCTION("""COMPUTED_VALUE"""),41.0)</f>
        <v>41</v>
      </c>
    </row>
    <row r="2520">
      <c r="A2520" s="2">
        <v>582.0</v>
      </c>
      <c r="B2520" s="2">
        <v>12.0</v>
      </c>
      <c r="C2520" s="2">
        <v>594.0</v>
      </c>
      <c r="D2520" s="4">
        <v>43340.80255787037</v>
      </c>
      <c r="E2520" s="6">
        <f t="shared" si="1"/>
        <v>43340</v>
      </c>
      <c r="F2520" s="7">
        <f>IFERROR(__xludf.DUMMYFUNCTION("""COMPUTED_VALUE"""),0.8025578703703704)</f>
        <v>0.8025578704</v>
      </c>
      <c r="G2520">
        <f t="shared" si="2"/>
        <v>19</v>
      </c>
      <c r="H2520">
        <f>IFERROR(__xludf.DUMMYFUNCTION("""COMPUTED_VALUE"""),15.0)</f>
        <v>15</v>
      </c>
      <c r="I2520">
        <f>IFERROR(__xludf.DUMMYFUNCTION("""COMPUTED_VALUE"""),41.0)</f>
        <v>41</v>
      </c>
    </row>
    <row r="2521">
      <c r="A2521" s="2">
        <v>593.0</v>
      </c>
      <c r="B2521" s="2">
        <v>8.0</v>
      </c>
      <c r="C2521" s="2">
        <v>601.0</v>
      </c>
      <c r="D2521" s="4">
        <v>43340.81297453704</v>
      </c>
      <c r="E2521" s="6">
        <f t="shared" si="1"/>
        <v>43340</v>
      </c>
      <c r="F2521" s="7">
        <f>IFERROR(__xludf.DUMMYFUNCTION("""COMPUTED_VALUE"""),0.812974537037037)</f>
        <v>0.812974537</v>
      </c>
      <c r="G2521">
        <f t="shared" si="2"/>
        <v>19</v>
      </c>
      <c r="H2521">
        <f>IFERROR(__xludf.DUMMYFUNCTION("""COMPUTED_VALUE"""),30.0)</f>
        <v>30</v>
      </c>
      <c r="I2521">
        <f>IFERROR(__xludf.DUMMYFUNCTION("""COMPUTED_VALUE"""),41.0)</f>
        <v>41</v>
      </c>
    </row>
    <row r="2522">
      <c r="A2522" s="2">
        <v>693.0</v>
      </c>
      <c r="B2522" s="2">
        <v>12.0</v>
      </c>
      <c r="C2522" s="2">
        <v>705.0</v>
      </c>
      <c r="D2522" s="4">
        <v>43340.8233912037</v>
      </c>
      <c r="E2522" s="6">
        <f t="shared" si="1"/>
        <v>43340</v>
      </c>
      <c r="F2522" s="7">
        <f>IFERROR(__xludf.DUMMYFUNCTION("""COMPUTED_VALUE"""),0.8233912037037037)</f>
        <v>0.8233912037</v>
      </c>
      <c r="G2522">
        <f t="shared" si="2"/>
        <v>19</v>
      </c>
      <c r="H2522">
        <f>IFERROR(__xludf.DUMMYFUNCTION("""COMPUTED_VALUE"""),45.0)</f>
        <v>45</v>
      </c>
      <c r="I2522">
        <f>IFERROR(__xludf.DUMMYFUNCTION("""COMPUTED_VALUE"""),41.0)</f>
        <v>41</v>
      </c>
    </row>
    <row r="2523">
      <c r="A2523" s="2">
        <v>673.0</v>
      </c>
      <c r="B2523" s="2">
        <v>14.0</v>
      </c>
      <c r="C2523" s="2">
        <v>687.0</v>
      </c>
      <c r="D2523" s="4">
        <v>43340.83380787037</v>
      </c>
      <c r="E2523" s="6">
        <f t="shared" si="1"/>
        <v>43340</v>
      </c>
      <c r="F2523" s="7">
        <f>IFERROR(__xludf.DUMMYFUNCTION("""COMPUTED_VALUE"""),0.8338078703703704)</f>
        <v>0.8338078704</v>
      </c>
      <c r="G2523">
        <f t="shared" si="2"/>
        <v>20</v>
      </c>
      <c r="H2523">
        <f>IFERROR(__xludf.DUMMYFUNCTION("""COMPUTED_VALUE"""),0.0)</f>
        <v>0</v>
      </c>
      <c r="I2523">
        <f>IFERROR(__xludf.DUMMYFUNCTION("""COMPUTED_VALUE"""),41.0)</f>
        <v>41</v>
      </c>
    </row>
    <row r="2524">
      <c r="A2524" s="2">
        <v>896.0</v>
      </c>
      <c r="B2524" s="2">
        <v>16.0</v>
      </c>
      <c r="C2524" s="2">
        <v>912.0</v>
      </c>
      <c r="D2524" s="4">
        <v>43340.84422453704</v>
      </c>
      <c r="E2524" s="6">
        <f t="shared" si="1"/>
        <v>43340</v>
      </c>
      <c r="F2524" s="7">
        <f>IFERROR(__xludf.DUMMYFUNCTION("""COMPUTED_VALUE"""),0.844224537037037)</f>
        <v>0.844224537</v>
      </c>
      <c r="G2524">
        <f t="shared" si="2"/>
        <v>20</v>
      </c>
      <c r="H2524">
        <f>IFERROR(__xludf.DUMMYFUNCTION("""COMPUTED_VALUE"""),15.0)</f>
        <v>15</v>
      </c>
      <c r="I2524">
        <f>IFERROR(__xludf.DUMMYFUNCTION("""COMPUTED_VALUE"""),41.0)</f>
        <v>41</v>
      </c>
    </row>
    <row r="2525">
      <c r="A2525" s="2">
        <v>845.0</v>
      </c>
      <c r="B2525" s="2">
        <v>14.0</v>
      </c>
      <c r="C2525" s="2">
        <v>859.0</v>
      </c>
      <c r="D2525" s="4">
        <v>43340.8546412037</v>
      </c>
      <c r="E2525" s="6">
        <f t="shared" si="1"/>
        <v>43340</v>
      </c>
      <c r="F2525" s="7">
        <f>IFERROR(__xludf.DUMMYFUNCTION("""COMPUTED_VALUE"""),0.8546412037037037)</f>
        <v>0.8546412037</v>
      </c>
      <c r="G2525">
        <f t="shared" si="2"/>
        <v>20</v>
      </c>
      <c r="H2525">
        <f>IFERROR(__xludf.DUMMYFUNCTION("""COMPUTED_VALUE"""),30.0)</f>
        <v>30</v>
      </c>
      <c r="I2525">
        <f>IFERROR(__xludf.DUMMYFUNCTION("""COMPUTED_VALUE"""),41.0)</f>
        <v>41</v>
      </c>
    </row>
    <row r="2526">
      <c r="A2526" s="2">
        <v>829.0</v>
      </c>
      <c r="B2526" s="2">
        <v>12.0</v>
      </c>
      <c r="C2526" s="2">
        <v>841.0</v>
      </c>
      <c r="D2526" s="4">
        <v>43340.86505787037</v>
      </c>
      <c r="E2526" s="6">
        <f t="shared" si="1"/>
        <v>43340</v>
      </c>
      <c r="F2526" s="7">
        <f>IFERROR(__xludf.DUMMYFUNCTION("""COMPUTED_VALUE"""),0.8650578703703704)</f>
        <v>0.8650578704</v>
      </c>
      <c r="G2526">
        <f t="shared" si="2"/>
        <v>20</v>
      </c>
      <c r="H2526">
        <f>IFERROR(__xludf.DUMMYFUNCTION("""COMPUTED_VALUE"""),45.0)</f>
        <v>45</v>
      </c>
      <c r="I2526">
        <f>IFERROR(__xludf.DUMMYFUNCTION("""COMPUTED_VALUE"""),41.0)</f>
        <v>41</v>
      </c>
    </row>
    <row r="2527">
      <c r="A2527" s="2">
        <v>769.0</v>
      </c>
      <c r="B2527" s="2">
        <v>12.0</v>
      </c>
      <c r="C2527" s="2">
        <v>781.0</v>
      </c>
      <c r="D2527" s="4">
        <v>43340.87547453704</v>
      </c>
      <c r="E2527" s="6">
        <f t="shared" si="1"/>
        <v>43340</v>
      </c>
      <c r="F2527" s="7">
        <f>IFERROR(__xludf.DUMMYFUNCTION("""COMPUTED_VALUE"""),0.875474537037037)</f>
        <v>0.875474537</v>
      </c>
      <c r="G2527">
        <f t="shared" si="2"/>
        <v>21</v>
      </c>
      <c r="H2527">
        <f>IFERROR(__xludf.DUMMYFUNCTION("""COMPUTED_VALUE"""),0.0)</f>
        <v>0</v>
      </c>
      <c r="I2527">
        <f>IFERROR(__xludf.DUMMYFUNCTION("""COMPUTED_VALUE"""),41.0)</f>
        <v>41</v>
      </c>
    </row>
    <row r="2528">
      <c r="A2528" s="2">
        <v>790.0</v>
      </c>
      <c r="B2528" s="2">
        <v>12.0</v>
      </c>
      <c r="C2528" s="2">
        <v>802.0</v>
      </c>
      <c r="D2528" s="4">
        <v>43340.8858912037</v>
      </c>
      <c r="E2528" s="6">
        <f t="shared" si="1"/>
        <v>43340</v>
      </c>
      <c r="F2528" s="7">
        <f>IFERROR(__xludf.DUMMYFUNCTION("""COMPUTED_VALUE"""),0.8858912037037037)</f>
        <v>0.8858912037</v>
      </c>
      <c r="G2528">
        <f t="shared" si="2"/>
        <v>21</v>
      </c>
      <c r="H2528">
        <f>IFERROR(__xludf.DUMMYFUNCTION("""COMPUTED_VALUE"""),15.0)</f>
        <v>15</v>
      </c>
      <c r="I2528">
        <f>IFERROR(__xludf.DUMMYFUNCTION("""COMPUTED_VALUE"""),41.0)</f>
        <v>41</v>
      </c>
    </row>
    <row r="2529">
      <c r="A2529" s="2">
        <v>742.0</v>
      </c>
      <c r="B2529" s="2">
        <v>11.0</v>
      </c>
      <c r="C2529" s="2">
        <v>753.0</v>
      </c>
      <c r="D2529" s="4">
        <v>43340.89630787037</v>
      </c>
      <c r="E2529" s="6">
        <f t="shared" si="1"/>
        <v>43340</v>
      </c>
      <c r="F2529" s="7">
        <f>IFERROR(__xludf.DUMMYFUNCTION("""COMPUTED_VALUE"""),0.8963078703703704)</f>
        <v>0.8963078704</v>
      </c>
      <c r="G2529">
        <f t="shared" si="2"/>
        <v>21</v>
      </c>
      <c r="H2529">
        <f>IFERROR(__xludf.DUMMYFUNCTION("""COMPUTED_VALUE"""),30.0)</f>
        <v>30</v>
      </c>
      <c r="I2529">
        <f>IFERROR(__xludf.DUMMYFUNCTION("""COMPUTED_VALUE"""),41.0)</f>
        <v>41</v>
      </c>
    </row>
    <row r="2530">
      <c r="A2530" s="2">
        <v>701.0</v>
      </c>
      <c r="B2530" s="2">
        <v>12.0</v>
      </c>
      <c r="C2530" s="2">
        <v>713.0</v>
      </c>
      <c r="D2530" s="4">
        <v>43340.90673611111</v>
      </c>
      <c r="E2530" s="6">
        <f t="shared" si="1"/>
        <v>43340</v>
      </c>
      <c r="F2530" s="7">
        <f>IFERROR(__xludf.DUMMYFUNCTION("""COMPUTED_VALUE"""),0.9067361111111111)</f>
        <v>0.9067361111</v>
      </c>
      <c r="G2530">
        <f t="shared" si="2"/>
        <v>21</v>
      </c>
      <c r="H2530">
        <f>IFERROR(__xludf.DUMMYFUNCTION("""COMPUTED_VALUE"""),45.0)</f>
        <v>45</v>
      </c>
      <c r="I2530">
        <f>IFERROR(__xludf.DUMMYFUNCTION("""COMPUTED_VALUE"""),42.0)</f>
        <v>42</v>
      </c>
    </row>
    <row r="2531">
      <c r="A2531" s="2">
        <v>641.0</v>
      </c>
      <c r="B2531" s="2">
        <v>7.0</v>
      </c>
      <c r="C2531" s="2">
        <v>648.0</v>
      </c>
      <c r="D2531" s="4">
        <v>43340.9171412037</v>
      </c>
      <c r="E2531" s="6">
        <f t="shared" si="1"/>
        <v>43340</v>
      </c>
      <c r="F2531" s="7">
        <f>IFERROR(__xludf.DUMMYFUNCTION("""COMPUTED_VALUE"""),0.9171412037037037)</f>
        <v>0.9171412037</v>
      </c>
      <c r="G2531">
        <f t="shared" si="2"/>
        <v>22</v>
      </c>
      <c r="H2531">
        <f>IFERROR(__xludf.DUMMYFUNCTION("""COMPUTED_VALUE"""),0.0)</f>
        <v>0</v>
      </c>
      <c r="I2531">
        <f>IFERROR(__xludf.DUMMYFUNCTION("""COMPUTED_VALUE"""),41.0)</f>
        <v>41</v>
      </c>
    </row>
    <row r="2532">
      <c r="A2532" s="2">
        <v>653.0</v>
      </c>
      <c r="B2532" s="2">
        <v>10.0</v>
      </c>
      <c r="C2532" s="2">
        <v>663.0</v>
      </c>
      <c r="D2532" s="4">
        <v>43340.92755787037</v>
      </c>
      <c r="E2532" s="6">
        <f t="shared" si="1"/>
        <v>43340</v>
      </c>
      <c r="F2532" s="7">
        <f>IFERROR(__xludf.DUMMYFUNCTION("""COMPUTED_VALUE"""),0.9275578703703704)</f>
        <v>0.9275578704</v>
      </c>
      <c r="G2532">
        <f t="shared" si="2"/>
        <v>22</v>
      </c>
      <c r="H2532">
        <f>IFERROR(__xludf.DUMMYFUNCTION("""COMPUTED_VALUE"""),15.0)</f>
        <v>15</v>
      </c>
      <c r="I2532">
        <f>IFERROR(__xludf.DUMMYFUNCTION("""COMPUTED_VALUE"""),41.0)</f>
        <v>41</v>
      </c>
    </row>
    <row r="2533">
      <c r="A2533" s="2">
        <v>628.0</v>
      </c>
      <c r="B2533" s="2">
        <v>9.0</v>
      </c>
      <c r="C2533" s="2">
        <v>637.0</v>
      </c>
      <c r="D2533" s="4">
        <v>43340.93797453704</v>
      </c>
      <c r="E2533" s="6">
        <f t="shared" si="1"/>
        <v>43340</v>
      </c>
      <c r="F2533" s="7">
        <f>IFERROR(__xludf.DUMMYFUNCTION("""COMPUTED_VALUE"""),0.937974537037037)</f>
        <v>0.937974537</v>
      </c>
      <c r="G2533">
        <f t="shared" si="2"/>
        <v>22</v>
      </c>
      <c r="H2533">
        <f>IFERROR(__xludf.DUMMYFUNCTION("""COMPUTED_VALUE"""),30.0)</f>
        <v>30</v>
      </c>
      <c r="I2533">
        <f>IFERROR(__xludf.DUMMYFUNCTION("""COMPUTED_VALUE"""),41.0)</f>
        <v>41</v>
      </c>
    </row>
    <row r="2534">
      <c r="A2534" s="2">
        <v>588.0</v>
      </c>
      <c r="B2534" s="2">
        <v>8.0</v>
      </c>
      <c r="C2534" s="2">
        <v>596.0</v>
      </c>
      <c r="D2534" s="4">
        <v>43340.94840277778</v>
      </c>
      <c r="E2534" s="6">
        <f t="shared" si="1"/>
        <v>43340</v>
      </c>
      <c r="F2534" s="7">
        <f>IFERROR(__xludf.DUMMYFUNCTION("""COMPUTED_VALUE"""),0.9484027777777778)</f>
        <v>0.9484027778</v>
      </c>
      <c r="G2534">
        <f t="shared" si="2"/>
        <v>22</v>
      </c>
      <c r="H2534">
        <f>IFERROR(__xludf.DUMMYFUNCTION("""COMPUTED_VALUE"""),45.0)</f>
        <v>45</v>
      </c>
      <c r="I2534">
        <f>IFERROR(__xludf.DUMMYFUNCTION("""COMPUTED_VALUE"""),42.0)</f>
        <v>42</v>
      </c>
    </row>
    <row r="2535">
      <c r="A2535" s="2">
        <v>532.0</v>
      </c>
      <c r="B2535" s="2">
        <v>12.0</v>
      </c>
      <c r="C2535" s="2">
        <v>544.0</v>
      </c>
      <c r="D2535" s="4">
        <v>43340.95880787037</v>
      </c>
      <c r="E2535" s="6">
        <f t="shared" si="1"/>
        <v>43340</v>
      </c>
      <c r="F2535" s="7">
        <f>IFERROR(__xludf.DUMMYFUNCTION("""COMPUTED_VALUE"""),0.9588078703703704)</f>
        <v>0.9588078704</v>
      </c>
      <c r="G2535">
        <f t="shared" si="2"/>
        <v>23</v>
      </c>
      <c r="H2535">
        <f>IFERROR(__xludf.DUMMYFUNCTION("""COMPUTED_VALUE"""),0.0)</f>
        <v>0</v>
      </c>
      <c r="I2535">
        <f>IFERROR(__xludf.DUMMYFUNCTION("""COMPUTED_VALUE"""),41.0)</f>
        <v>41</v>
      </c>
    </row>
    <row r="2536">
      <c r="A2536" s="2">
        <v>560.0</v>
      </c>
      <c r="B2536" s="2">
        <v>12.0</v>
      </c>
      <c r="C2536" s="2">
        <v>572.0</v>
      </c>
      <c r="D2536" s="4">
        <v>43340.96922453704</v>
      </c>
      <c r="E2536" s="6">
        <f t="shared" si="1"/>
        <v>43340</v>
      </c>
      <c r="F2536" s="7">
        <f>IFERROR(__xludf.DUMMYFUNCTION("""COMPUTED_VALUE"""),0.969224537037037)</f>
        <v>0.969224537</v>
      </c>
      <c r="G2536">
        <f t="shared" si="2"/>
        <v>23</v>
      </c>
      <c r="H2536">
        <f>IFERROR(__xludf.DUMMYFUNCTION("""COMPUTED_VALUE"""),15.0)</f>
        <v>15</v>
      </c>
      <c r="I2536">
        <f>IFERROR(__xludf.DUMMYFUNCTION("""COMPUTED_VALUE"""),41.0)</f>
        <v>41</v>
      </c>
    </row>
    <row r="2537">
      <c r="A2537" s="2">
        <v>466.0</v>
      </c>
      <c r="B2537" s="2">
        <v>9.0</v>
      </c>
      <c r="C2537" s="2">
        <v>475.0</v>
      </c>
      <c r="D2537" s="4">
        <v>43340.9796412037</v>
      </c>
      <c r="E2537" s="6">
        <f t="shared" si="1"/>
        <v>43340</v>
      </c>
      <c r="F2537" s="7">
        <f>IFERROR(__xludf.DUMMYFUNCTION("""COMPUTED_VALUE"""),0.9796412037037037)</f>
        <v>0.9796412037</v>
      </c>
      <c r="G2537">
        <f t="shared" si="2"/>
        <v>23</v>
      </c>
      <c r="H2537">
        <f>IFERROR(__xludf.DUMMYFUNCTION("""COMPUTED_VALUE"""),30.0)</f>
        <v>30</v>
      </c>
      <c r="I2537">
        <f>IFERROR(__xludf.DUMMYFUNCTION("""COMPUTED_VALUE"""),41.0)</f>
        <v>41</v>
      </c>
    </row>
    <row r="2538">
      <c r="A2538" s="2">
        <v>423.0</v>
      </c>
      <c r="B2538" s="2">
        <v>6.0</v>
      </c>
      <c r="C2538" s="2">
        <v>423.0</v>
      </c>
      <c r="D2538" s="4">
        <v>43340.99005787037</v>
      </c>
      <c r="E2538" s="6">
        <f t="shared" si="1"/>
        <v>43340</v>
      </c>
      <c r="F2538" s="7">
        <f>IFERROR(__xludf.DUMMYFUNCTION("""COMPUTED_VALUE"""),0.9900578703703704)</f>
        <v>0.9900578704</v>
      </c>
      <c r="G2538">
        <f t="shared" si="2"/>
        <v>23</v>
      </c>
      <c r="H2538">
        <f>IFERROR(__xludf.DUMMYFUNCTION("""COMPUTED_VALUE"""),45.0)</f>
        <v>45</v>
      </c>
      <c r="I2538">
        <f>IFERROR(__xludf.DUMMYFUNCTION("""COMPUTED_VALUE"""),41.0)</f>
        <v>41</v>
      </c>
    </row>
    <row r="2539">
      <c r="A2539" s="2">
        <v>355.0</v>
      </c>
      <c r="B2539" s="2">
        <v>4.0</v>
      </c>
      <c r="C2539" s="2">
        <v>359.0</v>
      </c>
      <c r="D2539" s="4">
        <v>43341.00048611111</v>
      </c>
      <c r="E2539" s="6">
        <f t="shared" si="1"/>
        <v>43341</v>
      </c>
      <c r="F2539" s="7">
        <f>IFERROR(__xludf.DUMMYFUNCTION("""COMPUTED_VALUE"""),4.861111111111111E-4)</f>
        <v>0.0004861111111</v>
      </c>
      <c r="G2539">
        <f t="shared" si="2"/>
        <v>0</v>
      </c>
      <c r="H2539">
        <f>IFERROR(__xludf.DUMMYFUNCTION("""COMPUTED_VALUE"""),0.0)</f>
        <v>0</v>
      </c>
      <c r="I2539">
        <f>IFERROR(__xludf.DUMMYFUNCTION("""COMPUTED_VALUE"""),42.0)</f>
        <v>42</v>
      </c>
    </row>
    <row r="2540">
      <c r="A2540" s="2">
        <v>379.0</v>
      </c>
      <c r="B2540" s="2">
        <v>5.0</v>
      </c>
      <c r="C2540" s="2">
        <v>384.0</v>
      </c>
      <c r="D2540" s="4">
        <v>43341.0108912037</v>
      </c>
      <c r="E2540" s="6">
        <f t="shared" si="1"/>
        <v>43341</v>
      </c>
      <c r="F2540" s="7">
        <f>IFERROR(__xludf.DUMMYFUNCTION("""COMPUTED_VALUE"""),0.010891203703703703)</f>
        <v>0.0108912037</v>
      </c>
      <c r="G2540">
        <f t="shared" si="2"/>
        <v>0</v>
      </c>
      <c r="H2540">
        <f>IFERROR(__xludf.DUMMYFUNCTION("""COMPUTED_VALUE"""),15.0)</f>
        <v>15</v>
      </c>
      <c r="I2540">
        <f>IFERROR(__xludf.DUMMYFUNCTION("""COMPUTED_VALUE"""),41.0)</f>
        <v>41</v>
      </c>
    </row>
    <row r="2541">
      <c r="A2541" s="2">
        <v>320.0</v>
      </c>
      <c r="B2541" s="2">
        <v>4.0</v>
      </c>
      <c r="C2541" s="2">
        <v>324.0</v>
      </c>
      <c r="D2541" s="4">
        <v>43341.02130787037</v>
      </c>
      <c r="E2541" s="6">
        <f t="shared" si="1"/>
        <v>43341</v>
      </c>
      <c r="F2541" s="7">
        <f>IFERROR(__xludf.DUMMYFUNCTION("""COMPUTED_VALUE"""),0.02130787037037037)</f>
        <v>0.02130787037</v>
      </c>
      <c r="G2541">
        <f t="shared" si="2"/>
        <v>0</v>
      </c>
      <c r="H2541">
        <f>IFERROR(__xludf.DUMMYFUNCTION("""COMPUTED_VALUE"""),30.0)</f>
        <v>30</v>
      </c>
      <c r="I2541">
        <f>IFERROR(__xludf.DUMMYFUNCTION("""COMPUTED_VALUE"""),41.0)</f>
        <v>41</v>
      </c>
    </row>
    <row r="2542">
      <c r="A2542" s="2">
        <v>299.0</v>
      </c>
      <c r="B2542" s="2">
        <v>4.0</v>
      </c>
      <c r="C2542" s="2">
        <v>303.0</v>
      </c>
      <c r="D2542" s="4">
        <v>43341.03172453704</v>
      </c>
      <c r="E2542" s="6">
        <f t="shared" si="1"/>
        <v>43341</v>
      </c>
      <c r="F2542" s="7">
        <f>IFERROR(__xludf.DUMMYFUNCTION("""COMPUTED_VALUE"""),0.03172453703703704)</f>
        <v>0.03172453704</v>
      </c>
      <c r="G2542">
        <f t="shared" si="2"/>
        <v>0</v>
      </c>
      <c r="H2542">
        <f>IFERROR(__xludf.DUMMYFUNCTION("""COMPUTED_VALUE"""),45.0)</f>
        <v>45</v>
      </c>
      <c r="I2542">
        <f>IFERROR(__xludf.DUMMYFUNCTION("""COMPUTED_VALUE"""),41.0)</f>
        <v>41</v>
      </c>
    </row>
    <row r="2543">
      <c r="A2543" s="2">
        <v>245.0</v>
      </c>
      <c r="B2543" s="2">
        <v>4.0</v>
      </c>
      <c r="C2543" s="2">
        <v>249.0</v>
      </c>
      <c r="D2543" s="4">
        <v>43341.0421412037</v>
      </c>
      <c r="E2543" s="6">
        <f t="shared" si="1"/>
        <v>43341</v>
      </c>
      <c r="F2543" s="7">
        <f>IFERROR(__xludf.DUMMYFUNCTION("""COMPUTED_VALUE"""),0.0421412037037037)</f>
        <v>0.0421412037</v>
      </c>
      <c r="G2543">
        <f t="shared" si="2"/>
        <v>1</v>
      </c>
      <c r="H2543">
        <f>IFERROR(__xludf.DUMMYFUNCTION("""COMPUTED_VALUE"""),0.0)</f>
        <v>0</v>
      </c>
      <c r="I2543">
        <f>IFERROR(__xludf.DUMMYFUNCTION("""COMPUTED_VALUE"""),41.0)</f>
        <v>41</v>
      </c>
    </row>
    <row r="2544">
      <c r="A2544" s="2">
        <v>299.0</v>
      </c>
      <c r="B2544" s="2">
        <v>8.0</v>
      </c>
      <c r="C2544" s="2">
        <v>307.0</v>
      </c>
      <c r="D2544" s="4">
        <v>43341.05255787037</v>
      </c>
      <c r="E2544" s="6">
        <f t="shared" si="1"/>
        <v>43341</v>
      </c>
      <c r="F2544" s="7">
        <f>IFERROR(__xludf.DUMMYFUNCTION("""COMPUTED_VALUE"""),0.05255787037037037)</f>
        <v>0.05255787037</v>
      </c>
      <c r="G2544">
        <f t="shared" si="2"/>
        <v>1</v>
      </c>
      <c r="H2544">
        <f>IFERROR(__xludf.DUMMYFUNCTION("""COMPUTED_VALUE"""),15.0)</f>
        <v>15</v>
      </c>
      <c r="I2544">
        <f>IFERROR(__xludf.DUMMYFUNCTION("""COMPUTED_VALUE"""),41.0)</f>
        <v>41</v>
      </c>
    </row>
    <row r="2545">
      <c r="A2545" s="2">
        <v>286.0</v>
      </c>
      <c r="B2545" s="2">
        <v>7.0</v>
      </c>
      <c r="C2545" s="2">
        <v>288.0</v>
      </c>
      <c r="D2545" s="4">
        <v>43341.06296296296</v>
      </c>
      <c r="E2545" s="6">
        <f t="shared" si="1"/>
        <v>43341</v>
      </c>
      <c r="F2545" s="7">
        <f>IFERROR(__xludf.DUMMYFUNCTION("""COMPUTED_VALUE"""),0.06296296296296296)</f>
        <v>0.06296296296</v>
      </c>
      <c r="G2545">
        <f t="shared" si="2"/>
        <v>1</v>
      </c>
      <c r="H2545">
        <f>IFERROR(__xludf.DUMMYFUNCTION("""COMPUTED_VALUE"""),30.0)</f>
        <v>30</v>
      </c>
      <c r="I2545">
        <f>IFERROR(__xludf.DUMMYFUNCTION("""COMPUTED_VALUE"""),40.0)</f>
        <v>40</v>
      </c>
    </row>
    <row r="2546">
      <c r="A2546" s="2">
        <v>306.0</v>
      </c>
      <c r="B2546" s="2">
        <v>5.0</v>
      </c>
      <c r="C2546" s="2">
        <v>311.0</v>
      </c>
      <c r="D2546" s="4">
        <v>43341.0733912037</v>
      </c>
      <c r="E2546" s="6">
        <f t="shared" si="1"/>
        <v>43341</v>
      </c>
      <c r="F2546" s="7">
        <f>IFERROR(__xludf.DUMMYFUNCTION("""COMPUTED_VALUE"""),0.07339120370370371)</f>
        <v>0.0733912037</v>
      </c>
      <c r="G2546">
        <f t="shared" si="2"/>
        <v>1</v>
      </c>
      <c r="H2546">
        <f>IFERROR(__xludf.DUMMYFUNCTION("""COMPUTED_VALUE"""),45.0)</f>
        <v>45</v>
      </c>
      <c r="I2546">
        <f>IFERROR(__xludf.DUMMYFUNCTION("""COMPUTED_VALUE"""),41.0)</f>
        <v>41</v>
      </c>
    </row>
    <row r="2547">
      <c r="A2547" s="2">
        <v>279.0</v>
      </c>
      <c r="B2547" s="2">
        <v>3.0</v>
      </c>
      <c r="C2547" s="2">
        <v>282.0</v>
      </c>
      <c r="D2547" s="4">
        <v>43341.08380787037</v>
      </c>
      <c r="E2547" s="6">
        <f t="shared" si="1"/>
        <v>43341</v>
      </c>
      <c r="F2547" s="7">
        <f>IFERROR(__xludf.DUMMYFUNCTION("""COMPUTED_VALUE"""),0.08380787037037037)</f>
        <v>0.08380787037</v>
      </c>
      <c r="G2547">
        <f t="shared" si="2"/>
        <v>2</v>
      </c>
      <c r="H2547">
        <f>IFERROR(__xludf.DUMMYFUNCTION("""COMPUTED_VALUE"""),0.0)</f>
        <v>0</v>
      </c>
      <c r="I2547">
        <f>IFERROR(__xludf.DUMMYFUNCTION("""COMPUTED_VALUE"""),41.0)</f>
        <v>41</v>
      </c>
    </row>
    <row r="2548">
      <c r="A2548" s="2">
        <v>270.0</v>
      </c>
      <c r="B2548" s="2">
        <v>6.0</v>
      </c>
      <c r="C2548" s="2">
        <v>276.0</v>
      </c>
      <c r="D2548" s="4">
        <v>43341.09422453704</v>
      </c>
      <c r="E2548" s="6">
        <f t="shared" si="1"/>
        <v>43341</v>
      </c>
      <c r="F2548" s="7">
        <f>IFERROR(__xludf.DUMMYFUNCTION("""COMPUTED_VALUE"""),0.09422453703703704)</f>
        <v>0.09422453704</v>
      </c>
      <c r="G2548">
        <f t="shared" si="2"/>
        <v>2</v>
      </c>
      <c r="H2548">
        <f>IFERROR(__xludf.DUMMYFUNCTION("""COMPUTED_VALUE"""),15.0)</f>
        <v>15</v>
      </c>
      <c r="I2548">
        <f>IFERROR(__xludf.DUMMYFUNCTION("""COMPUTED_VALUE"""),41.0)</f>
        <v>41</v>
      </c>
    </row>
    <row r="2549">
      <c r="A2549" s="2">
        <v>267.0</v>
      </c>
      <c r="B2549" s="2">
        <v>6.0</v>
      </c>
      <c r="C2549" s="2">
        <v>268.0</v>
      </c>
      <c r="D2549" s="4">
        <v>43341.104629629626</v>
      </c>
      <c r="E2549" s="6">
        <f t="shared" si="1"/>
        <v>43341</v>
      </c>
      <c r="F2549" s="7">
        <f>IFERROR(__xludf.DUMMYFUNCTION("""COMPUTED_VALUE"""),0.10462962962962963)</f>
        <v>0.1046296296</v>
      </c>
      <c r="G2549">
        <f t="shared" si="2"/>
        <v>2</v>
      </c>
      <c r="H2549">
        <f>IFERROR(__xludf.DUMMYFUNCTION("""COMPUTED_VALUE"""),30.0)</f>
        <v>30</v>
      </c>
      <c r="I2549">
        <f>IFERROR(__xludf.DUMMYFUNCTION("""COMPUTED_VALUE"""),40.0)</f>
        <v>40</v>
      </c>
    </row>
    <row r="2550">
      <c r="A2550" s="2">
        <v>214.0</v>
      </c>
      <c r="B2550" s="2">
        <v>5.0</v>
      </c>
      <c r="C2550" s="2">
        <v>219.0</v>
      </c>
      <c r="D2550" s="4">
        <v>43341.11505787037</v>
      </c>
      <c r="E2550" s="6">
        <f t="shared" si="1"/>
        <v>43341</v>
      </c>
      <c r="F2550" s="7">
        <f>IFERROR(__xludf.DUMMYFUNCTION("""COMPUTED_VALUE"""),0.11505787037037037)</f>
        <v>0.1150578704</v>
      </c>
      <c r="G2550">
        <f t="shared" si="2"/>
        <v>2</v>
      </c>
      <c r="H2550">
        <f>IFERROR(__xludf.DUMMYFUNCTION("""COMPUTED_VALUE"""),45.0)</f>
        <v>45</v>
      </c>
      <c r="I2550">
        <f>IFERROR(__xludf.DUMMYFUNCTION("""COMPUTED_VALUE"""),41.0)</f>
        <v>41</v>
      </c>
    </row>
    <row r="2551">
      <c r="A2551" s="2">
        <v>178.0</v>
      </c>
      <c r="B2551" s="2">
        <v>6.0</v>
      </c>
      <c r="C2551" s="2">
        <v>184.0</v>
      </c>
      <c r="D2551" s="4">
        <v>43341.12546296296</v>
      </c>
      <c r="E2551" s="6">
        <f t="shared" si="1"/>
        <v>43341</v>
      </c>
      <c r="F2551" s="7">
        <f>IFERROR(__xludf.DUMMYFUNCTION("""COMPUTED_VALUE"""),0.12546296296296297)</f>
        <v>0.125462963</v>
      </c>
      <c r="G2551">
        <f t="shared" si="2"/>
        <v>3</v>
      </c>
      <c r="H2551">
        <f>IFERROR(__xludf.DUMMYFUNCTION("""COMPUTED_VALUE"""),0.0)</f>
        <v>0</v>
      </c>
      <c r="I2551">
        <f>IFERROR(__xludf.DUMMYFUNCTION("""COMPUTED_VALUE"""),40.0)</f>
        <v>40</v>
      </c>
    </row>
    <row r="2552">
      <c r="A2552" s="2">
        <v>159.0</v>
      </c>
      <c r="B2552" s="2">
        <v>4.0</v>
      </c>
      <c r="C2552" s="2">
        <v>163.0</v>
      </c>
      <c r="D2552" s="4">
        <v>43341.13590277778</v>
      </c>
      <c r="E2552" s="6">
        <f t="shared" si="1"/>
        <v>43341</v>
      </c>
      <c r="F2552" s="7">
        <f>IFERROR(__xludf.DUMMYFUNCTION("""COMPUTED_VALUE"""),0.1359027777777778)</f>
        <v>0.1359027778</v>
      </c>
      <c r="G2552">
        <f t="shared" si="2"/>
        <v>3</v>
      </c>
      <c r="H2552">
        <f>IFERROR(__xludf.DUMMYFUNCTION("""COMPUTED_VALUE"""),15.0)</f>
        <v>15</v>
      </c>
      <c r="I2552">
        <f>IFERROR(__xludf.DUMMYFUNCTION("""COMPUTED_VALUE"""),42.0)</f>
        <v>42</v>
      </c>
    </row>
    <row r="2553">
      <c r="A2553" s="2">
        <v>151.0</v>
      </c>
      <c r="B2553" s="2">
        <v>5.0</v>
      </c>
      <c r="C2553" s="2">
        <v>156.0</v>
      </c>
      <c r="D2553" s="4">
        <v>43341.1462962963</v>
      </c>
      <c r="E2553" s="6">
        <f t="shared" si="1"/>
        <v>43341</v>
      </c>
      <c r="F2553" s="7">
        <f>IFERROR(__xludf.DUMMYFUNCTION("""COMPUTED_VALUE"""),0.14629629629629629)</f>
        <v>0.1462962963</v>
      </c>
      <c r="G2553">
        <f t="shared" si="2"/>
        <v>3</v>
      </c>
      <c r="H2553">
        <f>IFERROR(__xludf.DUMMYFUNCTION("""COMPUTED_VALUE"""),30.0)</f>
        <v>30</v>
      </c>
      <c r="I2553">
        <f>IFERROR(__xludf.DUMMYFUNCTION("""COMPUTED_VALUE"""),40.0)</f>
        <v>40</v>
      </c>
    </row>
    <row r="2554">
      <c r="A2554" s="2">
        <v>143.0</v>
      </c>
      <c r="B2554" s="2">
        <v>5.0</v>
      </c>
      <c r="C2554" s="2">
        <v>138.0</v>
      </c>
      <c r="D2554" s="4">
        <v>43341.15672453704</v>
      </c>
      <c r="E2554" s="6">
        <f t="shared" si="1"/>
        <v>43341</v>
      </c>
      <c r="F2554" s="7">
        <f>IFERROR(__xludf.DUMMYFUNCTION("""COMPUTED_VALUE"""),0.15672453703703704)</f>
        <v>0.156724537</v>
      </c>
      <c r="G2554">
        <f t="shared" si="2"/>
        <v>3</v>
      </c>
      <c r="H2554">
        <f>IFERROR(__xludf.DUMMYFUNCTION("""COMPUTED_VALUE"""),45.0)</f>
        <v>45</v>
      </c>
      <c r="I2554">
        <f>IFERROR(__xludf.DUMMYFUNCTION("""COMPUTED_VALUE"""),41.0)</f>
        <v>41</v>
      </c>
    </row>
    <row r="2555">
      <c r="A2555" s="2">
        <v>147.0</v>
      </c>
      <c r="B2555" s="2">
        <v>5.0</v>
      </c>
      <c r="C2555" s="2">
        <v>152.0</v>
      </c>
      <c r="D2555" s="4">
        <v>43341.167129629626</v>
      </c>
      <c r="E2555" s="6">
        <f t="shared" si="1"/>
        <v>43341</v>
      </c>
      <c r="F2555" s="7">
        <f>IFERROR(__xludf.DUMMYFUNCTION("""COMPUTED_VALUE"""),0.16712962962962963)</f>
        <v>0.1671296296</v>
      </c>
      <c r="G2555">
        <f t="shared" si="2"/>
        <v>4</v>
      </c>
      <c r="H2555">
        <f>IFERROR(__xludf.DUMMYFUNCTION("""COMPUTED_VALUE"""),0.0)</f>
        <v>0</v>
      </c>
      <c r="I2555">
        <f>IFERROR(__xludf.DUMMYFUNCTION("""COMPUTED_VALUE"""),40.0)</f>
        <v>40</v>
      </c>
    </row>
    <row r="2556">
      <c r="A2556" s="2">
        <v>52.0</v>
      </c>
      <c r="B2556" s="2">
        <v>3.0</v>
      </c>
      <c r="C2556" s="2">
        <v>55.0</v>
      </c>
      <c r="D2556" s="4">
        <v>43341.177569444444</v>
      </c>
      <c r="E2556" s="6">
        <f t="shared" si="1"/>
        <v>43341</v>
      </c>
      <c r="F2556" s="7">
        <f>IFERROR(__xludf.DUMMYFUNCTION("""COMPUTED_VALUE"""),0.17756944444444445)</f>
        <v>0.1775694444</v>
      </c>
      <c r="G2556">
        <f t="shared" si="2"/>
        <v>4</v>
      </c>
      <c r="H2556">
        <f>IFERROR(__xludf.DUMMYFUNCTION("""COMPUTED_VALUE"""),15.0)</f>
        <v>15</v>
      </c>
      <c r="I2556">
        <f>IFERROR(__xludf.DUMMYFUNCTION("""COMPUTED_VALUE"""),42.0)</f>
        <v>42</v>
      </c>
    </row>
    <row r="2557">
      <c r="A2557" s="2">
        <v>36.0</v>
      </c>
      <c r="B2557" s="2">
        <v>3.0</v>
      </c>
      <c r="C2557" s="2">
        <v>37.0</v>
      </c>
      <c r="D2557" s="4">
        <v>43341.18796296296</v>
      </c>
      <c r="E2557" s="6">
        <f t="shared" si="1"/>
        <v>43341</v>
      </c>
      <c r="F2557" s="7">
        <f>IFERROR(__xludf.DUMMYFUNCTION("""COMPUTED_VALUE"""),0.18796296296296297)</f>
        <v>0.187962963</v>
      </c>
      <c r="G2557">
        <f t="shared" si="2"/>
        <v>4</v>
      </c>
      <c r="H2557">
        <f>IFERROR(__xludf.DUMMYFUNCTION("""COMPUTED_VALUE"""),30.0)</f>
        <v>30</v>
      </c>
      <c r="I2557">
        <f>IFERROR(__xludf.DUMMYFUNCTION("""COMPUTED_VALUE"""),40.0)</f>
        <v>40</v>
      </c>
    </row>
    <row r="2558">
      <c r="A2558" s="2">
        <v>29.0</v>
      </c>
      <c r="B2558" s="2">
        <v>3.0</v>
      </c>
      <c r="C2558" s="2">
        <v>32.0</v>
      </c>
      <c r="D2558" s="4">
        <v>43341.1983912037</v>
      </c>
      <c r="E2558" s="6">
        <f t="shared" si="1"/>
        <v>43341</v>
      </c>
      <c r="F2558" s="7">
        <f>IFERROR(__xludf.DUMMYFUNCTION("""COMPUTED_VALUE"""),0.1983912037037037)</f>
        <v>0.1983912037</v>
      </c>
      <c r="G2558">
        <f t="shared" si="2"/>
        <v>4</v>
      </c>
      <c r="H2558">
        <f>IFERROR(__xludf.DUMMYFUNCTION("""COMPUTED_VALUE"""),45.0)</f>
        <v>45</v>
      </c>
      <c r="I2558">
        <f>IFERROR(__xludf.DUMMYFUNCTION("""COMPUTED_VALUE"""),41.0)</f>
        <v>41</v>
      </c>
    </row>
    <row r="2559">
      <c r="A2559" s="2">
        <v>28.0</v>
      </c>
      <c r="B2559" s="2">
        <v>3.0</v>
      </c>
      <c r="C2559" s="2">
        <v>31.0</v>
      </c>
      <c r="D2559" s="4">
        <v>43341.2087962963</v>
      </c>
      <c r="E2559" s="6">
        <f t="shared" si="1"/>
        <v>43341</v>
      </c>
      <c r="F2559" s="7">
        <f>IFERROR(__xludf.DUMMYFUNCTION("""COMPUTED_VALUE"""),0.20879629629629629)</f>
        <v>0.2087962963</v>
      </c>
      <c r="G2559">
        <f t="shared" si="2"/>
        <v>5</v>
      </c>
      <c r="H2559">
        <f>IFERROR(__xludf.DUMMYFUNCTION("""COMPUTED_VALUE"""),0.0)</f>
        <v>0</v>
      </c>
      <c r="I2559">
        <f>IFERROR(__xludf.DUMMYFUNCTION("""COMPUTED_VALUE"""),40.0)</f>
        <v>40</v>
      </c>
    </row>
    <row r="2560">
      <c r="A2560" s="2">
        <v>27.0</v>
      </c>
      <c r="B2560" s="2">
        <v>3.0</v>
      </c>
      <c r="C2560" s="2">
        <v>30.0</v>
      </c>
      <c r="D2560" s="4">
        <v>43341.21922453704</v>
      </c>
      <c r="E2560" s="6">
        <f t="shared" si="1"/>
        <v>43341</v>
      </c>
      <c r="F2560" s="7">
        <f>IFERROR(__xludf.DUMMYFUNCTION("""COMPUTED_VALUE"""),0.21922453703703704)</f>
        <v>0.219224537</v>
      </c>
      <c r="G2560">
        <f t="shared" si="2"/>
        <v>5</v>
      </c>
      <c r="H2560">
        <f>IFERROR(__xludf.DUMMYFUNCTION("""COMPUTED_VALUE"""),15.0)</f>
        <v>15</v>
      </c>
      <c r="I2560">
        <f>IFERROR(__xludf.DUMMYFUNCTION("""COMPUTED_VALUE"""),41.0)</f>
        <v>41</v>
      </c>
    </row>
    <row r="2561">
      <c r="A2561" s="2">
        <v>24.0</v>
      </c>
      <c r="B2561" s="2">
        <v>3.0</v>
      </c>
      <c r="C2561" s="2">
        <v>27.0</v>
      </c>
      <c r="D2561" s="4">
        <v>43341.229629629626</v>
      </c>
      <c r="E2561" s="6">
        <f t="shared" si="1"/>
        <v>43341</v>
      </c>
      <c r="F2561" s="7">
        <f>IFERROR(__xludf.DUMMYFUNCTION("""COMPUTED_VALUE"""),0.22962962962962963)</f>
        <v>0.2296296296</v>
      </c>
      <c r="G2561">
        <f t="shared" si="2"/>
        <v>5</v>
      </c>
      <c r="H2561">
        <f>IFERROR(__xludf.DUMMYFUNCTION("""COMPUTED_VALUE"""),30.0)</f>
        <v>30</v>
      </c>
      <c r="I2561">
        <f>IFERROR(__xludf.DUMMYFUNCTION("""COMPUTED_VALUE"""),40.0)</f>
        <v>40</v>
      </c>
    </row>
    <row r="2562">
      <c r="A2562" s="2">
        <v>24.0</v>
      </c>
      <c r="B2562" s="2">
        <v>3.0</v>
      </c>
      <c r="C2562" s="2">
        <v>27.0</v>
      </c>
      <c r="D2562" s="4">
        <v>43341.2400462963</v>
      </c>
      <c r="E2562" s="6">
        <f t="shared" si="1"/>
        <v>43341</v>
      </c>
      <c r="F2562" s="7">
        <f>IFERROR(__xludf.DUMMYFUNCTION("""COMPUTED_VALUE"""),0.24004629629629629)</f>
        <v>0.2400462963</v>
      </c>
      <c r="G2562">
        <f t="shared" si="2"/>
        <v>5</v>
      </c>
      <c r="H2562">
        <f>IFERROR(__xludf.DUMMYFUNCTION("""COMPUTED_VALUE"""),45.0)</f>
        <v>45</v>
      </c>
      <c r="I2562">
        <f>IFERROR(__xludf.DUMMYFUNCTION("""COMPUTED_VALUE"""),40.0)</f>
        <v>40</v>
      </c>
    </row>
    <row r="2563">
      <c r="A2563" s="2">
        <v>33.0</v>
      </c>
      <c r="B2563" s="2">
        <v>3.0</v>
      </c>
      <c r="C2563" s="2">
        <v>26.0</v>
      </c>
      <c r="D2563" s="4">
        <v>43341.25046296296</v>
      </c>
      <c r="E2563" s="6">
        <f t="shared" si="1"/>
        <v>43341</v>
      </c>
      <c r="F2563" s="7">
        <f>IFERROR(__xludf.DUMMYFUNCTION("""COMPUTED_VALUE"""),0.25046296296296294)</f>
        <v>0.250462963</v>
      </c>
      <c r="G2563">
        <f t="shared" si="2"/>
        <v>6</v>
      </c>
      <c r="H2563">
        <f>IFERROR(__xludf.DUMMYFUNCTION("""COMPUTED_VALUE"""),0.0)</f>
        <v>0</v>
      </c>
      <c r="I2563">
        <f>IFERROR(__xludf.DUMMYFUNCTION("""COMPUTED_VALUE"""),40.0)</f>
        <v>40</v>
      </c>
    </row>
    <row r="2564">
      <c r="A2564" s="2">
        <v>23.0</v>
      </c>
      <c r="B2564" s="2">
        <v>3.0</v>
      </c>
      <c r="C2564" s="2">
        <v>26.0</v>
      </c>
      <c r="D2564" s="4">
        <v>43341.2608912037</v>
      </c>
      <c r="E2564" s="6">
        <f t="shared" si="1"/>
        <v>43341</v>
      </c>
      <c r="F2564" s="7">
        <f>IFERROR(__xludf.DUMMYFUNCTION("""COMPUTED_VALUE"""),0.2608912037037037)</f>
        <v>0.2608912037</v>
      </c>
      <c r="G2564">
        <f t="shared" si="2"/>
        <v>6</v>
      </c>
      <c r="H2564">
        <f>IFERROR(__xludf.DUMMYFUNCTION("""COMPUTED_VALUE"""),15.0)</f>
        <v>15</v>
      </c>
      <c r="I2564">
        <f>IFERROR(__xludf.DUMMYFUNCTION("""COMPUTED_VALUE"""),41.0)</f>
        <v>41</v>
      </c>
    </row>
    <row r="2565">
      <c r="A2565" s="2">
        <v>23.0</v>
      </c>
      <c r="B2565" s="2">
        <v>3.0</v>
      </c>
      <c r="C2565" s="2">
        <v>26.0</v>
      </c>
      <c r="D2565" s="4">
        <v>43341.27378472222</v>
      </c>
      <c r="E2565" s="6">
        <f t="shared" si="1"/>
        <v>43341</v>
      </c>
      <c r="F2565" s="7">
        <f>IFERROR(__xludf.DUMMYFUNCTION("""COMPUTED_VALUE"""),0.2737847222222222)</f>
        <v>0.2737847222</v>
      </c>
      <c r="G2565">
        <f t="shared" si="2"/>
        <v>6</v>
      </c>
      <c r="H2565">
        <f>IFERROR(__xludf.DUMMYFUNCTION("""COMPUTED_VALUE"""),34.0)</f>
        <v>34</v>
      </c>
      <c r="I2565">
        <f>IFERROR(__xludf.DUMMYFUNCTION("""COMPUTED_VALUE"""),15.0)</f>
        <v>15</v>
      </c>
    </row>
    <row r="2566">
      <c r="A2566" s="2">
        <v>23.0</v>
      </c>
      <c r="B2566" s="2">
        <v>3.0</v>
      </c>
      <c r="C2566" s="2">
        <v>26.0</v>
      </c>
      <c r="D2566" s="4">
        <v>43341.28171296296</v>
      </c>
      <c r="E2566" s="6">
        <f t="shared" si="1"/>
        <v>43341</v>
      </c>
      <c r="F2566" s="7">
        <f>IFERROR(__xludf.DUMMYFUNCTION("""COMPUTED_VALUE"""),0.28171296296296294)</f>
        <v>0.281712963</v>
      </c>
      <c r="G2566">
        <f t="shared" si="2"/>
        <v>6</v>
      </c>
      <c r="H2566">
        <f>IFERROR(__xludf.DUMMYFUNCTION("""COMPUTED_VALUE"""),45.0)</f>
        <v>45</v>
      </c>
      <c r="I2566">
        <f>IFERROR(__xludf.DUMMYFUNCTION("""COMPUTED_VALUE"""),40.0)</f>
        <v>40</v>
      </c>
    </row>
    <row r="2567">
      <c r="A2567" s="2">
        <v>31.0</v>
      </c>
      <c r="B2567" s="2">
        <v>3.0</v>
      </c>
      <c r="C2567" s="2">
        <v>34.0</v>
      </c>
      <c r="D2567" s="4">
        <v>43341.2921412037</v>
      </c>
      <c r="E2567" s="6">
        <f t="shared" si="1"/>
        <v>43341</v>
      </c>
      <c r="F2567" s="7">
        <f>IFERROR(__xludf.DUMMYFUNCTION("""COMPUTED_VALUE"""),0.2921412037037037)</f>
        <v>0.2921412037</v>
      </c>
      <c r="G2567">
        <f t="shared" si="2"/>
        <v>7</v>
      </c>
      <c r="H2567">
        <f>IFERROR(__xludf.DUMMYFUNCTION("""COMPUTED_VALUE"""),0.0)</f>
        <v>0</v>
      </c>
      <c r="I2567">
        <f>IFERROR(__xludf.DUMMYFUNCTION("""COMPUTED_VALUE"""),41.0)</f>
        <v>41</v>
      </c>
    </row>
    <row r="2568">
      <c r="A2568" s="2">
        <v>40.0</v>
      </c>
      <c r="B2568" s="2">
        <v>3.0</v>
      </c>
      <c r="C2568" s="2">
        <v>43.0</v>
      </c>
      <c r="D2568" s="4">
        <v>43341.302569444444</v>
      </c>
      <c r="E2568" s="6">
        <f t="shared" si="1"/>
        <v>43341</v>
      </c>
      <c r="F2568" s="7">
        <f>IFERROR(__xludf.DUMMYFUNCTION("""COMPUTED_VALUE"""),0.30256944444444445)</f>
        <v>0.3025694444</v>
      </c>
      <c r="G2568">
        <f t="shared" si="2"/>
        <v>7</v>
      </c>
      <c r="H2568">
        <f>IFERROR(__xludf.DUMMYFUNCTION("""COMPUTED_VALUE"""),15.0)</f>
        <v>15</v>
      </c>
      <c r="I2568">
        <f>IFERROR(__xludf.DUMMYFUNCTION("""COMPUTED_VALUE"""),42.0)</f>
        <v>42</v>
      </c>
    </row>
    <row r="2569">
      <c r="A2569" s="2">
        <v>49.0</v>
      </c>
      <c r="B2569" s="2">
        <v>3.0</v>
      </c>
      <c r="C2569" s="2">
        <v>52.0</v>
      </c>
      <c r="D2569" s="4">
        <v>43341.31298611111</v>
      </c>
      <c r="E2569" s="6">
        <f t="shared" si="1"/>
        <v>43341</v>
      </c>
      <c r="F2569" s="7">
        <f>IFERROR(__xludf.DUMMYFUNCTION("""COMPUTED_VALUE"""),0.31298611111111113)</f>
        <v>0.3129861111</v>
      </c>
      <c r="G2569">
        <f t="shared" si="2"/>
        <v>7</v>
      </c>
      <c r="H2569">
        <f>IFERROR(__xludf.DUMMYFUNCTION("""COMPUTED_VALUE"""),30.0)</f>
        <v>30</v>
      </c>
      <c r="I2569">
        <f>IFERROR(__xludf.DUMMYFUNCTION("""COMPUTED_VALUE"""),42.0)</f>
        <v>42</v>
      </c>
    </row>
    <row r="2570">
      <c r="A2570" s="2">
        <v>70.0</v>
      </c>
      <c r="B2570" s="2">
        <v>3.0</v>
      </c>
      <c r="C2570" s="2">
        <v>68.0</v>
      </c>
      <c r="D2570" s="4">
        <v>43341.32340277778</v>
      </c>
      <c r="E2570" s="6">
        <f t="shared" si="1"/>
        <v>43341</v>
      </c>
      <c r="F2570" s="7">
        <f>IFERROR(__xludf.DUMMYFUNCTION("""COMPUTED_VALUE"""),0.32340277777777776)</f>
        <v>0.3234027778</v>
      </c>
      <c r="G2570">
        <f t="shared" si="2"/>
        <v>7</v>
      </c>
      <c r="H2570">
        <f>IFERROR(__xludf.DUMMYFUNCTION("""COMPUTED_VALUE"""),45.0)</f>
        <v>45</v>
      </c>
      <c r="I2570">
        <f>IFERROR(__xludf.DUMMYFUNCTION("""COMPUTED_VALUE"""),42.0)</f>
        <v>42</v>
      </c>
    </row>
    <row r="2571">
      <c r="A2571" s="2">
        <v>57.0</v>
      </c>
      <c r="B2571" s="2">
        <v>3.0</v>
      </c>
      <c r="C2571" s="2">
        <v>60.0</v>
      </c>
      <c r="D2571" s="4">
        <v>43341.333819444444</v>
      </c>
      <c r="E2571" s="6">
        <f t="shared" si="1"/>
        <v>43341</v>
      </c>
      <c r="F2571" s="7">
        <f>IFERROR(__xludf.DUMMYFUNCTION("""COMPUTED_VALUE"""),0.33381944444444445)</f>
        <v>0.3338194444</v>
      </c>
      <c r="G2571">
        <f t="shared" si="2"/>
        <v>8</v>
      </c>
      <c r="H2571">
        <f>IFERROR(__xludf.DUMMYFUNCTION("""COMPUTED_VALUE"""),0.0)</f>
        <v>0</v>
      </c>
      <c r="I2571">
        <f>IFERROR(__xludf.DUMMYFUNCTION("""COMPUTED_VALUE"""),42.0)</f>
        <v>42</v>
      </c>
    </row>
    <row r="2572">
      <c r="A2572" s="2">
        <v>71.0</v>
      </c>
      <c r="B2572" s="2">
        <v>3.0</v>
      </c>
      <c r="C2572" s="2">
        <v>74.0</v>
      </c>
      <c r="D2572" s="4">
        <v>43341.34423611111</v>
      </c>
      <c r="E2572" s="6">
        <f t="shared" si="1"/>
        <v>43341</v>
      </c>
      <c r="F2572" s="7">
        <f>IFERROR(__xludf.DUMMYFUNCTION("""COMPUTED_VALUE"""),0.34423611111111113)</f>
        <v>0.3442361111</v>
      </c>
      <c r="G2572">
        <f t="shared" si="2"/>
        <v>8</v>
      </c>
      <c r="H2572">
        <f>IFERROR(__xludf.DUMMYFUNCTION("""COMPUTED_VALUE"""),15.0)</f>
        <v>15</v>
      </c>
      <c r="I2572">
        <f>IFERROR(__xludf.DUMMYFUNCTION("""COMPUTED_VALUE"""),42.0)</f>
        <v>42</v>
      </c>
    </row>
    <row r="2573">
      <c r="A2573" s="2">
        <v>131.0</v>
      </c>
      <c r="B2573" s="2">
        <v>5.0</v>
      </c>
      <c r="C2573" s="2">
        <v>127.0</v>
      </c>
      <c r="D2573" s="4">
        <v>43341.35465277778</v>
      </c>
      <c r="E2573" s="6">
        <f t="shared" si="1"/>
        <v>43341</v>
      </c>
      <c r="F2573" s="7">
        <f>IFERROR(__xludf.DUMMYFUNCTION("""COMPUTED_VALUE"""),0.35465277777777776)</f>
        <v>0.3546527778</v>
      </c>
      <c r="G2573">
        <f t="shared" si="2"/>
        <v>8</v>
      </c>
      <c r="H2573">
        <f>IFERROR(__xludf.DUMMYFUNCTION("""COMPUTED_VALUE"""),30.0)</f>
        <v>30</v>
      </c>
      <c r="I2573">
        <f>IFERROR(__xludf.DUMMYFUNCTION("""COMPUTED_VALUE"""),42.0)</f>
        <v>42</v>
      </c>
    </row>
    <row r="2574">
      <c r="A2574" s="2">
        <v>167.0</v>
      </c>
      <c r="B2574" s="2">
        <v>5.0</v>
      </c>
      <c r="C2574" s="2">
        <v>172.0</v>
      </c>
      <c r="D2574" s="4">
        <v>43341.36508101852</v>
      </c>
      <c r="E2574" s="6">
        <f t="shared" si="1"/>
        <v>43341</v>
      </c>
      <c r="F2574" s="7">
        <f>IFERROR(__xludf.DUMMYFUNCTION("""COMPUTED_VALUE"""),0.36508101851851854)</f>
        <v>0.3650810185</v>
      </c>
      <c r="G2574">
        <f t="shared" si="2"/>
        <v>8</v>
      </c>
      <c r="H2574">
        <f>IFERROR(__xludf.DUMMYFUNCTION("""COMPUTED_VALUE"""),45.0)</f>
        <v>45</v>
      </c>
      <c r="I2574">
        <f>IFERROR(__xludf.DUMMYFUNCTION("""COMPUTED_VALUE"""),43.0)</f>
        <v>43</v>
      </c>
    </row>
    <row r="2575">
      <c r="A2575" s="2">
        <v>158.0</v>
      </c>
      <c r="B2575" s="2">
        <v>3.0</v>
      </c>
      <c r="C2575" s="2">
        <v>161.0</v>
      </c>
      <c r="D2575" s="4">
        <v>43341.37548611111</v>
      </c>
      <c r="E2575" s="6">
        <f t="shared" si="1"/>
        <v>43341</v>
      </c>
      <c r="F2575" s="7">
        <f>IFERROR(__xludf.DUMMYFUNCTION("""COMPUTED_VALUE"""),0.37548611111111113)</f>
        <v>0.3754861111</v>
      </c>
      <c r="G2575">
        <f t="shared" si="2"/>
        <v>9</v>
      </c>
      <c r="H2575">
        <f>IFERROR(__xludf.DUMMYFUNCTION("""COMPUTED_VALUE"""),0.0)</f>
        <v>0</v>
      </c>
      <c r="I2575">
        <f>IFERROR(__xludf.DUMMYFUNCTION("""COMPUTED_VALUE"""),42.0)</f>
        <v>42</v>
      </c>
    </row>
    <row r="2576">
      <c r="A2576" s="2">
        <v>233.0</v>
      </c>
      <c r="B2576" s="2">
        <v>6.0</v>
      </c>
      <c r="C2576" s="2">
        <v>239.0</v>
      </c>
      <c r="D2576" s="4">
        <v>43341.38590277778</v>
      </c>
      <c r="E2576" s="6">
        <f t="shared" si="1"/>
        <v>43341</v>
      </c>
      <c r="F2576" s="7">
        <f>IFERROR(__xludf.DUMMYFUNCTION("""COMPUTED_VALUE"""),0.38590277777777776)</f>
        <v>0.3859027778</v>
      </c>
      <c r="G2576">
        <f t="shared" si="2"/>
        <v>9</v>
      </c>
      <c r="H2576">
        <f>IFERROR(__xludf.DUMMYFUNCTION("""COMPUTED_VALUE"""),15.0)</f>
        <v>15</v>
      </c>
      <c r="I2576">
        <f>IFERROR(__xludf.DUMMYFUNCTION("""COMPUTED_VALUE"""),42.0)</f>
        <v>42</v>
      </c>
    </row>
    <row r="2577">
      <c r="A2577" s="2">
        <v>383.0</v>
      </c>
      <c r="B2577" s="2">
        <v>5.0</v>
      </c>
      <c r="C2577" s="2">
        <v>388.0</v>
      </c>
      <c r="D2577" s="4">
        <v>43341.396319444444</v>
      </c>
      <c r="E2577" s="6">
        <f t="shared" si="1"/>
        <v>43341</v>
      </c>
      <c r="F2577" s="7">
        <f>IFERROR(__xludf.DUMMYFUNCTION("""COMPUTED_VALUE"""),0.39631944444444445)</f>
        <v>0.3963194444</v>
      </c>
      <c r="G2577">
        <f t="shared" si="2"/>
        <v>9</v>
      </c>
      <c r="H2577">
        <f>IFERROR(__xludf.DUMMYFUNCTION("""COMPUTED_VALUE"""),30.0)</f>
        <v>30</v>
      </c>
      <c r="I2577">
        <f>IFERROR(__xludf.DUMMYFUNCTION("""COMPUTED_VALUE"""),42.0)</f>
        <v>42</v>
      </c>
    </row>
    <row r="2578">
      <c r="A2578" s="2">
        <v>682.0</v>
      </c>
      <c r="B2578" s="2">
        <v>6.0</v>
      </c>
      <c r="C2578" s="2">
        <v>688.0</v>
      </c>
      <c r="D2578" s="4">
        <v>43341.40673611111</v>
      </c>
      <c r="E2578" s="6">
        <f t="shared" si="1"/>
        <v>43341</v>
      </c>
      <c r="F2578" s="7">
        <f>IFERROR(__xludf.DUMMYFUNCTION("""COMPUTED_VALUE"""),0.40673611111111113)</f>
        <v>0.4067361111</v>
      </c>
      <c r="G2578">
        <f t="shared" si="2"/>
        <v>9</v>
      </c>
      <c r="H2578">
        <f>IFERROR(__xludf.DUMMYFUNCTION("""COMPUTED_VALUE"""),45.0)</f>
        <v>45</v>
      </c>
      <c r="I2578">
        <f>IFERROR(__xludf.DUMMYFUNCTION("""COMPUTED_VALUE"""),42.0)</f>
        <v>42</v>
      </c>
    </row>
    <row r="2579">
      <c r="A2579" s="2">
        <v>627.0</v>
      </c>
      <c r="B2579" s="2">
        <v>9.0</v>
      </c>
      <c r="C2579" s="2">
        <v>636.0</v>
      </c>
      <c r="D2579" s="4">
        <v>43341.41715277778</v>
      </c>
      <c r="E2579" s="6">
        <f t="shared" si="1"/>
        <v>43341</v>
      </c>
      <c r="F2579" s="7">
        <f>IFERROR(__xludf.DUMMYFUNCTION("""COMPUTED_VALUE"""),0.41715277777777776)</f>
        <v>0.4171527778</v>
      </c>
      <c r="G2579">
        <f t="shared" si="2"/>
        <v>10</v>
      </c>
      <c r="H2579">
        <f>IFERROR(__xludf.DUMMYFUNCTION("""COMPUTED_VALUE"""),0.0)</f>
        <v>0</v>
      </c>
      <c r="I2579">
        <f>IFERROR(__xludf.DUMMYFUNCTION("""COMPUTED_VALUE"""),42.0)</f>
        <v>42</v>
      </c>
    </row>
    <row r="2580">
      <c r="A2580" s="2">
        <v>572.0</v>
      </c>
      <c r="B2580" s="2">
        <v>17.0</v>
      </c>
      <c r="C2580" s="2">
        <v>589.0</v>
      </c>
      <c r="D2580" s="4">
        <v>43341.427569444444</v>
      </c>
      <c r="E2580" s="6">
        <f t="shared" si="1"/>
        <v>43341</v>
      </c>
      <c r="F2580" s="7">
        <f>IFERROR(__xludf.DUMMYFUNCTION("""COMPUTED_VALUE"""),0.42756944444444445)</f>
        <v>0.4275694444</v>
      </c>
      <c r="G2580">
        <f t="shared" si="2"/>
        <v>10</v>
      </c>
      <c r="H2580">
        <f>IFERROR(__xludf.DUMMYFUNCTION("""COMPUTED_VALUE"""),15.0)</f>
        <v>15</v>
      </c>
      <c r="I2580">
        <f>IFERROR(__xludf.DUMMYFUNCTION("""COMPUTED_VALUE"""),42.0)</f>
        <v>42</v>
      </c>
    </row>
    <row r="2581">
      <c r="A2581" s="2">
        <v>633.0</v>
      </c>
      <c r="B2581" s="2">
        <v>24.0</v>
      </c>
      <c r="C2581" s="2">
        <v>657.0</v>
      </c>
      <c r="D2581" s="4">
        <v>43341.43798611111</v>
      </c>
      <c r="E2581" s="6">
        <f t="shared" si="1"/>
        <v>43341</v>
      </c>
      <c r="F2581" s="7">
        <f>IFERROR(__xludf.DUMMYFUNCTION("""COMPUTED_VALUE"""),0.43798611111111113)</f>
        <v>0.4379861111</v>
      </c>
      <c r="G2581">
        <f t="shared" si="2"/>
        <v>10</v>
      </c>
      <c r="H2581">
        <f>IFERROR(__xludf.DUMMYFUNCTION("""COMPUTED_VALUE"""),30.0)</f>
        <v>30</v>
      </c>
      <c r="I2581">
        <f>IFERROR(__xludf.DUMMYFUNCTION("""COMPUTED_VALUE"""),42.0)</f>
        <v>42</v>
      </c>
    </row>
    <row r="2582">
      <c r="A2582" s="2">
        <v>779.0</v>
      </c>
      <c r="B2582" s="2">
        <v>17.0</v>
      </c>
      <c r="C2582" s="2">
        <v>796.0</v>
      </c>
      <c r="D2582" s="4">
        <v>43341.44840277778</v>
      </c>
      <c r="E2582" s="6">
        <f t="shared" si="1"/>
        <v>43341</v>
      </c>
      <c r="F2582" s="7">
        <f>IFERROR(__xludf.DUMMYFUNCTION("""COMPUTED_VALUE"""),0.44840277777777776)</f>
        <v>0.4484027778</v>
      </c>
      <c r="G2582">
        <f t="shared" si="2"/>
        <v>10</v>
      </c>
      <c r="H2582">
        <f>IFERROR(__xludf.DUMMYFUNCTION("""COMPUTED_VALUE"""),45.0)</f>
        <v>45</v>
      </c>
      <c r="I2582">
        <f>IFERROR(__xludf.DUMMYFUNCTION("""COMPUTED_VALUE"""),42.0)</f>
        <v>42</v>
      </c>
    </row>
    <row r="2583">
      <c r="A2583" s="2">
        <v>600.0</v>
      </c>
      <c r="B2583" s="2">
        <v>16.0</v>
      </c>
      <c r="C2583" s="2">
        <v>616.0</v>
      </c>
      <c r="D2583" s="4">
        <v>43341.458819444444</v>
      </c>
      <c r="E2583" s="6">
        <f t="shared" si="1"/>
        <v>43341</v>
      </c>
      <c r="F2583" s="7">
        <f>IFERROR(__xludf.DUMMYFUNCTION("""COMPUTED_VALUE"""),0.45881944444444445)</f>
        <v>0.4588194444</v>
      </c>
      <c r="G2583">
        <f t="shared" si="2"/>
        <v>11</v>
      </c>
      <c r="H2583">
        <f>IFERROR(__xludf.DUMMYFUNCTION("""COMPUTED_VALUE"""),0.0)</f>
        <v>0</v>
      </c>
      <c r="I2583">
        <f>IFERROR(__xludf.DUMMYFUNCTION("""COMPUTED_VALUE"""),42.0)</f>
        <v>42</v>
      </c>
    </row>
    <row r="2584">
      <c r="A2584" s="2">
        <v>506.0</v>
      </c>
      <c r="B2584" s="2">
        <v>15.0</v>
      </c>
      <c r="C2584" s="2">
        <v>521.0</v>
      </c>
      <c r="D2584" s="4">
        <v>43341.46923611111</v>
      </c>
      <c r="E2584" s="6">
        <f t="shared" si="1"/>
        <v>43341</v>
      </c>
      <c r="F2584" s="7">
        <f>IFERROR(__xludf.DUMMYFUNCTION("""COMPUTED_VALUE"""),0.46923611111111113)</f>
        <v>0.4692361111</v>
      </c>
      <c r="G2584">
        <f t="shared" si="2"/>
        <v>11</v>
      </c>
      <c r="H2584">
        <f>IFERROR(__xludf.DUMMYFUNCTION("""COMPUTED_VALUE"""),15.0)</f>
        <v>15</v>
      </c>
      <c r="I2584">
        <f>IFERROR(__xludf.DUMMYFUNCTION("""COMPUTED_VALUE"""),42.0)</f>
        <v>42</v>
      </c>
    </row>
    <row r="2585">
      <c r="A2585" s="2">
        <v>439.0</v>
      </c>
      <c r="B2585" s="2">
        <v>12.0</v>
      </c>
      <c r="C2585" s="2">
        <v>451.0</v>
      </c>
      <c r="D2585" s="4">
        <v>43341.47965277778</v>
      </c>
      <c r="E2585" s="6">
        <f t="shared" si="1"/>
        <v>43341</v>
      </c>
      <c r="F2585" s="7">
        <f>IFERROR(__xludf.DUMMYFUNCTION("""COMPUTED_VALUE"""),0.47965277777777776)</f>
        <v>0.4796527778</v>
      </c>
      <c r="G2585">
        <f t="shared" si="2"/>
        <v>11</v>
      </c>
      <c r="H2585">
        <f>IFERROR(__xludf.DUMMYFUNCTION("""COMPUTED_VALUE"""),30.0)</f>
        <v>30</v>
      </c>
      <c r="I2585">
        <f>IFERROR(__xludf.DUMMYFUNCTION("""COMPUTED_VALUE"""),42.0)</f>
        <v>42</v>
      </c>
    </row>
    <row r="2586">
      <c r="A2586" s="2">
        <v>438.0</v>
      </c>
      <c r="B2586" s="2">
        <v>10.0</v>
      </c>
      <c r="C2586" s="2">
        <v>448.0</v>
      </c>
      <c r="D2586" s="4">
        <v>43341.490069444444</v>
      </c>
      <c r="E2586" s="6">
        <f t="shared" si="1"/>
        <v>43341</v>
      </c>
      <c r="F2586" s="7">
        <f>IFERROR(__xludf.DUMMYFUNCTION("""COMPUTED_VALUE"""),0.49006944444444445)</f>
        <v>0.4900694444</v>
      </c>
      <c r="G2586">
        <f t="shared" si="2"/>
        <v>11</v>
      </c>
      <c r="H2586">
        <f>IFERROR(__xludf.DUMMYFUNCTION("""COMPUTED_VALUE"""),45.0)</f>
        <v>45</v>
      </c>
      <c r="I2586">
        <f>IFERROR(__xludf.DUMMYFUNCTION("""COMPUTED_VALUE"""),42.0)</f>
        <v>42</v>
      </c>
    </row>
    <row r="2587">
      <c r="A2587" s="2">
        <v>338.0</v>
      </c>
      <c r="B2587" s="2">
        <v>9.0</v>
      </c>
      <c r="C2587" s="2">
        <v>347.0</v>
      </c>
      <c r="D2587" s="4">
        <v>43341.50048611111</v>
      </c>
      <c r="E2587" s="6">
        <f t="shared" si="1"/>
        <v>43341</v>
      </c>
      <c r="F2587" s="7">
        <f>IFERROR(__xludf.DUMMYFUNCTION("""COMPUTED_VALUE"""),0.5004861111111111)</f>
        <v>0.5004861111</v>
      </c>
      <c r="G2587">
        <f t="shared" si="2"/>
        <v>12</v>
      </c>
      <c r="H2587">
        <f>IFERROR(__xludf.DUMMYFUNCTION("""COMPUTED_VALUE"""),0.0)</f>
        <v>0</v>
      </c>
      <c r="I2587">
        <f>IFERROR(__xludf.DUMMYFUNCTION("""COMPUTED_VALUE"""),42.0)</f>
        <v>42</v>
      </c>
    </row>
    <row r="2588">
      <c r="A2588" s="2">
        <v>310.0</v>
      </c>
      <c r="B2588" s="2">
        <v>8.0</v>
      </c>
      <c r="C2588" s="2">
        <v>318.0</v>
      </c>
      <c r="D2588" s="4">
        <v>43341.51090277778</v>
      </c>
      <c r="E2588" s="6">
        <f t="shared" si="1"/>
        <v>43341</v>
      </c>
      <c r="F2588" s="7">
        <f>IFERROR(__xludf.DUMMYFUNCTION("""COMPUTED_VALUE"""),0.5109027777777778)</f>
        <v>0.5109027778</v>
      </c>
      <c r="G2588">
        <f t="shared" si="2"/>
        <v>12</v>
      </c>
      <c r="H2588">
        <f>IFERROR(__xludf.DUMMYFUNCTION("""COMPUTED_VALUE"""),15.0)</f>
        <v>15</v>
      </c>
      <c r="I2588">
        <f>IFERROR(__xludf.DUMMYFUNCTION("""COMPUTED_VALUE"""),42.0)</f>
        <v>42</v>
      </c>
    </row>
    <row r="2589">
      <c r="A2589" s="2">
        <v>318.0</v>
      </c>
      <c r="B2589" s="2">
        <v>8.0</v>
      </c>
      <c r="C2589" s="2">
        <v>326.0</v>
      </c>
      <c r="D2589" s="4">
        <v>43341.52130787037</v>
      </c>
      <c r="E2589" s="6">
        <f t="shared" si="1"/>
        <v>43341</v>
      </c>
      <c r="F2589" s="7">
        <f>IFERROR(__xludf.DUMMYFUNCTION("""COMPUTED_VALUE"""),0.5213078703703704)</f>
        <v>0.5213078704</v>
      </c>
      <c r="G2589">
        <f t="shared" si="2"/>
        <v>12</v>
      </c>
      <c r="H2589">
        <f>IFERROR(__xludf.DUMMYFUNCTION("""COMPUTED_VALUE"""),30.0)</f>
        <v>30</v>
      </c>
      <c r="I2589">
        <f>IFERROR(__xludf.DUMMYFUNCTION("""COMPUTED_VALUE"""),41.0)</f>
        <v>41</v>
      </c>
    </row>
    <row r="2590">
      <c r="A2590" s="2">
        <v>335.0</v>
      </c>
      <c r="B2590" s="2">
        <v>7.0</v>
      </c>
      <c r="C2590" s="2">
        <v>335.0</v>
      </c>
      <c r="D2590" s="4">
        <v>43341.53172453704</v>
      </c>
      <c r="E2590" s="6">
        <f t="shared" si="1"/>
        <v>43341</v>
      </c>
      <c r="F2590" s="7">
        <f>IFERROR(__xludf.DUMMYFUNCTION("""COMPUTED_VALUE"""),0.531724537037037)</f>
        <v>0.531724537</v>
      </c>
      <c r="G2590">
        <f t="shared" si="2"/>
        <v>12</v>
      </c>
      <c r="H2590">
        <f>IFERROR(__xludf.DUMMYFUNCTION("""COMPUTED_VALUE"""),45.0)</f>
        <v>45</v>
      </c>
      <c r="I2590">
        <f>IFERROR(__xludf.DUMMYFUNCTION("""COMPUTED_VALUE"""),41.0)</f>
        <v>41</v>
      </c>
    </row>
    <row r="2591">
      <c r="A2591" s="2">
        <v>289.0</v>
      </c>
      <c r="B2591" s="2">
        <v>6.0</v>
      </c>
      <c r="C2591" s="2">
        <v>288.0</v>
      </c>
      <c r="D2591" s="4">
        <v>43341.54215277778</v>
      </c>
      <c r="E2591" s="6">
        <f t="shared" si="1"/>
        <v>43341</v>
      </c>
      <c r="F2591" s="7">
        <f>IFERROR(__xludf.DUMMYFUNCTION("""COMPUTED_VALUE"""),0.5421527777777778)</f>
        <v>0.5421527778</v>
      </c>
      <c r="G2591">
        <f t="shared" si="2"/>
        <v>13</v>
      </c>
      <c r="H2591">
        <f>IFERROR(__xludf.DUMMYFUNCTION("""COMPUTED_VALUE"""),0.0)</f>
        <v>0</v>
      </c>
      <c r="I2591">
        <f>IFERROR(__xludf.DUMMYFUNCTION("""COMPUTED_VALUE"""),42.0)</f>
        <v>42</v>
      </c>
    </row>
    <row r="2592">
      <c r="A2592" s="2">
        <v>293.0</v>
      </c>
      <c r="B2592" s="2">
        <v>5.0</v>
      </c>
      <c r="C2592" s="2">
        <v>291.0</v>
      </c>
      <c r="D2592" s="4">
        <v>43341.55255787037</v>
      </c>
      <c r="E2592" s="6">
        <f t="shared" si="1"/>
        <v>43341</v>
      </c>
      <c r="F2592" s="7">
        <f>IFERROR(__xludf.DUMMYFUNCTION("""COMPUTED_VALUE"""),0.5525578703703704)</f>
        <v>0.5525578704</v>
      </c>
      <c r="G2592">
        <f t="shared" si="2"/>
        <v>13</v>
      </c>
      <c r="H2592">
        <f>IFERROR(__xludf.DUMMYFUNCTION("""COMPUTED_VALUE"""),15.0)</f>
        <v>15</v>
      </c>
      <c r="I2592">
        <f>IFERROR(__xludf.DUMMYFUNCTION("""COMPUTED_VALUE"""),41.0)</f>
        <v>41</v>
      </c>
    </row>
    <row r="2593">
      <c r="A2593" s="2">
        <v>283.0</v>
      </c>
      <c r="B2593" s="2">
        <v>4.0</v>
      </c>
      <c r="C2593" s="2">
        <v>287.0</v>
      </c>
      <c r="D2593" s="4">
        <v>43341.56298611111</v>
      </c>
      <c r="E2593" s="6">
        <f t="shared" si="1"/>
        <v>43341</v>
      </c>
      <c r="F2593" s="7">
        <f>IFERROR(__xludf.DUMMYFUNCTION("""COMPUTED_VALUE"""),0.5629861111111111)</f>
        <v>0.5629861111</v>
      </c>
      <c r="G2593">
        <f t="shared" si="2"/>
        <v>13</v>
      </c>
      <c r="H2593">
        <f>IFERROR(__xludf.DUMMYFUNCTION("""COMPUTED_VALUE"""),30.0)</f>
        <v>30</v>
      </c>
      <c r="I2593">
        <f>IFERROR(__xludf.DUMMYFUNCTION("""COMPUTED_VALUE"""),42.0)</f>
        <v>42</v>
      </c>
    </row>
    <row r="2594">
      <c r="A2594" s="2">
        <v>354.0</v>
      </c>
      <c r="B2594" s="2">
        <v>2.0</v>
      </c>
      <c r="C2594" s="2">
        <v>356.0</v>
      </c>
      <c r="D2594" s="4">
        <v>43341.5733912037</v>
      </c>
      <c r="E2594" s="6">
        <f t="shared" si="1"/>
        <v>43341</v>
      </c>
      <c r="F2594" s="7">
        <f>IFERROR(__xludf.DUMMYFUNCTION("""COMPUTED_VALUE"""),0.5733912037037037)</f>
        <v>0.5733912037</v>
      </c>
      <c r="G2594">
        <f t="shared" si="2"/>
        <v>13</v>
      </c>
      <c r="H2594">
        <f>IFERROR(__xludf.DUMMYFUNCTION("""COMPUTED_VALUE"""),45.0)</f>
        <v>45</v>
      </c>
      <c r="I2594">
        <f>IFERROR(__xludf.DUMMYFUNCTION("""COMPUTED_VALUE"""),41.0)</f>
        <v>41</v>
      </c>
    </row>
    <row r="2595">
      <c r="A2595" s="2">
        <v>310.0</v>
      </c>
      <c r="B2595" s="2">
        <v>2.0</v>
      </c>
      <c r="C2595" s="2">
        <v>312.0</v>
      </c>
      <c r="D2595" s="4">
        <v>43341.583819444444</v>
      </c>
      <c r="E2595" s="6">
        <f t="shared" si="1"/>
        <v>43341</v>
      </c>
      <c r="F2595" s="7">
        <f>IFERROR(__xludf.DUMMYFUNCTION("""COMPUTED_VALUE"""),0.5838194444444444)</f>
        <v>0.5838194444</v>
      </c>
      <c r="G2595">
        <f t="shared" si="2"/>
        <v>14</v>
      </c>
      <c r="H2595">
        <f>IFERROR(__xludf.DUMMYFUNCTION("""COMPUTED_VALUE"""),0.0)</f>
        <v>0</v>
      </c>
      <c r="I2595">
        <f>IFERROR(__xludf.DUMMYFUNCTION("""COMPUTED_VALUE"""),42.0)</f>
        <v>42</v>
      </c>
    </row>
    <row r="2596">
      <c r="A2596" s="2">
        <v>322.0</v>
      </c>
      <c r="B2596" s="2">
        <v>1.0</v>
      </c>
      <c r="C2596" s="2">
        <v>323.0</v>
      </c>
      <c r="D2596" s="4">
        <v>43341.59423611111</v>
      </c>
      <c r="E2596" s="6">
        <f t="shared" si="1"/>
        <v>43341</v>
      </c>
      <c r="F2596" s="7">
        <f>IFERROR(__xludf.DUMMYFUNCTION("""COMPUTED_VALUE"""),0.5942361111111111)</f>
        <v>0.5942361111</v>
      </c>
      <c r="G2596">
        <f t="shared" si="2"/>
        <v>14</v>
      </c>
      <c r="H2596">
        <f>IFERROR(__xludf.DUMMYFUNCTION("""COMPUTED_VALUE"""),15.0)</f>
        <v>15</v>
      </c>
      <c r="I2596">
        <f>IFERROR(__xludf.DUMMYFUNCTION("""COMPUTED_VALUE"""),42.0)</f>
        <v>42</v>
      </c>
    </row>
    <row r="2597">
      <c r="A2597" s="2">
        <v>323.0</v>
      </c>
      <c r="B2597" s="2">
        <v>2.0</v>
      </c>
      <c r="C2597" s="2">
        <v>325.0</v>
      </c>
      <c r="D2597" s="4">
        <v>43341.6046412037</v>
      </c>
      <c r="E2597" s="6">
        <f t="shared" si="1"/>
        <v>43341</v>
      </c>
      <c r="F2597" s="7">
        <f>IFERROR(__xludf.DUMMYFUNCTION("""COMPUTED_VALUE"""),0.6046412037037037)</f>
        <v>0.6046412037</v>
      </c>
      <c r="G2597">
        <f t="shared" si="2"/>
        <v>14</v>
      </c>
      <c r="H2597">
        <f>IFERROR(__xludf.DUMMYFUNCTION("""COMPUTED_VALUE"""),30.0)</f>
        <v>30</v>
      </c>
      <c r="I2597">
        <f>IFERROR(__xludf.DUMMYFUNCTION("""COMPUTED_VALUE"""),41.0)</f>
        <v>41</v>
      </c>
    </row>
    <row r="2598">
      <c r="A2598" s="2">
        <v>350.0</v>
      </c>
      <c r="B2598" s="2">
        <v>3.0</v>
      </c>
      <c r="C2598" s="2">
        <v>353.0</v>
      </c>
      <c r="D2598" s="4">
        <v>43341.61505787037</v>
      </c>
      <c r="E2598" s="6">
        <f t="shared" si="1"/>
        <v>43341</v>
      </c>
      <c r="F2598" s="7">
        <f>IFERROR(__xludf.DUMMYFUNCTION("""COMPUTED_VALUE"""),0.6150578703703704)</f>
        <v>0.6150578704</v>
      </c>
      <c r="G2598">
        <f t="shared" si="2"/>
        <v>14</v>
      </c>
      <c r="H2598">
        <f>IFERROR(__xludf.DUMMYFUNCTION("""COMPUTED_VALUE"""),45.0)</f>
        <v>45</v>
      </c>
      <c r="I2598">
        <f>IFERROR(__xludf.DUMMYFUNCTION("""COMPUTED_VALUE"""),41.0)</f>
        <v>41</v>
      </c>
    </row>
    <row r="2599">
      <c r="A2599" s="2">
        <v>309.0</v>
      </c>
      <c r="B2599" s="2">
        <v>2.0</v>
      </c>
      <c r="C2599" s="2">
        <v>311.0</v>
      </c>
      <c r="D2599" s="4">
        <v>43341.62547453704</v>
      </c>
      <c r="E2599" s="6">
        <f t="shared" si="1"/>
        <v>43341</v>
      </c>
      <c r="F2599" s="7">
        <f>IFERROR(__xludf.DUMMYFUNCTION("""COMPUTED_VALUE"""),0.625474537037037)</f>
        <v>0.625474537</v>
      </c>
      <c r="G2599">
        <f t="shared" si="2"/>
        <v>15</v>
      </c>
      <c r="H2599">
        <f>IFERROR(__xludf.DUMMYFUNCTION("""COMPUTED_VALUE"""),0.0)</f>
        <v>0</v>
      </c>
      <c r="I2599">
        <f>IFERROR(__xludf.DUMMYFUNCTION("""COMPUTED_VALUE"""),41.0)</f>
        <v>41</v>
      </c>
    </row>
    <row r="2600">
      <c r="A2600" s="2">
        <v>423.0</v>
      </c>
      <c r="B2600" s="2">
        <v>4.0</v>
      </c>
      <c r="C2600" s="2">
        <v>427.0</v>
      </c>
      <c r="D2600" s="4">
        <v>43341.63590277778</v>
      </c>
      <c r="E2600" s="6">
        <f t="shared" si="1"/>
        <v>43341</v>
      </c>
      <c r="F2600" s="7">
        <f>IFERROR(__xludf.DUMMYFUNCTION("""COMPUTED_VALUE"""),0.6359027777777778)</f>
        <v>0.6359027778</v>
      </c>
      <c r="G2600">
        <f t="shared" si="2"/>
        <v>15</v>
      </c>
      <c r="H2600">
        <f>IFERROR(__xludf.DUMMYFUNCTION("""COMPUTED_VALUE"""),15.0)</f>
        <v>15</v>
      </c>
      <c r="I2600">
        <f>IFERROR(__xludf.DUMMYFUNCTION("""COMPUTED_VALUE"""),42.0)</f>
        <v>42</v>
      </c>
    </row>
    <row r="2601">
      <c r="A2601" s="2">
        <v>339.0</v>
      </c>
      <c r="B2601" s="2">
        <v>6.0</v>
      </c>
      <c r="C2601" s="2">
        <v>345.0</v>
      </c>
      <c r="D2601" s="4">
        <v>43341.64630787037</v>
      </c>
      <c r="E2601" s="6">
        <f t="shared" si="1"/>
        <v>43341</v>
      </c>
      <c r="F2601" s="7">
        <f>IFERROR(__xludf.DUMMYFUNCTION("""COMPUTED_VALUE"""),0.6463078703703704)</f>
        <v>0.6463078704</v>
      </c>
      <c r="G2601">
        <f t="shared" si="2"/>
        <v>15</v>
      </c>
      <c r="H2601">
        <f>IFERROR(__xludf.DUMMYFUNCTION("""COMPUTED_VALUE"""),30.0)</f>
        <v>30</v>
      </c>
      <c r="I2601">
        <f>IFERROR(__xludf.DUMMYFUNCTION("""COMPUTED_VALUE"""),41.0)</f>
        <v>41</v>
      </c>
    </row>
    <row r="2602">
      <c r="A2602" s="2">
        <v>348.0</v>
      </c>
      <c r="B2602" s="2">
        <v>4.0</v>
      </c>
      <c r="C2602" s="2">
        <v>352.0</v>
      </c>
      <c r="D2602" s="4">
        <v>43341.65672453704</v>
      </c>
      <c r="E2602" s="6">
        <f t="shared" si="1"/>
        <v>43341</v>
      </c>
      <c r="F2602" s="7">
        <f>IFERROR(__xludf.DUMMYFUNCTION("""COMPUTED_VALUE"""),0.656724537037037)</f>
        <v>0.656724537</v>
      </c>
      <c r="G2602">
        <f t="shared" si="2"/>
        <v>15</v>
      </c>
      <c r="H2602">
        <f>IFERROR(__xludf.DUMMYFUNCTION("""COMPUTED_VALUE"""),45.0)</f>
        <v>45</v>
      </c>
      <c r="I2602">
        <f>IFERROR(__xludf.DUMMYFUNCTION("""COMPUTED_VALUE"""),41.0)</f>
        <v>41</v>
      </c>
    </row>
    <row r="2603">
      <c r="A2603" s="2">
        <v>376.0</v>
      </c>
      <c r="B2603" s="2">
        <v>4.0</v>
      </c>
      <c r="C2603" s="2">
        <v>380.0</v>
      </c>
      <c r="D2603" s="4">
        <v>43341.6671412037</v>
      </c>
      <c r="E2603" s="6">
        <f t="shared" si="1"/>
        <v>43341</v>
      </c>
      <c r="F2603" s="7">
        <f>IFERROR(__xludf.DUMMYFUNCTION("""COMPUTED_VALUE"""),0.6671412037037037)</f>
        <v>0.6671412037</v>
      </c>
      <c r="G2603">
        <f t="shared" si="2"/>
        <v>16</v>
      </c>
      <c r="H2603">
        <f>IFERROR(__xludf.DUMMYFUNCTION("""COMPUTED_VALUE"""),0.0)</f>
        <v>0</v>
      </c>
      <c r="I2603">
        <f>IFERROR(__xludf.DUMMYFUNCTION("""COMPUTED_VALUE"""),41.0)</f>
        <v>41</v>
      </c>
    </row>
    <row r="2604">
      <c r="A2604" s="2">
        <v>481.0</v>
      </c>
      <c r="B2604" s="2">
        <v>4.0</v>
      </c>
      <c r="C2604" s="2">
        <v>485.0</v>
      </c>
      <c r="D2604" s="4">
        <v>43341.67755787037</v>
      </c>
      <c r="E2604" s="6">
        <f t="shared" si="1"/>
        <v>43341</v>
      </c>
      <c r="F2604" s="7">
        <f>IFERROR(__xludf.DUMMYFUNCTION("""COMPUTED_VALUE"""),0.6775578703703704)</f>
        <v>0.6775578704</v>
      </c>
      <c r="G2604">
        <f t="shared" si="2"/>
        <v>16</v>
      </c>
      <c r="H2604">
        <f>IFERROR(__xludf.DUMMYFUNCTION("""COMPUTED_VALUE"""),15.0)</f>
        <v>15</v>
      </c>
      <c r="I2604">
        <f>IFERROR(__xludf.DUMMYFUNCTION("""COMPUTED_VALUE"""),41.0)</f>
        <v>41</v>
      </c>
    </row>
    <row r="2605">
      <c r="A2605" s="2">
        <v>374.0</v>
      </c>
      <c r="B2605" s="2">
        <v>7.0</v>
      </c>
      <c r="C2605" s="2">
        <v>381.0</v>
      </c>
      <c r="D2605" s="4">
        <v>43341.68797453704</v>
      </c>
      <c r="E2605" s="6">
        <f t="shared" si="1"/>
        <v>43341</v>
      </c>
      <c r="F2605" s="7">
        <f>IFERROR(__xludf.DUMMYFUNCTION("""COMPUTED_VALUE"""),0.687974537037037)</f>
        <v>0.687974537</v>
      </c>
      <c r="G2605">
        <f t="shared" si="2"/>
        <v>16</v>
      </c>
      <c r="H2605">
        <f>IFERROR(__xludf.DUMMYFUNCTION("""COMPUTED_VALUE"""),30.0)</f>
        <v>30</v>
      </c>
      <c r="I2605">
        <f>IFERROR(__xludf.DUMMYFUNCTION("""COMPUTED_VALUE"""),41.0)</f>
        <v>41</v>
      </c>
    </row>
    <row r="2606">
      <c r="A2606" s="2">
        <v>447.0</v>
      </c>
      <c r="B2606" s="2">
        <v>8.0</v>
      </c>
      <c r="C2606" s="2">
        <v>455.0</v>
      </c>
      <c r="D2606" s="4">
        <v>43341.6983912037</v>
      </c>
      <c r="E2606" s="6">
        <f t="shared" si="1"/>
        <v>43341</v>
      </c>
      <c r="F2606" s="7">
        <f>IFERROR(__xludf.DUMMYFUNCTION("""COMPUTED_VALUE"""),0.6983912037037037)</f>
        <v>0.6983912037</v>
      </c>
      <c r="G2606">
        <f t="shared" si="2"/>
        <v>16</v>
      </c>
      <c r="H2606">
        <f>IFERROR(__xludf.DUMMYFUNCTION("""COMPUTED_VALUE"""),45.0)</f>
        <v>45</v>
      </c>
      <c r="I2606">
        <f>IFERROR(__xludf.DUMMYFUNCTION("""COMPUTED_VALUE"""),41.0)</f>
        <v>41</v>
      </c>
    </row>
    <row r="2607">
      <c r="A2607" s="2">
        <v>363.0</v>
      </c>
      <c r="B2607" s="2">
        <v>3.0</v>
      </c>
      <c r="C2607" s="2">
        <v>366.0</v>
      </c>
      <c r="D2607" s="4">
        <v>43341.70880787037</v>
      </c>
      <c r="E2607" s="6">
        <f t="shared" si="1"/>
        <v>43341</v>
      </c>
      <c r="F2607" s="7">
        <f>IFERROR(__xludf.DUMMYFUNCTION("""COMPUTED_VALUE"""),0.7088078703703704)</f>
        <v>0.7088078704</v>
      </c>
      <c r="G2607">
        <f t="shared" si="2"/>
        <v>17</v>
      </c>
      <c r="H2607">
        <f>IFERROR(__xludf.DUMMYFUNCTION("""COMPUTED_VALUE"""),0.0)</f>
        <v>0</v>
      </c>
      <c r="I2607">
        <f>IFERROR(__xludf.DUMMYFUNCTION("""COMPUTED_VALUE"""),41.0)</f>
        <v>41</v>
      </c>
    </row>
    <row r="2608">
      <c r="A2608" s="2">
        <v>631.0</v>
      </c>
      <c r="B2608" s="2">
        <v>8.0</v>
      </c>
      <c r="C2608" s="2">
        <v>639.0</v>
      </c>
      <c r="D2608" s="4">
        <v>43341.71923611111</v>
      </c>
      <c r="E2608" s="6">
        <f t="shared" si="1"/>
        <v>43341</v>
      </c>
      <c r="F2608" s="7">
        <f>IFERROR(__xludf.DUMMYFUNCTION("""COMPUTED_VALUE"""),0.7192361111111111)</f>
        <v>0.7192361111</v>
      </c>
      <c r="G2608">
        <f t="shared" si="2"/>
        <v>17</v>
      </c>
      <c r="H2608">
        <f>IFERROR(__xludf.DUMMYFUNCTION("""COMPUTED_VALUE"""),15.0)</f>
        <v>15</v>
      </c>
      <c r="I2608">
        <f>IFERROR(__xludf.DUMMYFUNCTION("""COMPUTED_VALUE"""),42.0)</f>
        <v>42</v>
      </c>
    </row>
    <row r="2609">
      <c r="A2609" s="2">
        <v>546.0</v>
      </c>
      <c r="B2609" s="2">
        <v>8.0</v>
      </c>
      <c r="C2609" s="2">
        <v>554.0</v>
      </c>
      <c r="D2609" s="4">
        <v>43341.7296412037</v>
      </c>
      <c r="E2609" s="6">
        <f t="shared" si="1"/>
        <v>43341</v>
      </c>
      <c r="F2609" s="7">
        <f>IFERROR(__xludf.DUMMYFUNCTION("""COMPUTED_VALUE"""),0.7296412037037037)</f>
        <v>0.7296412037</v>
      </c>
      <c r="G2609">
        <f t="shared" si="2"/>
        <v>17</v>
      </c>
      <c r="H2609">
        <f>IFERROR(__xludf.DUMMYFUNCTION("""COMPUTED_VALUE"""),30.0)</f>
        <v>30</v>
      </c>
      <c r="I2609">
        <f>IFERROR(__xludf.DUMMYFUNCTION("""COMPUTED_VALUE"""),41.0)</f>
        <v>41</v>
      </c>
    </row>
    <row r="2610">
      <c r="A2610" s="2">
        <v>480.0</v>
      </c>
      <c r="B2610" s="2">
        <v>6.0</v>
      </c>
      <c r="C2610" s="2">
        <v>486.0</v>
      </c>
      <c r="D2610" s="4">
        <v>43341.74005787037</v>
      </c>
      <c r="E2610" s="6">
        <f t="shared" si="1"/>
        <v>43341</v>
      </c>
      <c r="F2610" s="7">
        <f>IFERROR(__xludf.DUMMYFUNCTION("""COMPUTED_VALUE"""),0.7400578703703704)</f>
        <v>0.7400578704</v>
      </c>
      <c r="G2610">
        <f t="shared" si="2"/>
        <v>17</v>
      </c>
      <c r="H2610">
        <f>IFERROR(__xludf.DUMMYFUNCTION("""COMPUTED_VALUE"""),45.0)</f>
        <v>45</v>
      </c>
      <c r="I2610">
        <f>IFERROR(__xludf.DUMMYFUNCTION("""COMPUTED_VALUE"""),41.0)</f>
        <v>41</v>
      </c>
    </row>
    <row r="2611">
      <c r="A2611" s="2">
        <v>374.0</v>
      </c>
      <c r="B2611" s="2">
        <v>9.0</v>
      </c>
      <c r="C2611" s="2">
        <v>383.0</v>
      </c>
      <c r="D2611" s="4">
        <v>43341.75047453704</v>
      </c>
      <c r="E2611" s="6">
        <f t="shared" si="1"/>
        <v>43341</v>
      </c>
      <c r="F2611" s="7">
        <f>IFERROR(__xludf.DUMMYFUNCTION("""COMPUTED_VALUE"""),0.750474537037037)</f>
        <v>0.750474537</v>
      </c>
      <c r="G2611">
        <f t="shared" si="2"/>
        <v>18</v>
      </c>
      <c r="H2611">
        <f>IFERROR(__xludf.DUMMYFUNCTION("""COMPUTED_VALUE"""),0.0)</f>
        <v>0</v>
      </c>
      <c r="I2611">
        <f>IFERROR(__xludf.DUMMYFUNCTION("""COMPUTED_VALUE"""),41.0)</f>
        <v>41</v>
      </c>
    </row>
    <row r="2612">
      <c r="A2612" s="2">
        <v>455.0</v>
      </c>
      <c r="B2612" s="2">
        <v>10.0</v>
      </c>
      <c r="C2612" s="2">
        <v>457.0</v>
      </c>
      <c r="D2612" s="4">
        <v>43341.7608912037</v>
      </c>
      <c r="E2612" s="6">
        <f t="shared" si="1"/>
        <v>43341</v>
      </c>
      <c r="F2612" s="7">
        <f>IFERROR(__xludf.DUMMYFUNCTION("""COMPUTED_VALUE"""),0.7608912037037037)</f>
        <v>0.7608912037</v>
      </c>
      <c r="G2612">
        <f t="shared" si="2"/>
        <v>18</v>
      </c>
      <c r="H2612">
        <f>IFERROR(__xludf.DUMMYFUNCTION("""COMPUTED_VALUE"""),15.0)</f>
        <v>15</v>
      </c>
      <c r="I2612">
        <f>IFERROR(__xludf.DUMMYFUNCTION("""COMPUTED_VALUE"""),41.0)</f>
        <v>41</v>
      </c>
    </row>
    <row r="2613">
      <c r="A2613" s="2">
        <v>470.0</v>
      </c>
      <c r="B2613" s="2">
        <v>7.0</v>
      </c>
      <c r="C2613" s="2">
        <v>477.0</v>
      </c>
      <c r="D2613" s="4">
        <v>43341.771319444444</v>
      </c>
      <c r="E2613" s="6">
        <f t="shared" si="1"/>
        <v>43341</v>
      </c>
      <c r="F2613" s="7">
        <f>IFERROR(__xludf.DUMMYFUNCTION("""COMPUTED_VALUE"""),0.7713194444444444)</f>
        <v>0.7713194444</v>
      </c>
      <c r="G2613">
        <f t="shared" si="2"/>
        <v>18</v>
      </c>
      <c r="H2613">
        <f>IFERROR(__xludf.DUMMYFUNCTION("""COMPUTED_VALUE"""),30.0)</f>
        <v>30</v>
      </c>
      <c r="I2613">
        <f>IFERROR(__xludf.DUMMYFUNCTION("""COMPUTED_VALUE"""),42.0)</f>
        <v>42</v>
      </c>
    </row>
    <row r="2614">
      <c r="A2614" s="2">
        <v>459.0</v>
      </c>
      <c r="B2614" s="2">
        <v>6.0</v>
      </c>
      <c r="C2614" s="2">
        <v>465.0</v>
      </c>
      <c r="D2614" s="4">
        <v>43341.78173611111</v>
      </c>
      <c r="E2614" s="6">
        <f t="shared" si="1"/>
        <v>43341</v>
      </c>
      <c r="F2614" s="7">
        <f>IFERROR(__xludf.DUMMYFUNCTION("""COMPUTED_VALUE"""),0.7817361111111111)</f>
        <v>0.7817361111</v>
      </c>
      <c r="G2614">
        <f t="shared" si="2"/>
        <v>18</v>
      </c>
      <c r="H2614">
        <f>IFERROR(__xludf.DUMMYFUNCTION("""COMPUTED_VALUE"""),45.0)</f>
        <v>45</v>
      </c>
      <c r="I2614">
        <f>IFERROR(__xludf.DUMMYFUNCTION("""COMPUTED_VALUE"""),42.0)</f>
        <v>42</v>
      </c>
    </row>
    <row r="2615">
      <c r="A2615" s="2">
        <v>420.0</v>
      </c>
      <c r="B2615" s="2">
        <v>4.0</v>
      </c>
      <c r="C2615" s="2">
        <v>424.0</v>
      </c>
      <c r="D2615" s="4">
        <v>43341.7921412037</v>
      </c>
      <c r="E2615" s="6">
        <f t="shared" si="1"/>
        <v>43341</v>
      </c>
      <c r="F2615" s="7">
        <f>IFERROR(__xludf.DUMMYFUNCTION("""COMPUTED_VALUE"""),0.7921412037037037)</f>
        <v>0.7921412037</v>
      </c>
      <c r="G2615">
        <f t="shared" si="2"/>
        <v>19</v>
      </c>
      <c r="H2615">
        <f>IFERROR(__xludf.DUMMYFUNCTION("""COMPUTED_VALUE"""),0.0)</f>
        <v>0</v>
      </c>
      <c r="I2615">
        <f>IFERROR(__xludf.DUMMYFUNCTION("""COMPUTED_VALUE"""),41.0)</f>
        <v>41</v>
      </c>
    </row>
    <row r="2616">
      <c r="A2616" s="2">
        <v>535.0</v>
      </c>
      <c r="B2616" s="2">
        <v>6.0</v>
      </c>
      <c r="C2616" s="2">
        <v>541.0</v>
      </c>
      <c r="D2616" s="4">
        <v>43341.80255787037</v>
      </c>
      <c r="E2616" s="6">
        <f t="shared" si="1"/>
        <v>43341</v>
      </c>
      <c r="F2616" s="7">
        <f>IFERROR(__xludf.DUMMYFUNCTION("""COMPUTED_VALUE"""),0.8025578703703704)</f>
        <v>0.8025578704</v>
      </c>
      <c r="G2616">
        <f t="shared" si="2"/>
        <v>19</v>
      </c>
      <c r="H2616">
        <f>IFERROR(__xludf.DUMMYFUNCTION("""COMPUTED_VALUE"""),15.0)</f>
        <v>15</v>
      </c>
      <c r="I2616">
        <f>IFERROR(__xludf.DUMMYFUNCTION("""COMPUTED_VALUE"""),41.0)</f>
        <v>41</v>
      </c>
    </row>
    <row r="2617">
      <c r="A2617" s="2">
        <v>565.0</v>
      </c>
      <c r="B2617" s="2">
        <v>4.0</v>
      </c>
      <c r="C2617" s="2">
        <v>569.0</v>
      </c>
      <c r="D2617" s="4">
        <v>43341.81297453704</v>
      </c>
      <c r="E2617" s="6">
        <f t="shared" si="1"/>
        <v>43341</v>
      </c>
      <c r="F2617" s="7">
        <f>IFERROR(__xludf.DUMMYFUNCTION("""COMPUTED_VALUE"""),0.812974537037037)</f>
        <v>0.812974537</v>
      </c>
      <c r="G2617">
        <f t="shared" si="2"/>
        <v>19</v>
      </c>
      <c r="H2617">
        <f>IFERROR(__xludf.DUMMYFUNCTION("""COMPUTED_VALUE"""),30.0)</f>
        <v>30</v>
      </c>
      <c r="I2617">
        <f>IFERROR(__xludf.DUMMYFUNCTION("""COMPUTED_VALUE"""),41.0)</f>
        <v>41</v>
      </c>
    </row>
    <row r="2618">
      <c r="A2618" s="2">
        <v>653.0</v>
      </c>
      <c r="B2618" s="2">
        <v>5.0</v>
      </c>
      <c r="C2618" s="2">
        <v>658.0</v>
      </c>
      <c r="D2618" s="4">
        <v>43341.82340277778</v>
      </c>
      <c r="E2618" s="6">
        <f t="shared" si="1"/>
        <v>43341</v>
      </c>
      <c r="F2618" s="7">
        <f>IFERROR(__xludf.DUMMYFUNCTION("""COMPUTED_VALUE"""),0.8234027777777778)</f>
        <v>0.8234027778</v>
      </c>
      <c r="G2618">
        <f t="shared" si="2"/>
        <v>19</v>
      </c>
      <c r="H2618">
        <f>IFERROR(__xludf.DUMMYFUNCTION("""COMPUTED_VALUE"""),45.0)</f>
        <v>45</v>
      </c>
      <c r="I2618">
        <f>IFERROR(__xludf.DUMMYFUNCTION("""COMPUTED_VALUE"""),42.0)</f>
        <v>42</v>
      </c>
    </row>
    <row r="2619">
      <c r="A2619" s="2">
        <v>647.0</v>
      </c>
      <c r="B2619" s="2">
        <v>4.0</v>
      </c>
      <c r="C2619" s="2">
        <v>646.0</v>
      </c>
      <c r="D2619" s="4">
        <v>43341.83380787037</v>
      </c>
      <c r="E2619" s="6">
        <f t="shared" si="1"/>
        <v>43341</v>
      </c>
      <c r="F2619" s="7">
        <f>IFERROR(__xludf.DUMMYFUNCTION("""COMPUTED_VALUE"""),0.8338078703703704)</f>
        <v>0.8338078704</v>
      </c>
      <c r="G2619">
        <f t="shared" si="2"/>
        <v>20</v>
      </c>
      <c r="H2619">
        <f>IFERROR(__xludf.DUMMYFUNCTION("""COMPUTED_VALUE"""),0.0)</f>
        <v>0</v>
      </c>
      <c r="I2619">
        <f>IFERROR(__xludf.DUMMYFUNCTION("""COMPUTED_VALUE"""),41.0)</f>
        <v>41</v>
      </c>
    </row>
    <row r="2620">
      <c r="A2620" s="2">
        <v>786.0</v>
      </c>
      <c r="B2620" s="2">
        <v>6.0</v>
      </c>
      <c r="C2620" s="2">
        <v>792.0</v>
      </c>
      <c r="D2620" s="4">
        <v>43341.84422453704</v>
      </c>
      <c r="E2620" s="6">
        <f t="shared" si="1"/>
        <v>43341</v>
      </c>
      <c r="F2620" s="7">
        <f>IFERROR(__xludf.DUMMYFUNCTION("""COMPUTED_VALUE"""),0.844224537037037)</f>
        <v>0.844224537</v>
      </c>
      <c r="G2620">
        <f t="shared" si="2"/>
        <v>20</v>
      </c>
      <c r="H2620">
        <f>IFERROR(__xludf.DUMMYFUNCTION("""COMPUTED_VALUE"""),15.0)</f>
        <v>15</v>
      </c>
      <c r="I2620">
        <f>IFERROR(__xludf.DUMMYFUNCTION("""COMPUTED_VALUE"""),41.0)</f>
        <v>41</v>
      </c>
    </row>
    <row r="2621">
      <c r="A2621" s="2">
        <v>822.0</v>
      </c>
      <c r="B2621" s="2">
        <v>15.0</v>
      </c>
      <c r="C2621" s="2">
        <v>837.0</v>
      </c>
      <c r="D2621" s="4">
        <v>43341.8546412037</v>
      </c>
      <c r="E2621" s="6">
        <f t="shared" si="1"/>
        <v>43341</v>
      </c>
      <c r="F2621" s="7">
        <f>IFERROR(__xludf.DUMMYFUNCTION("""COMPUTED_VALUE"""),0.8546412037037037)</f>
        <v>0.8546412037</v>
      </c>
      <c r="G2621">
        <f t="shared" si="2"/>
        <v>20</v>
      </c>
      <c r="H2621">
        <f>IFERROR(__xludf.DUMMYFUNCTION("""COMPUTED_VALUE"""),30.0)</f>
        <v>30</v>
      </c>
      <c r="I2621">
        <f>IFERROR(__xludf.DUMMYFUNCTION("""COMPUTED_VALUE"""),41.0)</f>
        <v>41</v>
      </c>
    </row>
    <row r="2622">
      <c r="A2622" s="2">
        <v>796.0</v>
      </c>
      <c r="B2622" s="2">
        <v>10.0</v>
      </c>
      <c r="C2622" s="2">
        <v>806.0</v>
      </c>
      <c r="D2622" s="4">
        <v>43341.86505787037</v>
      </c>
      <c r="E2622" s="6">
        <f t="shared" si="1"/>
        <v>43341</v>
      </c>
      <c r="F2622" s="7">
        <f>IFERROR(__xludf.DUMMYFUNCTION("""COMPUTED_VALUE"""),0.8650578703703704)</f>
        <v>0.8650578704</v>
      </c>
      <c r="G2622">
        <f t="shared" si="2"/>
        <v>20</v>
      </c>
      <c r="H2622">
        <f>IFERROR(__xludf.DUMMYFUNCTION("""COMPUTED_VALUE"""),45.0)</f>
        <v>45</v>
      </c>
      <c r="I2622">
        <f>IFERROR(__xludf.DUMMYFUNCTION("""COMPUTED_VALUE"""),41.0)</f>
        <v>41</v>
      </c>
    </row>
    <row r="2623">
      <c r="A2623" s="2">
        <v>759.0</v>
      </c>
      <c r="B2623" s="2">
        <v>6.0</v>
      </c>
      <c r="C2623" s="2">
        <v>765.0</v>
      </c>
      <c r="D2623" s="4">
        <v>43341.87547453704</v>
      </c>
      <c r="E2623" s="6">
        <f t="shared" si="1"/>
        <v>43341</v>
      </c>
      <c r="F2623" s="7">
        <f>IFERROR(__xludf.DUMMYFUNCTION("""COMPUTED_VALUE"""),0.875474537037037)</f>
        <v>0.875474537</v>
      </c>
      <c r="G2623">
        <f t="shared" si="2"/>
        <v>21</v>
      </c>
      <c r="H2623">
        <f>IFERROR(__xludf.DUMMYFUNCTION("""COMPUTED_VALUE"""),0.0)</f>
        <v>0</v>
      </c>
      <c r="I2623">
        <f>IFERROR(__xludf.DUMMYFUNCTION("""COMPUTED_VALUE"""),41.0)</f>
        <v>41</v>
      </c>
    </row>
    <row r="2624">
      <c r="A2624" s="2">
        <v>767.0</v>
      </c>
      <c r="B2624" s="2">
        <v>4.0</v>
      </c>
      <c r="C2624" s="2">
        <v>771.0</v>
      </c>
      <c r="D2624" s="4">
        <v>43341.885879629626</v>
      </c>
      <c r="E2624" s="6">
        <f t="shared" si="1"/>
        <v>43341</v>
      </c>
      <c r="F2624" s="7">
        <f>IFERROR(__xludf.DUMMYFUNCTION("""COMPUTED_VALUE"""),0.8858796296296296)</f>
        <v>0.8858796296</v>
      </c>
      <c r="G2624">
        <f t="shared" si="2"/>
        <v>21</v>
      </c>
      <c r="H2624">
        <f>IFERROR(__xludf.DUMMYFUNCTION("""COMPUTED_VALUE"""),15.0)</f>
        <v>15</v>
      </c>
      <c r="I2624">
        <f>IFERROR(__xludf.DUMMYFUNCTION("""COMPUTED_VALUE"""),40.0)</f>
        <v>40</v>
      </c>
    </row>
    <row r="2625">
      <c r="A2625" s="2">
        <v>732.0</v>
      </c>
      <c r="B2625" s="2">
        <v>7.0</v>
      </c>
      <c r="C2625" s="2">
        <v>737.0</v>
      </c>
      <c r="D2625" s="4">
        <v>43341.89630787037</v>
      </c>
      <c r="E2625" s="6">
        <f t="shared" si="1"/>
        <v>43341</v>
      </c>
      <c r="F2625" s="7">
        <f>IFERROR(__xludf.DUMMYFUNCTION("""COMPUTED_VALUE"""),0.8963078703703704)</f>
        <v>0.8963078704</v>
      </c>
      <c r="G2625">
        <f t="shared" si="2"/>
        <v>21</v>
      </c>
      <c r="H2625">
        <f>IFERROR(__xludf.DUMMYFUNCTION("""COMPUTED_VALUE"""),30.0)</f>
        <v>30</v>
      </c>
      <c r="I2625">
        <f>IFERROR(__xludf.DUMMYFUNCTION("""COMPUTED_VALUE"""),41.0)</f>
        <v>41</v>
      </c>
    </row>
    <row r="2626">
      <c r="A2626" s="2">
        <v>691.0</v>
      </c>
      <c r="B2626" s="2">
        <v>8.0</v>
      </c>
      <c r="C2626" s="2">
        <v>692.0</v>
      </c>
      <c r="D2626" s="4">
        <v>43341.90672453704</v>
      </c>
      <c r="E2626" s="6">
        <f t="shared" si="1"/>
        <v>43341</v>
      </c>
      <c r="F2626" s="7">
        <f>IFERROR(__xludf.DUMMYFUNCTION("""COMPUTED_VALUE"""),0.906724537037037)</f>
        <v>0.906724537</v>
      </c>
      <c r="G2626">
        <f t="shared" si="2"/>
        <v>21</v>
      </c>
      <c r="H2626">
        <f>IFERROR(__xludf.DUMMYFUNCTION("""COMPUTED_VALUE"""),45.0)</f>
        <v>45</v>
      </c>
      <c r="I2626">
        <f>IFERROR(__xludf.DUMMYFUNCTION("""COMPUTED_VALUE"""),41.0)</f>
        <v>41</v>
      </c>
    </row>
    <row r="2627">
      <c r="A2627" s="2">
        <v>601.0</v>
      </c>
      <c r="B2627" s="2">
        <v>10.0</v>
      </c>
      <c r="C2627" s="2">
        <v>611.0</v>
      </c>
      <c r="D2627" s="4">
        <v>43341.9171412037</v>
      </c>
      <c r="E2627" s="6">
        <f t="shared" si="1"/>
        <v>43341</v>
      </c>
      <c r="F2627" s="7">
        <f>IFERROR(__xludf.DUMMYFUNCTION("""COMPUTED_VALUE"""),0.9171412037037037)</f>
        <v>0.9171412037</v>
      </c>
      <c r="G2627">
        <f t="shared" si="2"/>
        <v>22</v>
      </c>
      <c r="H2627">
        <f>IFERROR(__xludf.DUMMYFUNCTION("""COMPUTED_VALUE"""),0.0)</f>
        <v>0</v>
      </c>
      <c r="I2627">
        <f>IFERROR(__xludf.DUMMYFUNCTION("""COMPUTED_VALUE"""),41.0)</f>
        <v>41</v>
      </c>
    </row>
    <row r="2628">
      <c r="A2628" s="2">
        <v>650.0</v>
      </c>
      <c r="B2628" s="2">
        <v>7.0</v>
      </c>
      <c r="C2628" s="2">
        <v>657.0</v>
      </c>
      <c r="D2628" s="4">
        <v>43341.92755787037</v>
      </c>
      <c r="E2628" s="6">
        <f t="shared" si="1"/>
        <v>43341</v>
      </c>
      <c r="F2628" s="7">
        <f>IFERROR(__xludf.DUMMYFUNCTION("""COMPUTED_VALUE"""),0.9275578703703704)</f>
        <v>0.9275578704</v>
      </c>
      <c r="G2628">
        <f t="shared" si="2"/>
        <v>22</v>
      </c>
      <c r="H2628">
        <f>IFERROR(__xludf.DUMMYFUNCTION("""COMPUTED_VALUE"""),15.0)</f>
        <v>15</v>
      </c>
      <c r="I2628">
        <f>IFERROR(__xludf.DUMMYFUNCTION("""COMPUTED_VALUE"""),41.0)</f>
        <v>41</v>
      </c>
    </row>
    <row r="2629">
      <c r="A2629" s="2">
        <v>615.0</v>
      </c>
      <c r="B2629" s="2">
        <v>5.0</v>
      </c>
      <c r="C2629" s="2">
        <v>620.0</v>
      </c>
      <c r="D2629" s="4">
        <v>43341.93797453704</v>
      </c>
      <c r="E2629" s="6">
        <f t="shared" si="1"/>
        <v>43341</v>
      </c>
      <c r="F2629" s="7">
        <f>IFERROR(__xludf.DUMMYFUNCTION("""COMPUTED_VALUE"""),0.937974537037037)</f>
        <v>0.937974537</v>
      </c>
      <c r="G2629">
        <f t="shared" si="2"/>
        <v>22</v>
      </c>
      <c r="H2629">
        <f>IFERROR(__xludf.DUMMYFUNCTION("""COMPUTED_VALUE"""),30.0)</f>
        <v>30</v>
      </c>
      <c r="I2629">
        <f>IFERROR(__xludf.DUMMYFUNCTION("""COMPUTED_VALUE"""),41.0)</f>
        <v>41</v>
      </c>
    </row>
    <row r="2630">
      <c r="A2630" s="2">
        <v>587.0</v>
      </c>
      <c r="B2630" s="2">
        <v>6.0</v>
      </c>
      <c r="C2630" s="2">
        <v>593.0</v>
      </c>
      <c r="D2630" s="4">
        <v>43341.948379629626</v>
      </c>
      <c r="E2630" s="6">
        <f t="shared" si="1"/>
        <v>43341</v>
      </c>
      <c r="F2630" s="7">
        <f>IFERROR(__xludf.DUMMYFUNCTION("""COMPUTED_VALUE"""),0.9483796296296296)</f>
        <v>0.9483796296</v>
      </c>
      <c r="G2630">
        <f t="shared" si="2"/>
        <v>22</v>
      </c>
      <c r="H2630">
        <f>IFERROR(__xludf.DUMMYFUNCTION("""COMPUTED_VALUE"""),45.0)</f>
        <v>45</v>
      </c>
      <c r="I2630">
        <f>IFERROR(__xludf.DUMMYFUNCTION("""COMPUTED_VALUE"""),40.0)</f>
        <v>40</v>
      </c>
    </row>
    <row r="2631">
      <c r="A2631" s="2">
        <v>510.0</v>
      </c>
      <c r="B2631" s="2">
        <v>7.0</v>
      </c>
      <c r="C2631" s="2">
        <v>517.0</v>
      </c>
      <c r="D2631" s="4">
        <v>43341.9587962963</v>
      </c>
      <c r="E2631" s="6">
        <f t="shared" si="1"/>
        <v>43341</v>
      </c>
      <c r="F2631" s="7">
        <f>IFERROR(__xludf.DUMMYFUNCTION("""COMPUTED_VALUE"""),0.9587962962962963)</f>
        <v>0.9587962963</v>
      </c>
      <c r="G2631">
        <f t="shared" si="2"/>
        <v>23</v>
      </c>
      <c r="H2631">
        <f>IFERROR(__xludf.DUMMYFUNCTION("""COMPUTED_VALUE"""),0.0)</f>
        <v>0</v>
      </c>
      <c r="I2631">
        <f>IFERROR(__xludf.DUMMYFUNCTION("""COMPUTED_VALUE"""),40.0)</f>
        <v>40</v>
      </c>
    </row>
    <row r="2632">
      <c r="A2632" s="2">
        <v>499.0</v>
      </c>
      <c r="B2632" s="2">
        <v>3.0</v>
      </c>
      <c r="C2632" s="2">
        <v>502.0</v>
      </c>
      <c r="D2632" s="4">
        <v>43341.96921296296</v>
      </c>
      <c r="E2632" s="6">
        <f t="shared" si="1"/>
        <v>43341</v>
      </c>
      <c r="F2632" s="7">
        <f>IFERROR(__xludf.DUMMYFUNCTION("""COMPUTED_VALUE"""),0.969212962962963)</f>
        <v>0.969212963</v>
      </c>
      <c r="G2632">
        <f t="shared" si="2"/>
        <v>23</v>
      </c>
      <c r="H2632">
        <f>IFERROR(__xludf.DUMMYFUNCTION("""COMPUTED_VALUE"""),15.0)</f>
        <v>15</v>
      </c>
      <c r="I2632">
        <f>IFERROR(__xludf.DUMMYFUNCTION("""COMPUTED_VALUE"""),40.0)</f>
        <v>40</v>
      </c>
    </row>
    <row r="2633">
      <c r="A2633" s="2">
        <v>452.0</v>
      </c>
      <c r="B2633" s="2">
        <v>3.0</v>
      </c>
      <c r="C2633" s="2">
        <v>455.0</v>
      </c>
      <c r="D2633" s="4">
        <v>43341.979629629626</v>
      </c>
      <c r="E2633" s="6">
        <f t="shared" si="1"/>
        <v>43341</v>
      </c>
      <c r="F2633" s="7">
        <f>IFERROR(__xludf.DUMMYFUNCTION("""COMPUTED_VALUE"""),0.9796296296296296)</f>
        <v>0.9796296296</v>
      </c>
      <c r="G2633">
        <f t="shared" si="2"/>
        <v>23</v>
      </c>
      <c r="H2633">
        <f>IFERROR(__xludf.DUMMYFUNCTION("""COMPUTED_VALUE"""),30.0)</f>
        <v>30</v>
      </c>
      <c r="I2633">
        <f>IFERROR(__xludf.DUMMYFUNCTION("""COMPUTED_VALUE"""),40.0)</f>
        <v>40</v>
      </c>
    </row>
    <row r="2634">
      <c r="A2634" s="2">
        <v>342.0</v>
      </c>
      <c r="B2634" s="2">
        <v>3.0</v>
      </c>
      <c r="C2634" s="2">
        <v>345.0</v>
      </c>
      <c r="D2634" s="4">
        <v>43341.99005787037</v>
      </c>
      <c r="E2634" s="6">
        <f t="shared" si="1"/>
        <v>43341</v>
      </c>
      <c r="F2634" s="7">
        <f>IFERROR(__xludf.DUMMYFUNCTION("""COMPUTED_VALUE"""),0.9900578703703704)</f>
        <v>0.9900578704</v>
      </c>
      <c r="G2634">
        <f t="shared" si="2"/>
        <v>23</v>
      </c>
      <c r="H2634">
        <f>IFERROR(__xludf.DUMMYFUNCTION("""COMPUTED_VALUE"""),45.0)</f>
        <v>45</v>
      </c>
      <c r="I2634">
        <f>IFERROR(__xludf.DUMMYFUNCTION("""COMPUTED_VALUE"""),41.0)</f>
        <v>41</v>
      </c>
    </row>
    <row r="2635">
      <c r="A2635" s="2">
        <v>298.0</v>
      </c>
      <c r="B2635" s="2">
        <v>1.0</v>
      </c>
      <c r="C2635" s="2">
        <v>299.0</v>
      </c>
      <c r="D2635" s="4">
        <v>43342.00046296296</v>
      </c>
      <c r="E2635" s="6">
        <f t="shared" si="1"/>
        <v>43342</v>
      </c>
      <c r="F2635" s="7">
        <f>IFERROR(__xludf.DUMMYFUNCTION("""COMPUTED_VALUE"""),4.62962962962963E-4)</f>
        <v>0.000462962963</v>
      </c>
      <c r="G2635">
        <f t="shared" si="2"/>
        <v>0</v>
      </c>
      <c r="H2635">
        <f>IFERROR(__xludf.DUMMYFUNCTION("""COMPUTED_VALUE"""),0.0)</f>
        <v>0</v>
      </c>
      <c r="I2635">
        <f>IFERROR(__xludf.DUMMYFUNCTION("""COMPUTED_VALUE"""),40.0)</f>
        <v>40</v>
      </c>
    </row>
    <row r="2636">
      <c r="A2636" s="2">
        <v>372.0</v>
      </c>
      <c r="B2636" s="2">
        <v>4.0</v>
      </c>
      <c r="C2636" s="2">
        <v>376.0</v>
      </c>
      <c r="D2636" s="4">
        <v>43342.010879629626</v>
      </c>
      <c r="E2636" s="6">
        <f t="shared" si="1"/>
        <v>43342</v>
      </c>
      <c r="F2636" s="7">
        <f>IFERROR(__xludf.DUMMYFUNCTION("""COMPUTED_VALUE"""),0.01087962962962963)</f>
        <v>0.01087962963</v>
      </c>
      <c r="G2636">
        <f t="shared" si="2"/>
        <v>0</v>
      </c>
      <c r="H2636">
        <f>IFERROR(__xludf.DUMMYFUNCTION("""COMPUTED_VALUE"""),15.0)</f>
        <v>15</v>
      </c>
      <c r="I2636">
        <f>IFERROR(__xludf.DUMMYFUNCTION("""COMPUTED_VALUE"""),40.0)</f>
        <v>40</v>
      </c>
    </row>
    <row r="2637">
      <c r="A2637" s="2">
        <v>318.0</v>
      </c>
      <c r="B2637" s="2">
        <v>5.0</v>
      </c>
      <c r="C2637" s="2">
        <v>317.0</v>
      </c>
      <c r="D2637" s="4">
        <v>43342.02130787037</v>
      </c>
      <c r="E2637" s="6">
        <f t="shared" si="1"/>
        <v>43342</v>
      </c>
      <c r="F2637" s="7">
        <f>IFERROR(__xludf.DUMMYFUNCTION("""COMPUTED_VALUE"""),0.02130787037037037)</f>
        <v>0.02130787037</v>
      </c>
      <c r="G2637">
        <f t="shared" si="2"/>
        <v>0</v>
      </c>
      <c r="H2637">
        <f>IFERROR(__xludf.DUMMYFUNCTION("""COMPUTED_VALUE"""),30.0)</f>
        <v>30</v>
      </c>
      <c r="I2637">
        <f>IFERROR(__xludf.DUMMYFUNCTION("""COMPUTED_VALUE"""),41.0)</f>
        <v>41</v>
      </c>
    </row>
    <row r="2638">
      <c r="A2638" s="2">
        <v>308.0</v>
      </c>
      <c r="B2638" s="2">
        <v>6.0</v>
      </c>
      <c r="C2638" s="2">
        <v>314.0</v>
      </c>
      <c r="D2638" s="4">
        <v>43342.03171296296</v>
      </c>
      <c r="E2638" s="6">
        <f t="shared" si="1"/>
        <v>43342</v>
      </c>
      <c r="F2638" s="7">
        <f>IFERROR(__xludf.DUMMYFUNCTION("""COMPUTED_VALUE"""),0.031712962962962964)</f>
        <v>0.03171296296</v>
      </c>
      <c r="G2638">
        <f t="shared" si="2"/>
        <v>0</v>
      </c>
      <c r="H2638">
        <f>IFERROR(__xludf.DUMMYFUNCTION("""COMPUTED_VALUE"""),45.0)</f>
        <v>45</v>
      </c>
      <c r="I2638">
        <f>IFERROR(__xludf.DUMMYFUNCTION("""COMPUTED_VALUE"""),40.0)</f>
        <v>40</v>
      </c>
    </row>
    <row r="2639">
      <c r="A2639" s="2">
        <v>254.0</v>
      </c>
      <c r="B2639" s="2">
        <v>2.0</v>
      </c>
      <c r="C2639" s="2">
        <v>256.0</v>
      </c>
      <c r="D2639" s="4">
        <v>43342.0421412037</v>
      </c>
      <c r="E2639" s="6">
        <f t="shared" si="1"/>
        <v>43342</v>
      </c>
      <c r="F2639" s="7">
        <f>IFERROR(__xludf.DUMMYFUNCTION("""COMPUTED_VALUE"""),0.0421412037037037)</f>
        <v>0.0421412037</v>
      </c>
      <c r="G2639">
        <f t="shared" si="2"/>
        <v>1</v>
      </c>
      <c r="H2639">
        <f>IFERROR(__xludf.DUMMYFUNCTION("""COMPUTED_VALUE"""),0.0)</f>
        <v>0</v>
      </c>
      <c r="I2639">
        <f>IFERROR(__xludf.DUMMYFUNCTION("""COMPUTED_VALUE"""),41.0)</f>
        <v>41</v>
      </c>
    </row>
    <row r="2640">
      <c r="A2640" s="2">
        <v>295.0</v>
      </c>
      <c r="B2640" s="2">
        <v>3.0</v>
      </c>
      <c r="C2640" s="2">
        <v>298.0</v>
      </c>
      <c r="D2640" s="4">
        <v>43342.05255787037</v>
      </c>
      <c r="E2640" s="6">
        <f t="shared" si="1"/>
        <v>43342</v>
      </c>
      <c r="F2640" s="7">
        <f>IFERROR(__xludf.DUMMYFUNCTION("""COMPUTED_VALUE"""),0.05255787037037037)</f>
        <v>0.05255787037</v>
      </c>
      <c r="G2640">
        <f t="shared" si="2"/>
        <v>1</v>
      </c>
      <c r="H2640">
        <f>IFERROR(__xludf.DUMMYFUNCTION("""COMPUTED_VALUE"""),15.0)</f>
        <v>15</v>
      </c>
      <c r="I2640">
        <f>IFERROR(__xludf.DUMMYFUNCTION("""COMPUTED_VALUE"""),41.0)</f>
        <v>41</v>
      </c>
    </row>
    <row r="2641">
      <c r="A2641" s="2">
        <v>294.0</v>
      </c>
      <c r="B2641" s="2">
        <v>5.0</v>
      </c>
      <c r="C2641" s="2">
        <v>294.0</v>
      </c>
      <c r="D2641" s="4">
        <v>43342.06297453704</v>
      </c>
      <c r="E2641" s="6">
        <f t="shared" si="1"/>
        <v>43342</v>
      </c>
      <c r="F2641" s="7">
        <f>IFERROR(__xludf.DUMMYFUNCTION("""COMPUTED_VALUE"""),0.06297453703703704)</f>
        <v>0.06297453704</v>
      </c>
      <c r="G2641">
        <f t="shared" si="2"/>
        <v>1</v>
      </c>
      <c r="H2641">
        <f>IFERROR(__xludf.DUMMYFUNCTION("""COMPUTED_VALUE"""),30.0)</f>
        <v>30</v>
      </c>
      <c r="I2641">
        <f>IFERROR(__xludf.DUMMYFUNCTION("""COMPUTED_VALUE"""),41.0)</f>
        <v>41</v>
      </c>
    </row>
    <row r="2642">
      <c r="A2642" s="2">
        <v>257.0</v>
      </c>
      <c r="B2642" s="2">
        <v>6.0</v>
      </c>
      <c r="C2642" s="2">
        <v>263.0</v>
      </c>
      <c r="D2642" s="4">
        <v>43342.073379629626</v>
      </c>
      <c r="E2642" s="6">
        <f t="shared" si="1"/>
        <v>43342</v>
      </c>
      <c r="F2642" s="7">
        <f>IFERROR(__xludf.DUMMYFUNCTION("""COMPUTED_VALUE"""),0.07337962962962963)</f>
        <v>0.07337962963</v>
      </c>
      <c r="G2642">
        <f t="shared" si="2"/>
        <v>1</v>
      </c>
      <c r="H2642">
        <f>IFERROR(__xludf.DUMMYFUNCTION("""COMPUTED_VALUE"""),45.0)</f>
        <v>45</v>
      </c>
      <c r="I2642">
        <f>IFERROR(__xludf.DUMMYFUNCTION("""COMPUTED_VALUE"""),40.0)</f>
        <v>40</v>
      </c>
    </row>
    <row r="2643">
      <c r="A2643" s="2">
        <v>241.0</v>
      </c>
      <c r="B2643" s="2">
        <v>6.0</v>
      </c>
      <c r="C2643" s="2">
        <v>247.0</v>
      </c>
      <c r="D2643" s="4">
        <v>43342.083819444444</v>
      </c>
      <c r="E2643" s="6">
        <f t="shared" si="1"/>
        <v>43342</v>
      </c>
      <c r="F2643" s="7">
        <f>IFERROR(__xludf.DUMMYFUNCTION("""COMPUTED_VALUE"""),0.08381944444444445)</f>
        <v>0.08381944444</v>
      </c>
      <c r="G2643">
        <f t="shared" si="2"/>
        <v>2</v>
      </c>
      <c r="H2643">
        <f>IFERROR(__xludf.DUMMYFUNCTION("""COMPUTED_VALUE"""),0.0)</f>
        <v>0</v>
      </c>
      <c r="I2643">
        <f>IFERROR(__xludf.DUMMYFUNCTION("""COMPUTED_VALUE"""),42.0)</f>
        <v>42</v>
      </c>
    </row>
    <row r="2644">
      <c r="A2644" s="2">
        <v>297.0</v>
      </c>
      <c r="B2644" s="2">
        <v>8.0</v>
      </c>
      <c r="C2644" s="2">
        <v>305.0</v>
      </c>
      <c r="D2644" s="4">
        <v>43342.09422453704</v>
      </c>
      <c r="E2644" s="6">
        <f t="shared" si="1"/>
        <v>43342</v>
      </c>
      <c r="F2644" s="7">
        <f>IFERROR(__xludf.DUMMYFUNCTION("""COMPUTED_VALUE"""),0.09422453703703704)</f>
        <v>0.09422453704</v>
      </c>
      <c r="G2644">
        <f t="shared" si="2"/>
        <v>2</v>
      </c>
      <c r="H2644">
        <f>IFERROR(__xludf.DUMMYFUNCTION("""COMPUTED_VALUE"""),15.0)</f>
        <v>15</v>
      </c>
      <c r="I2644">
        <f>IFERROR(__xludf.DUMMYFUNCTION("""COMPUTED_VALUE"""),41.0)</f>
        <v>41</v>
      </c>
    </row>
    <row r="2645">
      <c r="A2645" s="2">
        <v>247.0</v>
      </c>
      <c r="B2645" s="2">
        <v>8.0</v>
      </c>
      <c r="C2645" s="2">
        <v>255.0</v>
      </c>
      <c r="D2645" s="4">
        <v>43342.104629629626</v>
      </c>
      <c r="E2645" s="6">
        <f t="shared" si="1"/>
        <v>43342</v>
      </c>
      <c r="F2645" s="7">
        <f>IFERROR(__xludf.DUMMYFUNCTION("""COMPUTED_VALUE"""),0.10462962962962963)</f>
        <v>0.1046296296</v>
      </c>
      <c r="G2645">
        <f t="shared" si="2"/>
        <v>2</v>
      </c>
      <c r="H2645">
        <f>IFERROR(__xludf.DUMMYFUNCTION("""COMPUTED_VALUE"""),30.0)</f>
        <v>30</v>
      </c>
      <c r="I2645">
        <f>IFERROR(__xludf.DUMMYFUNCTION("""COMPUTED_VALUE"""),40.0)</f>
        <v>40</v>
      </c>
    </row>
    <row r="2646">
      <c r="A2646" s="2">
        <v>184.0</v>
      </c>
      <c r="B2646" s="2">
        <v>5.0</v>
      </c>
      <c r="C2646" s="2">
        <v>189.0</v>
      </c>
      <c r="D2646" s="4">
        <v>43342.1150462963</v>
      </c>
      <c r="E2646" s="6">
        <f t="shared" si="1"/>
        <v>43342</v>
      </c>
      <c r="F2646" s="7">
        <f>IFERROR(__xludf.DUMMYFUNCTION("""COMPUTED_VALUE"""),0.1150462962962963)</f>
        <v>0.1150462963</v>
      </c>
      <c r="G2646">
        <f t="shared" si="2"/>
        <v>2</v>
      </c>
      <c r="H2646">
        <f>IFERROR(__xludf.DUMMYFUNCTION("""COMPUTED_VALUE"""),45.0)</f>
        <v>45</v>
      </c>
      <c r="I2646">
        <f>IFERROR(__xludf.DUMMYFUNCTION("""COMPUTED_VALUE"""),40.0)</f>
        <v>40</v>
      </c>
    </row>
    <row r="2647">
      <c r="A2647" s="2">
        <v>188.0</v>
      </c>
      <c r="B2647" s="2">
        <v>4.0</v>
      </c>
      <c r="C2647" s="2">
        <v>183.0</v>
      </c>
      <c r="D2647" s="4">
        <v>43342.12546296296</v>
      </c>
      <c r="E2647" s="6">
        <f t="shared" si="1"/>
        <v>43342</v>
      </c>
      <c r="F2647" s="7">
        <f>IFERROR(__xludf.DUMMYFUNCTION("""COMPUTED_VALUE"""),0.12546296296296297)</f>
        <v>0.125462963</v>
      </c>
      <c r="G2647">
        <f t="shared" si="2"/>
        <v>3</v>
      </c>
      <c r="H2647">
        <f>IFERROR(__xludf.DUMMYFUNCTION("""COMPUTED_VALUE"""),0.0)</f>
        <v>0</v>
      </c>
      <c r="I2647">
        <f>IFERROR(__xludf.DUMMYFUNCTION("""COMPUTED_VALUE"""),40.0)</f>
        <v>40</v>
      </c>
    </row>
    <row r="2648">
      <c r="A2648" s="2">
        <v>189.0</v>
      </c>
      <c r="B2648" s="2">
        <v>4.0</v>
      </c>
      <c r="C2648" s="2">
        <v>185.0</v>
      </c>
      <c r="D2648" s="4">
        <v>43342.135879629626</v>
      </c>
      <c r="E2648" s="6">
        <f t="shared" si="1"/>
        <v>43342</v>
      </c>
      <c r="F2648" s="7">
        <f>IFERROR(__xludf.DUMMYFUNCTION("""COMPUTED_VALUE"""),0.13587962962962963)</f>
        <v>0.1358796296</v>
      </c>
      <c r="G2648">
        <f t="shared" si="2"/>
        <v>3</v>
      </c>
      <c r="H2648">
        <f>IFERROR(__xludf.DUMMYFUNCTION("""COMPUTED_VALUE"""),15.0)</f>
        <v>15</v>
      </c>
      <c r="I2648">
        <f>IFERROR(__xludf.DUMMYFUNCTION("""COMPUTED_VALUE"""),40.0)</f>
        <v>40</v>
      </c>
    </row>
    <row r="2649">
      <c r="A2649" s="2">
        <v>173.0</v>
      </c>
      <c r="B2649" s="2">
        <v>3.0</v>
      </c>
      <c r="C2649" s="2">
        <v>172.0</v>
      </c>
      <c r="D2649" s="4">
        <v>43342.1462962963</v>
      </c>
      <c r="E2649" s="6">
        <f t="shared" si="1"/>
        <v>43342</v>
      </c>
      <c r="F2649" s="7">
        <f>IFERROR(__xludf.DUMMYFUNCTION("""COMPUTED_VALUE"""),0.14629629629629629)</f>
        <v>0.1462962963</v>
      </c>
      <c r="G2649">
        <f t="shared" si="2"/>
        <v>3</v>
      </c>
      <c r="H2649">
        <f>IFERROR(__xludf.DUMMYFUNCTION("""COMPUTED_VALUE"""),30.0)</f>
        <v>30</v>
      </c>
      <c r="I2649">
        <f>IFERROR(__xludf.DUMMYFUNCTION("""COMPUTED_VALUE"""),40.0)</f>
        <v>40</v>
      </c>
    </row>
    <row r="2650">
      <c r="A2650" s="2">
        <v>140.0</v>
      </c>
      <c r="B2650" s="2">
        <v>2.0</v>
      </c>
      <c r="C2650" s="2">
        <v>142.0</v>
      </c>
      <c r="D2650" s="4">
        <v>43342.15671296296</v>
      </c>
      <c r="E2650" s="6">
        <f t="shared" si="1"/>
        <v>43342</v>
      </c>
      <c r="F2650" s="7">
        <f>IFERROR(__xludf.DUMMYFUNCTION("""COMPUTED_VALUE"""),0.15671296296296297)</f>
        <v>0.156712963</v>
      </c>
      <c r="G2650">
        <f t="shared" si="2"/>
        <v>3</v>
      </c>
      <c r="H2650">
        <f>IFERROR(__xludf.DUMMYFUNCTION("""COMPUTED_VALUE"""),45.0)</f>
        <v>45</v>
      </c>
      <c r="I2650">
        <f>IFERROR(__xludf.DUMMYFUNCTION("""COMPUTED_VALUE"""),40.0)</f>
        <v>40</v>
      </c>
    </row>
    <row r="2651">
      <c r="A2651" s="2">
        <v>152.0</v>
      </c>
      <c r="B2651" s="2">
        <v>1.0</v>
      </c>
      <c r="C2651" s="2">
        <v>153.0</v>
      </c>
      <c r="D2651" s="4">
        <v>43342.167129629626</v>
      </c>
      <c r="E2651" s="6">
        <f t="shared" si="1"/>
        <v>43342</v>
      </c>
      <c r="F2651" s="7">
        <f>IFERROR(__xludf.DUMMYFUNCTION("""COMPUTED_VALUE"""),0.16712962962962963)</f>
        <v>0.1671296296</v>
      </c>
      <c r="G2651">
        <f t="shared" si="2"/>
        <v>4</v>
      </c>
      <c r="H2651">
        <f>IFERROR(__xludf.DUMMYFUNCTION("""COMPUTED_VALUE"""),0.0)</f>
        <v>0</v>
      </c>
      <c r="I2651">
        <f>IFERROR(__xludf.DUMMYFUNCTION("""COMPUTED_VALUE"""),40.0)</f>
        <v>40</v>
      </c>
    </row>
    <row r="2652">
      <c r="A2652" s="2">
        <v>86.0</v>
      </c>
      <c r="B2652" s="2">
        <v>1.0</v>
      </c>
      <c r="C2652" s="2">
        <v>87.0</v>
      </c>
      <c r="D2652" s="4">
        <v>43342.1775462963</v>
      </c>
      <c r="E2652" s="6">
        <f t="shared" si="1"/>
        <v>43342</v>
      </c>
      <c r="F2652" s="7">
        <f>IFERROR(__xludf.DUMMYFUNCTION("""COMPUTED_VALUE"""),0.17754629629629629)</f>
        <v>0.1775462963</v>
      </c>
      <c r="G2652">
        <f t="shared" si="2"/>
        <v>4</v>
      </c>
      <c r="H2652">
        <f>IFERROR(__xludf.DUMMYFUNCTION("""COMPUTED_VALUE"""),15.0)</f>
        <v>15</v>
      </c>
      <c r="I2652">
        <f>IFERROR(__xludf.DUMMYFUNCTION("""COMPUTED_VALUE"""),40.0)</f>
        <v>40</v>
      </c>
    </row>
    <row r="2653">
      <c r="A2653" s="2">
        <v>63.0</v>
      </c>
      <c r="B2653" s="2">
        <v>1.0</v>
      </c>
      <c r="C2653" s="2">
        <v>64.0</v>
      </c>
      <c r="D2653" s="4">
        <v>43342.18796296296</v>
      </c>
      <c r="E2653" s="6">
        <f t="shared" si="1"/>
        <v>43342</v>
      </c>
      <c r="F2653" s="7">
        <f>IFERROR(__xludf.DUMMYFUNCTION("""COMPUTED_VALUE"""),0.18796296296296297)</f>
        <v>0.187962963</v>
      </c>
      <c r="G2653">
        <f t="shared" si="2"/>
        <v>4</v>
      </c>
      <c r="H2653">
        <f>IFERROR(__xludf.DUMMYFUNCTION("""COMPUTED_VALUE"""),30.0)</f>
        <v>30</v>
      </c>
      <c r="I2653">
        <f>IFERROR(__xludf.DUMMYFUNCTION("""COMPUTED_VALUE"""),40.0)</f>
        <v>40</v>
      </c>
    </row>
    <row r="2654">
      <c r="A2654" s="2">
        <v>58.0</v>
      </c>
      <c r="B2654" s="2">
        <v>1.0</v>
      </c>
      <c r="C2654" s="2">
        <v>59.0</v>
      </c>
      <c r="D2654" s="4">
        <v>43342.19836805556</v>
      </c>
      <c r="E2654" s="6">
        <f t="shared" si="1"/>
        <v>43342</v>
      </c>
      <c r="F2654" s="7">
        <f>IFERROR(__xludf.DUMMYFUNCTION("""COMPUTED_VALUE"""),0.19836805555555556)</f>
        <v>0.1983680556</v>
      </c>
      <c r="G2654">
        <f t="shared" si="2"/>
        <v>4</v>
      </c>
      <c r="H2654">
        <f>IFERROR(__xludf.DUMMYFUNCTION("""COMPUTED_VALUE"""),45.0)</f>
        <v>45</v>
      </c>
      <c r="I2654">
        <f>IFERROR(__xludf.DUMMYFUNCTION("""COMPUTED_VALUE"""),39.0)</f>
        <v>39</v>
      </c>
    </row>
    <row r="2655">
      <c r="A2655" s="2">
        <v>53.0</v>
      </c>
      <c r="B2655" s="2">
        <v>1.0</v>
      </c>
      <c r="C2655" s="2">
        <v>54.0</v>
      </c>
      <c r="D2655" s="4">
        <v>43342.20880787037</v>
      </c>
      <c r="E2655" s="6">
        <f t="shared" si="1"/>
        <v>43342</v>
      </c>
      <c r="F2655" s="7">
        <f>IFERROR(__xludf.DUMMYFUNCTION("""COMPUTED_VALUE"""),0.20880787037037038)</f>
        <v>0.2088078704</v>
      </c>
      <c r="G2655">
        <f t="shared" si="2"/>
        <v>5</v>
      </c>
      <c r="H2655">
        <f>IFERROR(__xludf.DUMMYFUNCTION("""COMPUTED_VALUE"""),0.0)</f>
        <v>0</v>
      </c>
      <c r="I2655">
        <f>IFERROR(__xludf.DUMMYFUNCTION("""COMPUTED_VALUE"""),41.0)</f>
        <v>41</v>
      </c>
    </row>
    <row r="2656">
      <c r="A2656" s="2">
        <v>52.0</v>
      </c>
      <c r="B2656" s="2">
        <v>1.0</v>
      </c>
      <c r="C2656" s="2">
        <v>53.0</v>
      </c>
      <c r="D2656" s="4">
        <v>43342.219201388885</v>
      </c>
      <c r="E2656" s="6">
        <f t="shared" si="1"/>
        <v>43342</v>
      </c>
      <c r="F2656" s="7">
        <f>IFERROR(__xludf.DUMMYFUNCTION("""COMPUTED_VALUE"""),0.21920138888888888)</f>
        <v>0.2192013889</v>
      </c>
      <c r="G2656">
        <f t="shared" si="2"/>
        <v>5</v>
      </c>
      <c r="H2656">
        <f>IFERROR(__xludf.DUMMYFUNCTION("""COMPUTED_VALUE"""),15.0)</f>
        <v>15</v>
      </c>
      <c r="I2656">
        <f>IFERROR(__xludf.DUMMYFUNCTION("""COMPUTED_VALUE"""),39.0)</f>
        <v>39</v>
      </c>
    </row>
    <row r="2657">
      <c r="A2657" s="2">
        <v>46.0</v>
      </c>
      <c r="B2657" s="2">
        <v>1.0</v>
      </c>
      <c r="C2657" s="2">
        <v>47.0</v>
      </c>
      <c r="D2657" s="4">
        <v>43342.229629629626</v>
      </c>
      <c r="E2657" s="6">
        <f t="shared" si="1"/>
        <v>43342</v>
      </c>
      <c r="F2657" s="7">
        <f>IFERROR(__xludf.DUMMYFUNCTION("""COMPUTED_VALUE"""),0.22962962962962963)</f>
        <v>0.2296296296</v>
      </c>
      <c r="G2657">
        <f t="shared" si="2"/>
        <v>5</v>
      </c>
      <c r="H2657">
        <f>IFERROR(__xludf.DUMMYFUNCTION("""COMPUTED_VALUE"""),30.0)</f>
        <v>30</v>
      </c>
      <c r="I2657">
        <f>IFERROR(__xludf.DUMMYFUNCTION("""COMPUTED_VALUE"""),40.0)</f>
        <v>40</v>
      </c>
    </row>
    <row r="2658">
      <c r="A2658" s="2">
        <v>48.0</v>
      </c>
      <c r="B2658" s="2">
        <v>1.0</v>
      </c>
      <c r="C2658" s="2">
        <v>43.0</v>
      </c>
      <c r="D2658" s="4">
        <v>43342.24005787037</v>
      </c>
      <c r="E2658" s="6">
        <f t="shared" si="1"/>
        <v>43342</v>
      </c>
      <c r="F2658" s="7">
        <f>IFERROR(__xludf.DUMMYFUNCTION("""COMPUTED_VALUE"""),0.24005787037037038)</f>
        <v>0.2400578704</v>
      </c>
      <c r="G2658">
        <f t="shared" si="2"/>
        <v>5</v>
      </c>
      <c r="H2658">
        <f>IFERROR(__xludf.DUMMYFUNCTION("""COMPUTED_VALUE"""),45.0)</f>
        <v>45</v>
      </c>
      <c r="I2658">
        <f>IFERROR(__xludf.DUMMYFUNCTION("""COMPUTED_VALUE"""),41.0)</f>
        <v>41</v>
      </c>
    </row>
    <row r="2659">
      <c r="A2659" s="2">
        <v>41.0</v>
      </c>
      <c r="B2659" s="2">
        <v>1.0</v>
      </c>
      <c r="C2659" s="2">
        <v>42.0</v>
      </c>
      <c r="D2659" s="4">
        <v>43342.25046296296</v>
      </c>
      <c r="E2659" s="6">
        <f t="shared" si="1"/>
        <v>43342</v>
      </c>
      <c r="F2659" s="7">
        <f>IFERROR(__xludf.DUMMYFUNCTION("""COMPUTED_VALUE"""),0.25046296296296294)</f>
        <v>0.250462963</v>
      </c>
      <c r="G2659">
        <f t="shared" si="2"/>
        <v>6</v>
      </c>
      <c r="H2659">
        <f>IFERROR(__xludf.DUMMYFUNCTION("""COMPUTED_VALUE"""),0.0)</f>
        <v>0</v>
      </c>
      <c r="I2659">
        <f>IFERROR(__xludf.DUMMYFUNCTION("""COMPUTED_VALUE"""),40.0)</f>
        <v>40</v>
      </c>
    </row>
    <row r="2660">
      <c r="A2660" s="2">
        <v>40.0</v>
      </c>
      <c r="B2660" s="2">
        <v>1.0</v>
      </c>
      <c r="C2660" s="2">
        <v>41.0</v>
      </c>
      <c r="D2660" s="4">
        <v>43342.26086805556</v>
      </c>
      <c r="E2660" s="6">
        <f t="shared" si="1"/>
        <v>43342</v>
      </c>
      <c r="F2660" s="7">
        <f>IFERROR(__xludf.DUMMYFUNCTION("""COMPUTED_VALUE"""),0.26086805555555553)</f>
        <v>0.2608680556</v>
      </c>
      <c r="G2660">
        <f t="shared" si="2"/>
        <v>6</v>
      </c>
      <c r="H2660">
        <f>IFERROR(__xludf.DUMMYFUNCTION("""COMPUTED_VALUE"""),15.0)</f>
        <v>15</v>
      </c>
      <c r="I2660">
        <f>IFERROR(__xludf.DUMMYFUNCTION("""COMPUTED_VALUE"""),39.0)</f>
        <v>39</v>
      </c>
    </row>
    <row r="2661">
      <c r="A2661" s="2">
        <v>39.0</v>
      </c>
      <c r="B2661" s="2">
        <v>1.0</v>
      </c>
      <c r="C2661" s="2">
        <v>40.0</v>
      </c>
      <c r="D2661" s="4">
        <v>43342.273668981485</v>
      </c>
      <c r="E2661" s="6">
        <f t="shared" si="1"/>
        <v>43342</v>
      </c>
      <c r="F2661" s="7">
        <f>IFERROR(__xludf.DUMMYFUNCTION("""COMPUTED_VALUE"""),0.2736689814814815)</f>
        <v>0.2736689815</v>
      </c>
      <c r="G2661">
        <f t="shared" si="2"/>
        <v>6</v>
      </c>
      <c r="H2661">
        <f>IFERROR(__xludf.DUMMYFUNCTION("""COMPUTED_VALUE"""),34.0)</f>
        <v>34</v>
      </c>
      <c r="I2661">
        <f>IFERROR(__xludf.DUMMYFUNCTION("""COMPUTED_VALUE"""),5.0)</f>
        <v>5</v>
      </c>
    </row>
    <row r="2662">
      <c r="A2662" s="2">
        <v>39.0</v>
      </c>
      <c r="B2662" s="2">
        <v>1.0</v>
      </c>
      <c r="C2662" s="2">
        <v>40.0</v>
      </c>
      <c r="D2662" s="4">
        <v>43342.28171296296</v>
      </c>
      <c r="E2662" s="6">
        <f t="shared" si="1"/>
        <v>43342</v>
      </c>
      <c r="F2662" s="7">
        <f>IFERROR(__xludf.DUMMYFUNCTION("""COMPUTED_VALUE"""),0.28171296296296294)</f>
        <v>0.281712963</v>
      </c>
      <c r="G2662">
        <f t="shared" si="2"/>
        <v>6</v>
      </c>
      <c r="H2662">
        <f>IFERROR(__xludf.DUMMYFUNCTION("""COMPUTED_VALUE"""),45.0)</f>
        <v>45</v>
      </c>
      <c r="I2662">
        <f>IFERROR(__xludf.DUMMYFUNCTION("""COMPUTED_VALUE"""),40.0)</f>
        <v>40</v>
      </c>
    </row>
    <row r="2663">
      <c r="A2663" s="2">
        <v>38.0</v>
      </c>
      <c r="B2663" s="2">
        <v>1.0</v>
      </c>
      <c r="C2663" s="2">
        <v>39.0</v>
      </c>
      <c r="D2663" s="4">
        <v>43342.292129629626</v>
      </c>
      <c r="E2663" s="6">
        <f t="shared" si="1"/>
        <v>43342</v>
      </c>
      <c r="F2663" s="7">
        <f>IFERROR(__xludf.DUMMYFUNCTION("""COMPUTED_VALUE"""),0.29212962962962963)</f>
        <v>0.2921296296</v>
      </c>
      <c r="G2663">
        <f t="shared" si="2"/>
        <v>7</v>
      </c>
      <c r="H2663">
        <f>IFERROR(__xludf.DUMMYFUNCTION("""COMPUTED_VALUE"""),0.0)</f>
        <v>0</v>
      </c>
      <c r="I2663">
        <f>IFERROR(__xludf.DUMMYFUNCTION("""COMPUTED_VALUE"""),40.0)</f>
        <v>40</v>
      </c>
    </row>
    <row r="2664">
      <c r="A2664" s="2">
        <v>64.0</v>
      </c>
      <c r="B2664" s="2">
        <v>2.0</v>
      </c>
      <c r="C2664" s="2">
        <v>66.0</v>
      </c>
      <c r="D2664" s="4">
        <v>43342.302569444444</v>
      </c>
      <c r="E2664" s="6">
        <f t="shared" si="1"/>
        <v>43342</v>
      </c>
      <c r="F2664" s="7">
        <f>IFERROR(__xludf.DUMMYFUNCTION("""COMPUTED_VALUE"""),0.30256944444444445)</f>
        <v>0.3025694444</v>
      </c>
      <c r="G2664">
        <f t="shared" si="2"/>
        <v>7</v>
      </c>
      <c r="H2664">
        <f>IFERROR(__xludf.DUMMYFUNCTION("""COMPUTED_VALUE"""),15.0)</f>
        <v>15</v>
      </c>
      <c r="I2664">
        <f>IFERROR(__xludf.DUMMYFUNCTION("""COMPUTED_VALUE"""),42.0)</f>
        <v>42</v>
      </c>
    </row>
    <row r="2665">
      <c r="A2665" s="2">
        <v>72.0</v>
      </c>
      <c r="B2665" s="2">
        <v>1.0</v>
      </c>
      <c r="C2665" s="2">
        <v>73.0</v>
      </c>
      <c r="D2665" s="4">
        <v>43342.31297453704</v>
      </c>
      <c r="E2665" s="6">
        <f t="shared" si="1"/>
        <v>43342</v>
      </c>
      <c r="F2665" s="7">
        <f>IFERROR(__xludf.DUMMYFUNCTION("""COMPUTED_VALUE"""),0.31297453703703704)</f>
        <v>0.312974537</v>
      </c>
      <c r="G2665">
        <f t="shared" si="2"/>
        <v>7</v>
      </c>
      <c r="H2665">
        <f>IFERROR(__xludf.DUMMYFUNCTION("""COMPUTED_VALUE"""),30.0)</f>
        <v>30</v>
      </c>
      <c r="I2665">
        <f>IFERROR(__xludf.DUMMYFUNCTION("""COMPUTED_VALUE"""),41.0)</f>
        <v>41</v>
      </c>
    </row>
    <row r="2666">
      <c r="A2666" s="2">
        <v>81.0</v>
      </c>
      <c r="B2666" s="2">
        <v>1.0</v>
      </c>
      <c r="C2666" s="2">
        <v>82.0</v>
      </c>
      <c r="D2666" s="4">
        <v>43342.32340277778</v>
      </c>
      <c r="E2666" s="6">
        <f t="shared" si="1"/>
        <v>43342</v>
      </c>
      <c r="F2666" s="7">
        <f>IFERROR(__xludf.DUMMYFUNCTION("""COMPUTED_VALUE"""),0.32340277777777776)</f>
        <v>0.3234027778</v>
      </c>
      <c r="G2666">
        <f t="shared" si="2"/>
        <v>7</v>
      </c>
      <c r="H2666">
        <f>IFERROR(__xludf.DUMMYFUNCTION("""COMPUTED_VALUE"""),45.0)</f>
        <v>45</v>
      </c>
      <c r="I2666">
        <f>IFERROR(__xludf.DUMMYFUNCTION("""COMPUTED_VALUE"""),42.0)</f>
        <v>42</v>
      </c>
    </row>
    <row r="2667">
      <c r="A2667" s="2">
        <v>86.0</v>
      </c>
      <c r="B2667" s="2">
        <v>1.0</v>
      </c>
      <c r="C2667" s="2">
        <v>87.0</v>
      </c>
      <c r="D2667" s="4">
        <v>43342.33380787037</v>
      </c>
      <c r="E2667" s="6">
        <f t="shared" si="1"/>
        <v>43342</v>
      </c>
      <c r="F2667" s="7">
        <f>IFERROR(__xludf.DUMMYFUNCTION("""COMPUTED_VALUE"""),0.33380787037037035)</f>
        <v>0.3338078704</v>
      </c>
      <c r="G2667">
        <f t="shared" si="2"/>
        <v>8</v>
      </c>
      <c r="H2667">
        <f>IFERROR(__xludf.DUMMYFUNCTION("""COMPUTED_VALUE"""),0.0)</f>
        <v>0</v>
      </c>
      <c r="I2667">
        <f>IFERROR(__xludf.DUMMYFUNCTION("""COMPUTED_VALUE"""),41.0)</f>
        <v>41</v>
      </c>
    </row>
    <row r="2668">
      <c r="A2668" s="2">
        <v>94.0</v>
      </c>
      <c r="B2668" s="2">
        <v>1.0</v>
      </c>
      <c r="C2668" s="2">
        <v>95.0</v>
      </c>
      <c r="D2668" s="4">
        <v>43342.34423611111</v>
      </c>
      <c r="E2668" s="6">
        <f t="shared" si="1"/>
        <v>43342</v>
      </c>
      <c r="F2668" s="7">
        <f>IFERROR(__xludf.DUMMYFUNCTION("""COMPUTED_VALUE"""),0.34423611111111113)</f>
        <v>0.3442361111</v>
      </c>
      <c r="G2668">
        <f t="shared" si="2"/>
        <v>8</v>
      </c>
      <c r="H2668">
        <f>IFERROR(__xludf.DUMMYFUNCTION("""COMPUTED_VALUE"""),15.0)</f>
        <v>15</v>
      </c>
      <c r="I2668">
        <f>IFERROR(__xludf.DUMMYFUNCTION("""COMPUTED_VALUE"""),42.0)</f>
        <v>42</v>
      </c>
    </row>
    <row r="2669">
      <c r="A2669" s="2">
        <v>130.0</v>
      </c>
      <c r="B2669" s="2">
        <v>2.0</v>
      </c>
      <c r="C2669" s="2">
        <v>132.0</v>
      </c>
      <c r="D2669" s="4">
        <v>43342.3546412037</v>
      </c>
      <c r="E2669" s="6">
        <f t="shared" si="1"/>
        <v>43342</v>
      </c>
      <c r="F2669" s="7">
        <f>IFERROR(__xludf.DUMMYFUNCTION("""COMPUTED_VALUE"""),0.3546412037037037)</f>
        <v>0.3546412037</v>
      </c>
      <c r="G2669">
        <f t="shared" si="2"/>
        <v>8</v>
      </c>
      <c r="H2669">
        <f>IFERROR(__xludf.DUMMYFUNCTION("""COMPUTED_VALUE"""),30.0)</f>
        <v>30</v>
      </c>
      <c r="I2669">
        <f>IFERROR(__xludf.DUMMYFUNCTION("""COMPUTED_VALUE"""),41.0)</f>
        <v>41</v>
      </c>
    </row>
    <row r="2670">
      <c r="A2670" s="2">
        <v>205.0</v>
      </c>
      <c r="B2670" s="2">
        <v>2.0</v>
      </c>
      <c r="C2670" s="2">
        <v>205.0</v>
      </c>
      <c r="D2670" s="4">
        <v>43342.365069444444</v>
      </c>
      <c r="E2670" s="6">
        <f t="shared" si="1"/>
        <v>43342</v>
      </c>
      <c r="F2670" s="7">
        <f>IFERROR(__xludf.DUMMYFUNCTION("""COMPUTED_VALUE"""),0.36506944444444445)</f>
        <v>0.3650694444</v>
      </c>
      <c r="G2670">
        <f t="shared" si="2"/>
        <v>8</v>
      </c>
      <c r="H2670">
        <f>IFERROR(__xludf.DUMMYFUNCTION("""COMPUTED_VALUE"""),45.0)</f>
        <v>45</v>
      </c>
      <c r="I2670">
        <f>IFERROR(__xludf.DUMMYFUNCTION("""COMPUTED_VALUE"""),42.0)</f>
        <v>42</v>
      </c>
    </row>
    <row r="2671">
      <c r="A2671" s="2">
        <v>186.0</v>
      </c>
      <c r="B2671" s="2">
        <v>2.0</v>
      </c>
      <c r="C2671" s="2">
        <v>188.0</v>
      </c>
      <c r="D2671" s="4">
        <v>43342.37547453704</v>
      </c>
      <c r="E2671" s="6">
        <f t="shared" si="1"/>
        <v>43342</v>
      </c>
      <c r="F2671" s="7">
        <f>IFERROR(__xludf.DUMMYFUNCTION("""COMPUTED_VALUE"""),0.37547453703703704)</f>
        <v>0.375474537</v>
      </c>
      <c r="G2671">
        <f t="shared" si="2"/>
        <v>9</v>
      </c>
      <c r="H2671">
        <f>IFERROR(__xludf.DUMMYFUNCTION("""COMPUTED_VALUE"""),0.0)</f>
        <v>0</v>
      </c>
      <c r="I2671">
        <f>IFERROR(__xludf.DUMMYFUNCTION("""COMPUTED_VALUE"""),41.0)</f>
        <v>41</v>
      </c>
    </row>
    <row r="2672">
      <c r="A2672" s="2">
        <v>259.0</v>
      </c>
      <c r="B2672" s="2">
        <v>1.0</v>
      </c>
      <c r="C2672" s="2">
        <v>260.0</v>
      </c>
      <c r="D2672" s="4">
        <v>43342.38590277778</v>
      </c>
      <c r="E2672" s="6">
        <f t="shared" si="1"/>
        <v>43342</v>
      </c>
      <c r="F2672" s="7">
        <f>IFERROR(__xludf.DUMMYFUNCTION("""COMPUTED_VALUE"""),0.38590277777777776)</f>
        <v>0.3859027778</v>
      </c>
      <c r="G2672">
        <f t="shared" si="2"/>
        <v>9</v>
      </c>
      <c r="H2672">
        <f>IFERROR(__xludf.DUMMYFUNCTION("""COMPUTED_VALUE"""),15.0)</f>
        <v>15</v>
      </c>
      <c r="I2672">
        <f>IFERROR(__xludf.DUMMYFUNCTION("""COMPUTED_VALUE"""),42.0)</f>
        <v>42</v>
      </c>
    </row>
    <row r="2673">
      <c r="A2673" s="2">
        <v>431.0</v>
      </c>
      <c r="B2673" s="2">
        <v>3.0</v>
      </c>
      <c r="C2673" s="2">
        <v>434.0</v>
      </c>
      <c r="D2673" s="4">
        <v>43342.39630787037</v>
      </c>
      <c r="E2673" s="6">
        <f t="shared" si="1"/>
        <v>43342</v>
      </c>
      <c r="F2673" s="7">
        <f>IFERROR(__xludf.DUMMYFUNCTION("""COMPUTED_VALUE"""),0.39630787037037035)</f>
        <v>0.3963078704</v>
      </c>
      <c r="G2673">
        <f t="shared" si="2"/>
        <v>9</v>
      </c>
      <c r="H2673">
        <f>IFERROR(__xludf.DUMMYFUNCTION("""COMPUTED_VALUE"""),30.0)</f>
        <v>30</v>
      </c>
      <c r="I2673">
        <f>IFERROR(__xludf.DUMMYFUNCTION("""COMPUTED_VALUE"""),41.0)</f>
        <v>41</v>
      </c>
    </row>
    <row r="2674">
      <c r="A2674" s="2">
        <v>715.0</v>
      </c>
      <c r="B2674" s="2">
        <v>6.0</v>
      </c>
      <c r="C2674" s="2">
        <v>717.0</v>
      </c>
      <c r="D2674" s="4">
        <v>43342.40673611111</v>
      </c>
      <c r="E2674" s="6">
        <f t="shared" si="1"/>
        <v>43342</v>
      </c>
      <c r="F2674" s="7">
        <f>IFERROR(__xludf.DUMMYFUNCTION("""COMPUTED_VALUE"""),0.40673611111111113)</f>
        <v>0.4067361111</v>
      </c>
      <c r="G2674">
        <f t="shared" si="2"/>
        <v>9</v>
      </c>
      <c r="H2674">
        <f>IFERROR(__xludf.DUMMYFUNCTION("""COMPUTED_VALUE"""),45.0)</f>
        <v>45</v>
      </c>
      <c r="I2674">
        <f>IFERROR(__xludf.DUMMYFUNCTION("""COMPUTED_VALUE"""),42.0)</f>
        <v>42</v>
      </c>
    </row>
    <row r="2675">
      <c r="A2675" s="2">
        <v>654.0</v>
      </c>
      <c r="B2675" s="2">
        <v>13.0</v>
      </c>
      <c r="C2675" s="2">
        <v>667.0</v>
      </c>
      <c r="D2675" s="4">
        <v>43342.4171412037</v>
      </c>
      <c r="E2675" s="6">
        <f t="shared" si="1"/>
        <v>43342</v>
      </c>
      <c r="F2675" s="7">
        <f>IFERROR(__xludf.DUMMYFUNCTION("""COMPUTED_VALUE"""),0.4171412037037037)</f>
        <v>0.4171412037</v>
      </c>
      <c r="G2675">
        <f t="shared" si="2"/>
        <v>10</v>
      </c>
      <c r="H2675">
        <f>IFERROR(__xludf.DUMMYFUNCTION("""COMPUTED_VALUE"""),0.0)</f>
        <v>0</v>
      </c>
      <c r="I2675">
        <f>IFERROR(__xludf.DUMMYFUNCTION("""COMPUTED_VALUE"""),41.0)</f>
        <v>41</v>
      </c>
    </row>
    <row r="2676">
      <c r="A2676" s="2">
        <v>648.0</v>
      </c>
      <c r="B2676" s="2">
        <v>15.0</v>
      </c>
      <c r="C2676" s="2">
        <v>663.0</v>
      </c>
      <c r="D2676" s="4">
        <v>43342.427569444444</v>
      </c>
      <c r="E2676" s="6">
        <f t="shared" si="1"/>
        <v>43342</v>
      </c>
      <c r="F2676" s="7">
        <f>IFERROR(__xludf.DUMMYFUNCTION("""COMPUTED_VALUE"""),0.42756944444444445)</f>
        <v>0.4275694444</v>
      </c>
      <c r="G2676">
        <f t="shared" si="2"/>
        <v>10</v>
      </c>
      <c r="H2676">
        <f>IFERROR(__xludf.DUMMYFUNCTION("""COMPUTED_VALUE"""),15.0)</f>
        <v>15</v>
      </c>
      <c r="I2676">
        <f>IFERROR(__xludf.DUMMYFUNCTION("""COMPUTED_VALUE"""),42.0)</f>
        <v>42</v>
      </c>
    </row>
    <row r="2677">
      <c r="A2677" s="2">
        <v>670.0</v>
      </c>
      <c r="B2677" s="2">
        <v>13.0</v>
      </c>
      <c r="C2677" s="2">
        <v>683.0</v>
      </c>
      <c r="D2677" s="4">
        <v>43342.43797453704</v>
      </c>
      <c r="E2677" s="6">
        <f t="shared" si="1"/>
        <v>43342</v>
      </c>
      <c r="F2677" s="7">
        <f>IFERROR(__xludf.DUMMYFUNCTION("""COMPUTED_VALUE"""),0.43797453703703704)</f>
        <v>0.437974537</v>
      </c>
      <c r="G2677">
        <f t="shared" si="2"/>
        <v>10</v>
      </c>
      <c r="H2677">
        <f>IFERROR(__xludf.DUMMYFUNCTION("""COMPUTED_VALUE"""),30.0)</f>
        <v>30</v>
      </c>
      <c r="I2677">
        <f>IFERROR(__xludf.DUMMYFUNCTION("""COMPUTED_VALUE"""),41.0)</f>
        <v>41</v>
      </c>
    </row>
    <row r="2678">
      <c r="A2678" s="2">
        <v>809.0</v>
      </c>
      <c r="B2678" s="2">
        <v>18.0</v>
      </c>
      <c r="C2678" s="2">
        <v>820.0</v>
      </c>
      <c r="D2678" s="4">
        <v>43342.44840277778</v>
      </c>
      <c r="E2678" s="6">
        <f t="shared" si="1"/>
        <v>43342</v>
      </c>
      <c r="F2678" s="7">
        <f>IFERROR(__xludf.DUMMYFUNCTION("""COMPUTED_VALUE"""),0.44840277777777776)</f>
        <v>0.4484027778</v>
      </c>
      <c r="G2678">
        <f t="shared" si="2"/>
        <v>10</v>
      </c>
      <c r="H2678">
        <f>IFERROR(__xludf.DUMMYFUNCTION("""COMPUTED_VALUE"""),45.0)</f>
        <v>45</v>
      </c>
      <c r="I2678">
        <f>IFERROR(__xludf.DUMMYFUNCTION("""COMPUTED_VALUE"""),42.0)</f>
        <v>42</v>
      </c>
    </row>
    <row r="2679">
      <c r="A2679" s="2">
        <v>631.0</v>
      </c>
      <c r="B2679" s="2">
        <v>18.0</v>
      </c>
      <c r="C2679" s="2">
        <v>644.0</v>
      </c>
      <c r="D2679" s="4">
        <v>43342.45880787037</v>
      </c>
      <c r="E2679" s="6">
        <f t="shared" si="1"/>
        <v>43342</v>
      </c>
      <c r="F2679" s="7">
        <f>IFERROR(__xludf.DUMMYFUNCTION("""COMPUTED_VALUE"""),0.45880787037037035)</f>
        <v>0.4588078704</v>
      </c>
      <c r="G2679">
        <f t="shared" si="2"/>
        <v>11</v>
      </c>
      <c r="H2679">
        <f>IFERROR(__xludf.DUMMYFUNCTION("""COMPUTED_VALUE"""),0.0)</f>
        <v>0</v>
      </c>
      <c r="I2679">
        <f>IFERROR(__xludf.DUMMYFUNCTION("""COMPUTED_VALUE"""),41.0)</f>
        <v>41</v>
      </c>
    </row>
    <row r="2680">
      <c r="A2680" s="2">
        <v>499.0</v>
      </c>
      <c r="B2680" s="2">
        <v>7.0</v>
      </c>
      <c r="C2680" s="2">
        <v>502.0</v>
      </c>
      <c r="D2680" s="4">
        <v>43342.46923611111</v>
      </c>
      <c r="E2680" s="6">
        <f t="shared" si="1"/>
        <v>43342</v>
      </c>
      <c r="F2680" s="7">
        <f>IFERROR(__xludf.DUMMYFUNCTION("""COMPUTED_VALUE"""),0.46923611111111113)</f>
        <v>0.4692361111</v>
      </c>
      <c r="G2680">
        <f t="shared" si="2"/>
        <v>11</v>
      </c>
      <c r="H2680">
        <f>IFERROR(__xludf.DUMMYFUNCTION("""COMPUTED_VALUE"""),15.0)</f>
        <v>15</v>
      </c>
      <c r="I2680">
        <f>IFERROR(__xludf.DUMMYFUNCTION("""COMPUTED_VALUE"""),42.0)</f>
        <v>42</v>
      </c>
    </row>
    <row r="2681">
      <c r="A2681" s="2">
        <v>470.0</v>
      </c>
      <c r="B2681" s="2">
        <v>3.0</v>
      </c>
      <c r="C2681" s="2">
        <v>473.0</v>
      </c>
      <c r="D2681" s="4">
        <v>43342.4796412037</v>
      </c>
      <c r="E2681" s="6">
        <f t="shared" si="1"/>
        <v>43342</v>
      </c>
      <c r="F2681" s="7">
        <f>IFERROR(__xludf.DUMMYFUNCTION("""COMPUTED_VALUE"""),0.4796412037037037)</f>
        <v>0.4796412037</v>
      </c>
      <c r="G2681">
        <f t="shared" si="2"/>
        <v>11</v>
      </c>
      <c r="H2681">
        <f>IFERROR(__xludf.DUMMYFUNCTION("""COMPUTED_VALUE"""),30.0)</f>
        <v>30</v>
      </c>
      <c r="I2681">
        <f>IFERROR(__xludf.DUMMYFUNCTION("""COMPUTED_VALUE"""),41.0)</f>
        <v>41</v>
      </c>
    </row>
    <row r="2682">
      <c r="A2682" s="2">
        <v>426.0</v>
      </c>
      <c r="B2682" s="2">
        <v>8.0</v>
      </c>
      <c r="C2682" s="2">
        <v>434.0</v>
      </c>
      <c r="D2682" s="4">
        <v>43342.490069444444</v>
      </c>
      <c r="E2682" s="6">
        <f t="shared" si="1"/>
        <v>43342</v>
      </c>
      <c r="F2682" s="7">
        <f>IFERROR(__xludf.DUMMYFUNCTION("""COMPUTED_VALUE"""),0.49006944444444445)</f>
        <v>0.4900694444</v>
      </c>
      <c r="G2682">
        <f t="shared" si="2"/>
        <v>11</v>
      </c>
      <c r="H2682">
        <f>IFERROR(__xludf.DUMMYFUNCTION("""COMPUTED_VALUE"""),45.0)</f>
        <v>45</v>
      </c>
      <c r="I2682">
        <f>IFERROR(__xludf.DUMMYFUNCTION("""COMPUTED_VALUE"""),42.0)</f>
        <v>42</v>
      </c>
    </row>
    <row r="2683">
      <c r="A2683" s="2">
        <v>344.0</v>
      </c>
      <c r="B2683" s="2">
        <v>4.0</v>
      </c>
      <c r="C2683" s="2">
        <v>348.0</v>
      </c>
      <c r="D2683" s="4">
        <v>43342.50047453704</v>
      </c>
      <c r="E2683" s="6">
        <f t="shared" si="1"/>
        <v>43342</v>
      </c>
      <c r="F2683" s="7">
        <f>IFERROR(__xludf.DUMMYFUNCTION("""COMPUTED_VALUE"""),0.500474537037037)</f>
        <v>0.500474537</v>
      </c>
      <c r="G2683">
        <f t="shared" si="2"/>
        <v>12</v>
      </c>
      <c r="H2683">
        <f>IFERROR(__xludf.DUMMYFUNCTION("""COMPUTED_VALUE"""),0.0)</f>
        <v>0</v>
      </c>
      <c r="I2683">
        <f>IFERROR(__xludf.DUMMYFUNCTION("""COMPUTED_VALUE"""),41.0)</f>
        <v>41</v>
      </c>
    </row>
    <row r="2684">
      <c r="A2684" s="2">
        <v>341.0</v>
      </c>
      <c r="B2684" s="2">
        <v>2.0</v>
      </c>
      <c r="C2684" s="2">
        <v>337.0</v>
      </c>
      <c r="D2684" s="4">
        <v>43342.5108912037</v>
      </c>
      <c r="E2684" s="6">
        <f t="shared" si="1"/>
        <v>43342</v>
      </c>
      <c r="F2684" s="7">
        <f>IFERROR(__xludf.DUMMYFUNCTION("""COMPUTED_VALUE"""),0.5108912037037037)</f>
        <v>0.5108912037</v>
      </c>
      <c r="G2684">
        <f t="shared" si="2"/>
        <v>12</v>
      </c>
      <c r="H2684">
        <f>IFERROR(__xludf.DUMMYFUNCTION("""COMPUTED_VALUE"""),15.0)</f>
        <v>15</v>
      </c>
      <c r="I2684">
        <f>IFERROR(__xludf.DUMMYFUNCTION("""COMPUTED_VALUE"""),41.0)</f>
        <v>41</v>
      </c>
    </row>
    <row r="2685">
      <c r="A2685" s="2">
        <v>300.0</v>
      </c>
      <c r="B2685" s="2">
        <v>4.0</v>
      </c>
      <c r="C2685" s="2">
        <v>304.0</v>
      </c>
      <c r="D2685" s="4">
        <v>43342.521319444444</v>
      </c>
      <c r="E2685" s="6">
        <f t="shared" si="1"/>
        <v>43342</v>
      </c>
      <c r="F2685" s="7">
        <f>IFERROR(__xludf.DUMMYFUNCTION("""COMPUTED_VALUE"""),0.5213194444444444)</f>
        <v>0.5213194444</v>
      </c>
      <c r="G2685">
        <f t="shared" si="2"/>
        <v>12</v>
      </c>
      <c r="H2685">
        <f>IFERROR(__xludf.DUMMYFUNCTION("""COMPUTED_VALUE"""),30.0)</f>
        <v>30</v>
      </c>
      <c r="I2685">
        <f>IFERROR(__xludf.DUMMYFUNCTION("""COMPUTED_VALUE"""),42.0)</f>
        <v>42</v>
      </c>
    </row>
    <row r="2686">
      <c r="A2686" s="2">
        <v>310.0</v>
      </c>
      <c r="B2686" s="2">
        <v>7.0</v>
      </c>
      <c r="C2686" s="2">
        <v>317.0</v>
      </c>
      <c r="D2686" s="4">
        <v>43342.53172453704</v>
      </c>
      <c r="E2686" s="6">
        <f t="shared" si="1"/>
        <v>43342</v>
      </c>
      <c r="F2686" s="7">
        <f>IFERROR(__xludf.DUMMYFUNCTION("""COMPUTED_VALUE"""),0.531724537037037)</f>
        <v>0.531724537</v>
      </c>
      <c r="G2686">
        <f t="shared" si="2"/>
        <v>12</v>
      </c>
      <c r="H2686">
        <f>IFERROR(__xludf.DUMMYFUNCTION("""COMPUTED_VALUE"""),45.0)</f>
        <v>45</v>
      </c>
      <c r="I2686">
        <f>IFERROR(__xludf.DUMMYFUNCTION("""COMPUTED_VALUE"""),41.0)</f>
        <v>41</v>
      </c>
    </row>
    <row r="2687">
      <c r="A2687" s="2">
        <v>268.0</v>
      </c>
      <c r="B2687" s="2">
        <v>7.0</v>
      </c>
      <c r="C2687" s="2">
        <v>275.0</v>
      </c>
      <c r="D2687" s="4">
        <v>43342.5421412037</v>
      </c>
      <c r="E2687" s="6">
        <f t="shared" si="1"/>
        <v>43342</v>
      </c>
      <c r="F2687" s="7">
        <f>IFERROR(__xludf.DUMMYFUNCTION("""COMPUTED_VALUE"""),0.5421412037037037)</f>
        <v>0.5421412037</v>
      </c>
      <c r="G2687">
        <f t="shared" si="2"/>
        <v>13</v>
      </c>
      <c r="H2687">
        <f>IFERROR(__xludf.DUMMYFUNCTION("""COMPUTED_VALUE"""),0.0)</f>
        <v>0</v>
      </c>
      <c r="I2687">
        <f>IFERROR(__xludf.DUMMYFUNCTION("""COMPUTED_VALUE"""),41.0)</f>
        <v>41</v>
      </c>
    </row>
    <row r="2688">
      <c r="A2688" s="2">
        <v>293.0</v>
      </c>
      <c r="B2688" s="2">
        <v>4.0</v>
      </c>
      <c r="C2688" s="2">
        <v>297.0</v>
      </c>
      <c r="D2688" s="4">
        <v>43342.55255787037</v>
      </c>
      <c r="E2688" s="6">
        <f t="shared" si="1"/>
        <v>43342</v>
      </c>
      <c r="F2688" s="7">
        <f>IFERROR(__xludf.DUMMYFUNCTION("""COMPUTED_VALUE"""),0.5525578703703704)</f>
        <v>0.5525578704</v>
      </c>
      <c r="G2688">
        <f t="shared" si="2"/>
        <v>13</v>
      </c>
      <c r="H2688">
        <f>IFERROR(__xludf.DUMMYFUNCTION("""COMPUTED_VALUE"""),15.0)</f>
        <v>15</v>
      </c>
      <c r="I2688">
        <f>IFERROR(__xludf.DUMMYFUNCTION("""COMPUTED_VALUE"""),41.0)</f>
        <v>41</v>
      </c>
    </row>
    <row r="2689">
      <c r="A2689" s="2">
        <v>318.0</v>
      </c>
      <c r="B2689" s="2">
        <v>2.0</v>
      </c>
      <c r="C2689" s="2">
        <v>320.0</v>
      </c>
      <c r="D2689" s="4">
        <v>43342.56297453704</v>
      </c>
      <c r="E2689" s="6">
        <f t="shared" si="1"/>
        <v>43342</v>
      </c>
      <c r="F2689" s="7">
        <f>IFERROR(__xludf.DUMMYFUNCTION("""COMPUTED_VALUE"""),0.562974537037037)</f>
        <v>0.562974537</v>
      </c>
      <c r="G2689">
        <f t="shared" si="2"/>
        <v>13</v>
      </c>
      <c r="H2689">
        <f>IFERROR(__xludf.DUMMYFUNCTION("""COMPUTED_VALUE"""),30.0)</f>
        <v>30</v>
      </c>
      <c r="I2689">
        <f>IFERROR(__xludf.DUMMYFUNCTION("""COMPUTED_VALUE"""),41.0)</f>
        <v>41</v>
      </c>
    </row>
    <row r="2690">
      <c r="A2690" s="2">
        <v>364.0</v>
      </c>
      <c r="B2690" s="2">
        <v>3.0</v>
      </c>
      <c r="C2690" s="2">
        <v>367.0</v>
      </c>
      <c r="D2690" s="4">
        <v>43342.5733912037</v>
      </c>
      <c r="E2690" s="6">
        <f t="shared" si="1"/>
        <v>43342</v>
      </c>
      <c r="F2690" s="7">
        <f>IFERROR(__xludf.DUMMYFUNCTION("""COMPUTED_VALUE"""),0.5733912037037037)</f>
        <v>0.5733912037</v>
      </c>
      <c r="G2690">
        <f t="shared" si="2"/>
        <v>13</v>
      </c>
      <c r="H2690">
        <f>IFERROR(__xludf.DUMMYFUNCTION("""COMPUTED_VALUE"""),45.0)</f>
        <v>45</v>
      </c>
      <c r="I2690">
        <f>IFERROR(__xludf.DUMMYFUNCTION("""COMPUTED_VALUE"""),41.0)</f>
        <v>41</v>
      </c>
    </row>
    <row r="2691">
      <c r="A2691" s="2">
        <v>308.0</v>
      </c>
      <c r="B2691" s="2">
        <v>1.0</v>
      </c>
      <c r="C2691" s="2">
        <v>309.0</v>
      </c>
      <c r="D2691" s="4">
        <v>43342.58380787037</v>
      </c>
      <c r="E2691" s="6">
        <f t="shared" si="1"/>
        <v>43342</v>
      </c>
      <c r="F2691" s="7">
        <f>IFERROR(__xludf.DUMMYFUNCTION("""COMPUTED_VALUE"""),0.5838078703703704)</f>
        <v>0.5838078704</v>
      </c>
      <c r="G2691">
        <f t="shared" si="2"/>
        <v>14</v>
      </c>
      <c r="H2691">
        <f>IFERROR(__xludf.DUMMYFUNCTION("""COMPUTED_VALUE"""),0.0)</f>
        <v>0</v>
      </c>
      <c r="I2691">
        <f>IFERROR(__xludf.DUMMYFUNCTION("""COMPUTED_VALUE"""),41.0)</f>
        <v>41</v>
      </c>
    </row>
    <row r="2692">
      <c r="A2692" s="2">
        <v>315.0</v>
      </c>
      <c r="B2692" s="2">
        <v>1.0</v>
      </c>
      <c r="C2692" s="2">
        <v>316.0</v>
      </c>
      <c r="D2692" s="4">
        <v>43342.59422453704</v>
      </c>
      <c r="E2692" s="6">
        <f t="shared" si="1"/>
        <v>43342</v>
      </c>
      <c r="F2692" s="7">
        <f>IFERROR(__xludf.DUMMYFUNCTION("""COMPUTED_VALUE"""),0.594224537037037)</f>
        <v>0.594224537</v>
      </c>
      <c r="G2692">
        <f t="shared" si="2"/>
        <v>14</v>
      </c>
      <c r="H2692">
        <f>IFERROR(__xludf.DUMMYFUNCTION("""COMPUTED_VALUE"""),15.0)</f>
        <v>15</v>
      </c>
      <c r="I2692">
        <f>IFERROR(__xludf.DUMMYFUNCTION("""COMPUTED_VALUE"""),41.0)</f>
        <v>41</v>
      </c>
    </row>
    <row r="2693">
      <c r="A2693" s="2">
        <v>326.0</v>
      </c>
      <c r="B2693" s="2">
        <v>4.0</v>
      </c>
      <c r="C2693" s="2">
        <v>330.0</v>
      </c>
      <c r="D2693" s="4">
        <v>43342.60465277778</v>
      </c>
      <c r="E2693" s="6">
        <f t="shared" si="1"/>
        <v>43342</v>
      </c>
      <c r="F2693" s="7">
        <f>IFERROR(__xludf.DUMMYFUNCTION("""COMPUTED_VALUE"""),0.6046527777777778)</f>
        <v>0.6046527778</v>
      </c>
      <c r="G2693">
        <f t="shared" si="2"/>
        <v>14</v>
      </c>
      <c r="H2693">
        <f>IFERROR(__xludf.DUMMYFUNCTION("""COMPUTED_VALUE"""),30.0)</f>
        <v>30</v>
      </c>
      <c r="I2693">
        <f>IFERROR(__xludf.DUMMYFUNCTION("""COMPUTED_VALUE"""),42.0)</f>
        <v>42</v>
      </c>
    </row>
    <row r="2694">
      <c r="A2694" s="2">
        <v>320.0</v>
      </c>
      <c r="B2694" s="2">
        <v>4.0</v>
      </c>
      <c r="C2694" s="2">
        <v>323.0</v>
      </c>
      <c r="D2694" s="4">
        <v>43342.61505787037</v>
      </c>
      <c r="E2694" s="6">
        <f t="shared" si="1"/>
        <v>43342</v>
      </c>
      <c r="F2694" s="7">
        <f>IFERROR(__xludf.DUMMYFUNCTION("""COMPUTED_VALUE"""),0.6150578703703704)</f>
        <v>0.6150578704</v>
      </c>
      <c r="G2694">
        <f t="shared" si="2"/>
        <v>14</v>
      </c>
      <c r="H2694">
        <f>IFERROR(__xludf.DUMMYFUNCTION("""COMPUTED_VALUE"""),45.0)</f>
        <v>45</v>
      </c>
      <c r="I2694">
        <f>IFERROR(__xludf.DUMMYFUNCTION("""COMPUTED_VALUE"""),41.0)</f>
        <v>41</v>
      </c>
    </row>
    <row r="2695">
      <c r="A2695" s="2">
        <v>334.0</v>
      </c>
      <c r="B2695" s="2">
        <v>1.0</v>
      </c>
      <c r="C2695" s="2">
        <v>335.0</v>
      </c>
      <c r="D2695" s="4">
        <v>43342.62547453704</v>
      </c>
      <c r="E2695" s="6">
        <f t="shared" si="1"/>
        <v>43342</v>
      </c>
      <c r="F2695" s="7">
        <f>IFERROR(__xludf.DUMMYFUNCTION("""COMPUTED_VALUE"""),0.625474537037037)</f>
        <v>0.625474537</v>
      </c>
      <c r="G2695">
        <f t="shared" si="2"/>
        <v>15</v>
      </c>
      <c r="H2695">
        <f>IFERROR(__xludf.DUMMYFUNCTION("""COMPUTED_VALUE"""),0.0)</f>
        <v>0</v>
      </c>
      <c r="I2695">
        <f>IFERROR(__xludf.DUMMYFUNCTION("""COMPUTED_VALUE"""),41.0)</f>
        <v>41</v>
      </c>
    </row>
    <row r="2696">
      <c r="A2696" s="2">
        <v>379.0</v>
      </c>
      <c r="B2696" s="2">
        <v>6.0</v>
      </c>
      <c r="C2696" s="2">
        <v>385.0</v>
      </c>
      <c r="D2696" s="4">
        <v>43342.6358912037</v>
      </c>
      <c r="E2696" s="6">
        <f t="shared" si="1"/>
        <v>43342</v>
      </c>
      <c r="F2696" s="7">
        <f>IFERROR(__xludf.DUMMYFUNCTION("""COMPUTED_VALUE"""),0.6358912037037037)</f>
        <v>0.6358912037</v>
      </c>
      <c r="G2696">
        <f t="shared" si="2"/>
        <v>15</v>
      </c>
      <c r="H2696">
        <f>IFERROR(__xludf.DUMMYFUNCTION("""COMPUTED_VALUE"""),15.0)</f>
        <v>15</v>
      </c>
      <c r="I2696">
        <f>IFERROR(__xludf.DUMMYFUNCTION("""COMPUTED_VALUE"""),41.0)</f>
        <v>41</v>
      </c>
    </row>
    <row r="2697">
      <c r="A2697" s="2">
        <v>374.0</v>
      </c>
      <c r="B2697" s="2">
        <v>2.0</v>
      </c>
      <c r="C2697" s="2">
        <v>376.0</v>
      </c>
      <c r="D2697" s="4">
        <v>43342.64630787037</v>
      </c>
      <c r="E2697" s="6">
        <f t="shared" si="1"/>
        <v>43342</v>
      </c>
      <c r="F2697" s="7">
        <f>IFERROR(__xludf.DUMMYFUNCTION("""COMPUTED_VALUE"""),0.6463078703703704)</f>
        <v>0.6463078704</v>
      </c>
      <c r="G2697">
        <f t="shared" si="2"/>
        <v>15</v>
      </c>
      <c r="H2697">
        <f>IFERROR(__xludf.DUMMYFUNCTION("""COMPUTED_VALUE"""),30.0)</f>
        <v>30</v>
      </c>
      <c r="I2697">
        <f>IFERROR(__xludf.DUMMYFUNCTION("""COMPUTED_VALUE"""),41.0)</f>
        <v>41</v>
      </c>
    </row>
    <row r="2698">
      <c r="A2698" s="2">
        <v>411.0</v>
      </c>
      <c r="B2698" s="2">
        <v>3.0</v>
      </c>
      <c r="C2698" s="2">
        <v>414.0</v>
      </c>
      <c r="D2698" s="4">
        <v>43342.65671296296</v>
      </c>
      <c r="E2698" s="6">
        <f t="shared" si="1"/>
        <v>43342</v>
      </c>
      <c r="F2698" s="7">
        <f>IFERROR(__xludf.DUMMYFUNCTION("""COMPUTED_VALUE"""),0.656712962962963)</f>
        <v>0.656712963</v>
      </c>
      <c r="G2698">
        <f t="shared" si="2"/>
        <v>15</v>
      </c>
      <c r="H2698">
        <f>IFERROR(__xludf.DUMMYFUNCTION("""COMPUTED_VALUE"""),45.0)</f>
        <v>45</v>
      </c>
      <c r="I2698">
        <f>IFERROR(__xludf.DUMMYFUNCTION("""COMPUTED_VALUE"""),40.0)</f>
        <v>40</v>
      </c>
    </row>
    <row r="2699">
      <c r="A2699" s="2">
        <v>372.0</v>
      </c>
      <c r="B2699" s="2">
        <v>3.0</v>
      </c>
      <c r="C2699" s="2">
        <v>375.0</v>
      </c>
      <c r="D2699" s="4">
        <v>43342.6671412037</v>
      </c>
      <c r="E2699" s="6">
        <f t="shared" si="1"/>
        <v>43342</v>
      </c>
      <c r="F2699" s="7">
        <f>IFERROR(__xludf.DUMMYFUNCTION("""COMPUTED_VALUE"""),0.6671412037037037)</f>
        <v>0.6671412037</v>
      </c>
      <c r="G2699">
        <f t="shared" si="2"/>
        <v>16</v>
      </c>
      <c r="H2699">
        <f>IFERROR(__xludf.DUMMYFUNCTION("""COMPUTED_VALUE"""),0.0)</f>
        <v>0</v>
      </c>
      <c r="I2699">
        <f>IFERROR(__xludf.DUMMYFUNCTION("""COMPUTED_VALUE"""),41.0)</f>
        <v>41</v>
      </c>
    </row>
    <row r="2700">
      <c r="A2700" s="2">
        <v>506.0</v>
      </c>
      <c r="B2700" s="2">
        <v>6.0</v>
      </c>
      <c r="C2700" s="2">
        <v>512.0</v>
      </c>
      <c r="D2700" s="4">
        <v>43342.6775462963</v>
      </c>
      <c r="E2700" s="6">
        <f t="shared" si="1"/>
        <v>43342</v>
      </c>
      <c r="F2700" s="7">
        <f>IFERROR(__xludf.DUMMYFUNCTION("""COMPUTED_VALUE"""),0.6775462962962963)</f>
        <v>0.6775462963</v>
      </c>
      <c r="G2700">
        <f t="shared" si="2"/>
        <v>16</v>
      </c>
      <c r="H2700">
        <f>IFERROR(__xludf.DUMMYFUNCTION("""COMPUTED_VALUE"""),15.0)</f>
        <v>15</v>
      </c>
      <c r="I2700">
        <f>IFERROR(__xludf.DUMMYFUNCTION("""COMPUTED_VALUE"""),40.0)</f>
        <v>40</v>
      </c>
    </row>
    <row r="2701">
      <c r="A2701" s="2">
        <v>406.0</v>
      </c>
      <c r="B2701" s="2">
        <v>8.0</v>
      </c>
      <c r="C2701" s="2">
        <v>414.0</v>
      </c>
      <c r="D2701" s="4">
        <v>43342.68797453704</v>
      </c>
      <c r="E2701" s="6">
        <f t="shared" si="1"/>
        <v>43342</v>
      </c>
      <c r="F2701" s="7">
        <f>IFERROR(__xludf.DUMMYFUNCTION("""COMPUTED_VALUE"""),0.687974537037037)</f>
        <v>0.687974537</v>
      </c>
      <c r="G2701">
        <f t="shared" si="2"/>
        <v>16</v>
      </c>
      <c r="H2701">
        <f>IFERROR(__xludf.DUMMYFUNCTION("""COMPUTED_VALUE"""),30.0)</f>
        <v>30</v>
      </c>
      <c r="I2701">
        <f>IFERROR(__xludf.DUMMYFUNCTION("""COMPUTED_VALUE"""),41.0)</f>
        <v>41</v>
      </c>
    </row>
    <row r="2702">
      <c r="A2702" s="2">
        <v>462.0</v>
      </c>
      <c r="B2702" s="2">
        <v>8.0</v>
      </c>
      <c r="C2702" s="2">
        <v>470.0</v>
      </c>
      <c r="D2702" s="4">
        <v>43342.698379629626</v>
      </c>
      <c r="E2702" s="6">
        <f t="shared" si="1"/>
        <v>43342</v>
      </c>
      <c r="F2702" s="7">
        <f>IFERROR(__xludf.DUMMYFUNCTION("""COMPUTED_VALUE"""),0.6983796296296296)</f>
        <v>0.6983796296</v>
      </c>
      <c r="G2702">
        <f t="shared" si="2"/>
        <v>16</v>
      </c>
      <c r="H2702">
        <f>IFERROR(__xludf.DUMMYFUNCTION("""COMPUTED_VALUE"""),45.0)</f>
        <v>45</v>
      </c>
      <c r="I2702">
        <f>IFERROR(__xludf.DUMMYFUNCTION("""COMPUTED_VALUE"""),40.0)</f>
        <v>40</v>
      </c>
    </row>
    <row r="2703">
      <c r="A2703" s="2">
        <v>393.0</v>
      </c>
      <c r="B2703" s="2">
        <v>6.0</v>
      </c>
      <c r="C2703" s="2">
        <v>399.0</v>
      </c>
      <c r="D2703" s="4">
        <v>43342.70880787037</v>
      </c>
      <c r="E2703" s="6">
        <f t="shared" si="1"/>
        <v>43342</v>
      </c>
      <c r="F2703" s="7">
        <f>IFERROR(__xludf.DUMMYFUNCTION("""COMPUTED_VALUE"""),0.7088078703703704)</f>
        <v>0.7088078704</v>
      </c>
      <c r="G2703">
        <f t="shared" si="2"/>
        <v>17</v>
      </c>
      <c r="H2703">
        <f>IFERROR(__xludf.DUMMYFUNCTION("""COMPUTED_VALUE"""),0.0)</f>
        <v>0</v>
      </c>
      <c r="I2703">
        <f>IFERROR(__xludf.DUMMYFUNCTION("""COMPUTED_VALUE"""),41.0)</f>
        <v>41</v>
      </c>
    </row>
    <row r="2704">
      <c r="A2704" s="2">
        <v>605.0</v>
      </c>
      <c r="B2704" s="2">
        <v>7.0</v>
      </c>
      <c r="C2704" s="2">
        <v>612.0</v>
      </c>
      <c r="D2704" s="4">
        <v>43342.71921296296</v>
      </c>
      <c r="E2704" s="6">
        <f t="shared" si="1"/>
        <v>43342</v>
      </c>
      <c r="F2704" s="7">
        <f>IFERROR(__xludf.DUMMYFUNCTION("""COMPUTED_VALUE"""),0.719212962962963)</f>
        <v>0.719212963</v>
      </c>
      <c r="G2704">
        <f t="shared" si="2"/>
        <v>17</v>
      </c>
      <c r="H2704">
        <f>IFERROR(__xludf.DUMMYFUNCTION("""COMPUTED_VALUE"""),15.0)</f>
        <v>15</v>
      </c>
      <c r="I2704">
        <f>IFERROR(__xludf.DUMMYFUNCTION("""COMPUTED_VALUE"""),40.0)</f>
        <v>40</v>
      </c>
    </row>
    <row r="2705">
      <c r="A2705" s="2">
        <v>533.0</v>
      </c>
      <c r="B2705" s="2">
        <v>6.0</v>
      </c>
      <c r="C2705" s="2">
        <v>539.0</v>
      </c>
      <c r="D2705" s="4">
        <v>43342.7296412037</v>
      </c>
      <c r="E2705" s="6">
        <f t="shared" si="1"/>
        <v>43342</v>
      </c>
      <c r="F2705" s="7">
        <f>IFERROR(__xludf.DUMMYFUNCTION("""COMPUTED_VALUE"""),0.7296412037037037)</f>
        <v>0.7296412037</v>
      </c>
      <c r="G2705">
        <f t="shared" si="2"/>
        <v>17</v>
      </c>
      <c r="H2705">
        <f>IFERROR(__xludf.DUMMYFUNCTION("""COMPUTED_VALUE"""),30.0)</f>
        <v>30</v>
      </c>
      <c r="I2705">
        <f>IFERROR(__xludf.DUMMYFUNCTION("""COMPUTED_VALUE"""),41.0)</f>
        <v>41</v>
      </c>
    </row>
    <row r="2706">
      <c r="A2706" s="2">
        <v>511.0</v>
      </c>
      <c r="B2706" s="2">
        <v>3.0</v>
      </c>
      <c r="C2706" s="2">
        <v>514.0</v>
      </c>
      <c r="D2706" s="4">
        <v>43342.7400462963</v>
      </c>
      <c r="E2706" s="6">
        <f t="shared" si="1"/>
        <v>43342</v>
      </c>
      <c r="F2706" s="7">
        <f>IFERROR(__xludf.DUMMYFUNCTION("""COMPUTED_VALUE"""),0.7400462962962963)</f>
        <v>0.7400462963</v>
      </c>
      <c r="G2706">
        <f t="shared" si="2"/>
        <v>17</v>
      </c>
      <c r="H2706">
        <f>IFERROR(__xludf.DUMMYFUNCTION("""COMPUTED_VALUE"""),45.0)</f>
        <v>45</v>
      </c>
      <c r="I2706">
        <f>IFERROR(__xludf.DUMMYFUNCTION("""COMPUTED_VALUE"""),40.0)</f>
        <v>40</v>
      </c>
    </row>
    <row r="2707">
      <c r="A2707" s="2">
        <v>447.0</v>
      </c>
      <c r="B2707" s="2">
        <v>8.0</v>
      </c>
      <c r="C2707" s="2">
        <v>455.0</v>
      </c>
      <c r="D2707" s="4">
        <v>43342.75047453704</v>
      </c>
      <c r="E2707" s="6">
        <f t="shared" si="1"/>
        <v>43342</v>
      </c>
      <c r="F2707" s="7">
        <f>IFERROR(__xludf.DUMMYFUNCTION("""COMPUTED_VALUE"""),0.750474537037037)</f>
        <v>0.750474537</v>
      </c>
      <c r="G2707">
        <f t="shared" si="2"/>
        <v>18</v>
      </c>
      <c r="H2707">
        <f>IFERROR(__xludf.DUMMYFUNCTION("""COMPUTED_VALUE"""),0.0)</f>
        <v>0</v>
      </c>
      <c r="I2707">
        <f>IFERROR(__xludf.DUMMYFUNCTION("""COMPUTED_VALUE"""),41.0)</f>
        <v>41</v>
      </c>
    </row>
    <row r="2708">
      <c r="A2708" s="2">
        <v>544.0</v>
      </c>
      <c r="B2708" s="2">
        <v>2.0</v>
      </c>
      <c r="C2708" s="2">
        <v>545.0</v>
      </c>
      <c r="D2708" s="4">
        <v>43342.760879629626</v>
      </c>
      <c r="E2708" s="6">
        <f t="shared" si="1"/>
        <v>43342</v>
      </c>
      <c r="F2708" s="7">
        <f>IFERROR(__xludf.DUMMYFUNCTION("""COMPUTED_VALUE"""),0.7608796296296296)</f>
        <v>0.7608796296</v>
      </c>
      <c r="G2708">
        <f t="shared" si="2"/>
        <v>18</v>
      </c>
      <c r="H2708">
        <f>IFERROR(__xludf.DUMMYFUNCTION("""COMPUTED_VALUE"""),15.0)</f>
        <v>15</v>
      </c>
      <c r="I2708">
        <f>IFERROR(__xludf.DUMMYFUNCTION("""COMPUTED_VALUE"""),40.0)</f>
        <v>40</v>
      </c>
    </row>
    <row r="2709">
      <c r="A2709" s="2">
        <v>461.0</v>
      </c>
      <c r="B2709" s="2">
        <v>6.0</v>
      </c>
      <c r="C2709" s="2">
        <v>467.0</v>
      </c>
      <c r="D2709" s="4">
        <v>43342.771319444444</v>
      </c>
      <c r="E2709" s="6">
        <f t="shared" si="1"/>
        <v>43342</v>
      </c>
      <c r="F2709" s="7">
        <f>IFERROR(__xludf.DUMMYFUNCTION("""COMPUTED_VALUE"""),0.7713194444444444)</f>
        <v>0.7713194444</v>
      </c>
      <c r="G2709">
        <f t="shared" si="2"/>
        <v>18</v>
      </c>
      <c r="H2709">
        <f>IFERROR(__xludf.DUMMYFUNCTION("""COMPUTED_VALUE"""),30.0)</f>
        <v>30</v>
      </c>
      <c r="I2709">
        <f>IFERROR(__xludf.DUMMYFUNCTION("""COMPUTED_VALUE"""),42.0)</f>
        <v>42</v>
      </c>
    </row>
    <row r="2710">
      <c r="A2710" s="2">
        <v>477.0</v>
      </c>
      <c r="B2710" s="2">
        <v>4.0</v>
      </c>
      <c r="C2710" s="2">
        <v>481.0</v>
      </c>
      <c r="D2710" s="4">
        <v>43342.78172453704</v>
      </c>
      <c r="E2710" s="6">
        <f t="shared" si="1"/>
        <v>43342</v>
      </c>
      <c r="F2710" s="7">
        <f>IFERROR(__xludf.DUMMYFUNCTION("""COMPUTED_VALUE"""),0.781724537037037)</f>
        <v>0.781724537</v>
      </c>
      <c r="G2710">
        <f t="shared" si="2"/>
        <v>18</v>
      </c>
      <c r="H2710">
        <f>IFERROR(__xludf.DUMMYFUNCTION("""COMPUTED_VALUE"""),45.0)</f>
        <v>45</v>
      </c>
      <c r="I2710">
        <f>IFERROR(__xludf.DUMMYFUNCTION("""COMPUTED_VALUE"""),41.0)</f>
        <v>41</v>
      </c>
    </row>
    <row r="2711">
      <c r="A2711" s="2">
        <v>448.0</v>
      </c>
      <c r="B2711" s="2">
        <v>3.0</v>
      </c>
      <c r="C2711" s="2">
        <v>451.0</v>
      </c>
      <c r="D2711" s="4">
        <v>43342.792129629626</v>
      </c>
      <c r="E2711" s="6">
        <f t="shared" si="1"/>
        <v>43342</v>
      </c>
      <c r="F2711" s="7">
        <f>IFERROR(__xludf.DUMMYFUNCTION("""COMPUTED_VALUE"""),0.7921296296296296)</f>
        <v>0.7921296296</v>
      </c>
      <c r="G2711">
        <f t="shared" si="2"/>
        <v>19</v>
      </c>
      <c r="H2711">
        <f>IFERROR(__xludf.DUMMYFUNCTION("""COMPUTED_VALUE"""),0.0)</f>
        <v>0</v>
      </c>
      <c r="I2711">
        <f>IFERROR(__xludf.DUMMYFUNCTION("""COMPUTED_VALUE"""),40.0)</f>
        <v>40</v>
      </c>
    </row>
    <row r="2712">
      <c r="A2712" s="2">
        <v>563.0</v>
      </c>
      <c r="B2712" s="2">
        <v>5.0</v>
      </c>
      <c r="C2712" s="2">
        <v>568.0</v>
      </c>
      <c r="D2712" s="4">
        <v>43342.80255787037</v>
      </c>
      <c r="E2712" s="6">
        <f t="shared" si="1"/>
        <v>43342</v>
      </c>
      <c r="F2712" s="7">
        <f>IFERROR(__xludf.DUMMYFUNCTION("""COMPUTED_VALUE"""),0.8025578703703704)</f>
        <v>0.8025578704</v>
      </c>
      <c r="G2712">
        <f t="shared" si="2"/>
        <v>19</v>
      </c>
      <c r="H2712">
        <f>IFERROR(__xludf.DUMMYFUNCTION("""COMPUTED_VALUE"""),15.0)</f>
        <v>15</v>
      </c>
      <c r="I2712">
        <f>IFERROR(__xludf.DUMMYFUNCTION("""COMPUTED_VALUE"""),41.0)</f>
        <v>41</v>
      </c>
    </row>
    <row r="2713">
      <c r="A2713" s="2">
        <v>587.0</v>
      </c>
      <c r="B2713" s="2">
        <v>6.0</v>
      </c>
      <c r="C2713" s="2">
        <v>593.0</v>
      </c>
      <c r="D2713" s="4">
        <v>43342.81296296296</v>
      </c>
      <c r="E2713" s="6">
        <f t="shared" si="1"/>
        <v>43342</v>
      </c>
      <c r="F2713" s="7">
        <f>IFERROR(__xludf.DUMMYFUNCTION("""COMPUTED_VALUE"""),0.812962962962963)</f>
        <v>0.812962963</v>
      </c>
      <c r="G2713">
        <f t="shared" si="2"/>
        <v>19</v>
      </c>
      <c r="H2713">
        <f>IFERROR(__xludf.DUMMYFUNCTION("""COMPUTED_VALUE"""),30.0)</f>
        <v>30</v>
      </c>
      <c r="I2713">
        <f>IFERROR(__xludf.DUMMYFUNCTION("""COMPUTED_VALUE"""),40.0)</f>
        <v>40</v>
      </c>
    </row>
    <row r="2714">
      <c r="A2714" s="2">
        <v>656.0</v>
      </c>
      <c r="B2714" s="2">
        <v>5.0</v>
      </c>
      <c r="C2714" s="2">
        <v>661.0</v>
      </c>
      <c r="D2714" s="4">
        <v>43342.8233912037</v>
      </c>
      <c r="E2714" s="6">
        <f t="shared" si="1"/>
        <v>43342</v>
      </c>
      <c r="F2714" s="7">
        <f>IFERROR(__xludf.DUMMYFUNCTION("""COMPUTED_VALUE"""),0.8233912037037037)</f>
        <v>0.8233912037</v>
      </c>
      <c r="G2714">
        <f t="shared" si="2"/>
        <v>19</v>
      </c>
      <c r="H2714">
        <f>IFERROR(__xludf.DUMMYFUNCTION("""COMPUTED_VALUE"""),45.0)</f>
        <v>45</v>
      </c>
      <c r="I2714">
        <f>IFERROR(__xludf.DUMMYFUNCTION("""COMPUTED_VALUE"""),41.0)</f>
        <v>41</v>
      </c>
    </row>
    <row r="2715">
      <c r="A2715" s="2">
        <v>609.0</v>
      </c>
      <c r="B2715" s="2">
        <v>10.0</v>
      </c>
      <c r="C2715" s="2">
        <v>619.0</v>
      </c>
      <c r="D2715" s="4">
        <v>43342.8337962963</v>
      </c>
      <c r="E2715" s="6">
        <f t="shared" si="1"/>
        <v>43342</v>
      </c>
      <c r="F2715" s="7">
        <f>IFERROR(__xludf.DUMMYFUNCTION("""COMPUTED_VALUE"""),0.8337962962962963)</f>
        <v>0.8337962963</v>
      </c>
      <c r="G2715">
        <f t="shared" si="2"/>
        <v>20</v>
      </c>
      <c r="H2715">
        <f>IFERROR(__xludf.DUMMYFUNCTION("""COMPUTED_VALUE"""),0.0)</f>
        <v>0</v>
      </c>
      <c r="I2715">
        <f>IFERROR(__xludf.DUMMYFUNCTION("""COMPUTED_VALUE"""),40.0)</f>
        <v>40</v>
      </c>
    </row>
    <row r="2716">
      <c r="A2716" s="2">
        <v>820.0</v>
      </c>
      <c r="B2716" s="2">
        <v>10.0</v>
      </c>
      <c r="C2716" s="2">
        <v>830.0</v>
      </c>
      <c r="D2716" s="4">
        <v>43342.84422453704</v>
      </c>
      <c r="E2716" s="6">
        <f t="shared" si="1"/>
        <v>43342</v>
      </c>
      <c r="F2716" s="7">
        <f>IFERROR(__xludf.DUMMYFUNCTION("""COMPUTED_VALUE"""),0.844224537037037)</f>
        <v>0.844224537</v>
      </c>
      <c r="G2716">
        <f t="shared" si="2"/>
        <v>20</v>
      </c>
      <c r="H2716">
        <f>IFERROR(__xludf.DUMMYFUNCTION("""COMPUTED_VALUE"""),15.0)</f>
        <v>15</v>
      </c>
      <c r="I2716">
        <f>IFERROR(__xludf.DUMMYFUNCTION("""COMPUTED_VALUE"""),41.0)</f>
        <v>41</v>
      </c>
    </row>
    <row r="2717">
      <c r="A2717" s="2">
        <v>866.0</v>
      </c>
      <c r="B2717" s="2">
        <v>7.0</v>
      </c>
      <c r="C2717" s="2">
        <v>873.0</v>
      </c>
      <c r="D2717" s="4">
        <v>43342.854629629626</v>
      </c>
      <c r="E2717" s="6">
        <f t="shared" si="1"/>
        <v>43342</v>
      </c>
      <c r="F2717" s="7">
        <f>IFERROR(__xludf.DUMMYFUNCTION("""COMPUTED_VALUE"""),0.8546296296296296)</f>
        <v>0.8546296296</v>
      </c>
      <c r="G2717">
        <f t="shared" si="2"/>
        <v>20</v>
      </c>
      <c r="H2717">
        <f>IFERROR(__xludf.DUMMYFUNCTION("""COMPUTED_VALUE"""),30.0)</f>
        <v>30</v>
      </c>
      <c r="I2717">
        <f>IFERROR(__xludf.DUMMYFUNCTION("""COMPUTED_VALUE"""),40.0)</f>
        <v>40</v>
      </c>
    </row>
    <row r="2718">
      <c r="A2718" s="2">
        <v>762.0</v>
      </c>
      <c r="B2718" s="2">
        <v>7.0</v>
      </c>
      <c r="C2718" s="2">
        <v>769.0</v>
      </c>
      <c r="D2718" s="4">
        <v>43342.8650462963</v>
      </c>
      <c r="E2718" s="6">
        <f t="shared" si="1"/>
        <v>43342</v>
      </c>
      <c r="F2718" s="7">
        <f>IFERROR(__xludf.DUMMYFUNCTION("""COMPUTED_VALUE"""),0.8650462962962963)</f>
        <v>0.8650462963</v>
      </c>
      <c r="G2718">
        <f t="shared" si="2"/>
        <v>20</v>
      </c>
      <c r="H2718">
        <f>IFERROR(__xludf.DUMMYFUNCTION("""COMPUTED_VALUE"""),45.0)</f>
        <v>45</v>
      </c>
      <c r="I2718">
        <f>IFERROR(__xludf.DUMMYFUNCTION("""COMPUTED_VALUE"""),40.0)</f>
        <v>40</v>
      </c>
    </row>
    <row r="2719">
      <c r="A2719" s="2">
        <v>714.0</v>
      </c>
      <c r="B2719" s="2">
        <v>5.0</v>
      </c>
      <c r="C2719" s="2">
        <v>719.0</v>
      </c>
      <c r="D2719" s="4">
        <v>43342.87546296296</v>
      </c>
      <c r="E2719" s="6">
        <f t="shared" si="1"/>
        <v>43342</v>
      </c>
      <c r="F2719" s="7">
        <f>IFERROR(__xludf.DUMMYFUNCTION("""COMPUTED_VALUE"""),0.875462962962963)</f>
        <v>0.875462963</v>
      </c>
      <c r="G2719">
        <f t="shared" si="2"/>
        <v>21</v>
      </c>
      <c r="H2719">
        <f>IFERROR(__xludf.DUMMYFUNCTION("""COMPUTED_VALUE"""),0.0)</f>
        <v>0</v>
      </c>
      <c r="I2719">
        <f>IFERROR(__xludf.DUMMYFUNCTION("""COMPUTED_VALUE"""),40.0)</f>
        <v>40</v>
      </c>
    </row>
    <row r="2720">
      <c r="A2720" s="2">
        <v>803.0</v>
      </c>
      <c r="B2720" s="2">
        <v>4.0</v>
      </c>
      <c r="C2720" s="2">
        <v>807.0</v>
      </c>
      <c r="D2720" s="4">
        <v>43342.8858912037</v>
      </c>
      <c r="E2720" s="6">
        <f t="shared" si="1"/>
        <v>43342</v>
      </c>
      <c r="F2720" s="7">
        <f>IFERROR(__xludf.DUMMYFUNCTION("""COMPUTED_VALUE"""),0.8858912037037037)</f>
        <v>0.8858912037</v>
      </c>
      <c r="G2720">
        <f t="shared" si="2"/>
        <v>21</v>
      </c>
      <c r="H2720">
        <f>IFERROR(__xludf.DUMMYFUNCTION("""COMPUTED_VALUE"""),15.0)</f>
        <v>15</v>
      </c>
      <c r="I2720">
        <f>IFERROR(__xludf.DUMMYFUNCTION("""COMPUTED_VALUE"""),41.0)</f>
        <v>41</v>
      </c>
    </row>
    <row r="2721">
      <c r="A2721" s="2">
        <v>718.0</v>
      </c>
      <c r="B2721" s="2">
        <v>5.0</v>
      </c>
      <c r="C2721" s="2">
        <v>723.0</v>
      </c>
      <c r="D2721" s="4">
        <v>43342.8962962963</v>
      </c>
      <c r="E2721" s="6">
        <f t="shared" si="1"/>
        <v>43342</v>
      </c>
      <c r="F2721" s="7">
        <f>IFERROR(__xludf.DUMMYFUNCTION("""COMPUTED_VALUE"""),0.8962962962962963)</f>
        <v>0.8962962963</v>
      </c>
      <c r="G2721">
        <f t="shared" si="2"/>
        <v>21</v>
      </c>
      <c r="H2721">
        <f>IFERROR(__xludf.DUMMYFUNCTION("""COMPUTED_VALUE"""),30.0)</f>
        <v>30</v>
      </c>
      <c r="I2721">
        <f>IFERROR(__xludf.DUMMYFUNCTION("""COMPUTED_VALUE"""),40.0)</f>
        <v>40</v>
      </c>
    </row>
    <row r="2722">
      <c r="A2722" s="2">
        <v>746.0</v>
      </c>
      <c r="B2722" s="2">
        <v>4.0</v>
      </c>
      <c r="C2722" s="2">
        <v>750.0</v>
      </c>
      <c r="D2722" s="4">
        <v>43342.90672453704</v>
      </c>
      <c r="E2722" s="6">
        <f t="shared" si="1"/>
        <v>43342</v>
      </c>
      <c r="F2722" s="7">
        <f>IFERROR(__xludf.DUMMYFUNCTION("""COMPUTED_VALUE"""),0.906724537037037)</f>
        <v>0.906724537</v>
      </c>
      <c r="G2722">
        <f t="shared" si="2"/>
        <v>21</v>
      </c>
      <c r="H2722">
        <f>IFERROR(__xludf.DUMMYFUNCTION("""COMPUTED_VALUE"""),45.0)</f>
        <v>45</v>
      </c>
      <c r="I2722">
        <f>IFERROR(__xludf.DUMMYFUNCTION("""COMPUTED_VALUE"""),41.0)</f>
        <v>41</v>
      </c>
    </row>
    <row r="2723">
      <c r="A2723" s="2">
        <v>639.0</v>
      </c>
      <c r="B2723" s="2">
        <v>4.0</v>
      </c>
      <c r="C2723" s="2">
        <v>643.0</v>
      </c>
      <c r="D2723" s="4">
        <v>43342.9171412037</v>
      </c>
      <c r="E2723" s="6">
        <f t="shared" si="1"/>
        <v>43342</v>
      </c>
      <c r="F2723" s="7">
        <f>IFERROR(__xludf.DUMMYFUNCTION("""COMPUTED_VALUE"""),0.9171412037037037)</f>
        <v>0.9171412037</v>
      </c>
      <c r="G2723">
        <f t="shared" si="2"/>
        <v>22</v>
      </c>
      <c r="H2723">
        <f>IFERROR(__xludf.DUMMYFUNCTION("""COMPUTED_VALUE"""),0.0)</f>
        <v>0</v>
      </c>
      <c r="I2723">
        <f>IFERROR(__xludf.DUMMYFUNCTION("""COMPUTED_VALUE"""),41.0)</f>
        <v>41</v>
      </c>
    </row>
    <row r="2724">
      <c r="A2724" s="2">
        <v>632.0</v>
      </c>
      <c r="B2724" s="2">
        <v>5.0</v>
      </c>
      <c r="C2724" s="2">
        <v>637.0</v>
      </c>
      <c r="D2724" s="4">
        <v>43342.9275462963</v>
      </c>
      <c r="E2724" s="6">
        <f t="shared" si="1"/>
        <v>43342</v>
      </c>
      <c r="F2724" s="7">
        <f>IFERROR(__xludf.DUMMYFUNCTION("""COMPUTED_VALUE"""),0.9275462962962963)</f>
        <v>0.9275462963</v>
      </c>
      <c r="G2724">
        <f t="shared" si="2"/>
        <v>22</v>
      </c>
      <c r="H2724">
        <f>IFERROR(__xludf.DUMMYFUNCTION("""COMPUTED_VALUE"""),15.0)</f>
        <v>15</v>
      </c>
      <c r="I2724">
        <f>IFERROR(__xludf.DUMMYFUNCTION("""COMPUTED_VALUE"""),40.0)</f>
        <v>40</v>
      </c>
    </row>
    <row r="2725">
      <c r="A2725" s="2">
        <v>533.0</v>
      </c>
      <c r="B2725" s="2">
        <v>3.0</v>
      </c>
      <c r="C2725" s="2">
        <v>536.0</v>
      </c>
      <c r="D2725" s="4">
        <v>43342.93797453704</v>
      </c>
      <c r="E2725" s="6">
        <f t="shared" si="1"/>
        <v>43342</v>
      </c>
      <c r="F2725" s="7">
        <f>IFERROR(__xludf.DUMMYFUNCTION("""COMPUTED_VALUE"""),0.937974537037037)</f>
        <v>0.937974537</v>
      </c>
      <c r="G2725">
        <f t="shared" si="2"/>
        <v>22</v>
      </c>
      <c r="H2725">
        <f>IFERROR(__xludf.DUMMYFUNCTION("""COMPUTED_VALUE"""),30.0)</f>
        <v>30</v>
      </c>
      <c r="I2725">
        <f>IFERROR(__xludf.DUMMYFUNCTION("""COMPUTED_VALUE"""),41.0)</f>
        <v>41</v>
      </c>
    </row>
    <row r="2726">
      <c r="A2726" s="2">
        <v>549.0</v>
      </c>
      <c r="B2726" s="2">
        <v>1.0</v>
      </c>
      <c r="C2726" s="2">
        <v>550.0</v>
      </c>
      <c r="D2726" s="4">
        <v>43342.948379629626</v>
      </c>
      <c r="E2726" s="6">
        <f t="shared" si="1"/>
        <v>43342</v>
      </c>
      <c r="F2726" s="7">
        <f>IFERROR(__xludf.DUMMYFUNCTION("""COMPUTED_VALUE"""),0.9483796296296296)</f>
        <v>0.9483796296</v>
      </c>
      <c r="G2726">
        <f t="shared" si="2"/>
        <v>22</v>
      </c>
      <c r="H2726">
        <f>IFERROR(__xludf.DUMMYFUNCTION("""COMPUTED_VALUE"""),45.0)</f>
        <v>45</v>
      </c>
      <c r="I2726">
        <f>IFERROR(__xludf.DUMMYFUNCTION("""COMPUTED_VALUE"""),40.0)</f>
        <v>40</v>
      </c>
    </row>
    <row r="2727">
      <c r="A2727" s="2">
        <v>481.0</v>
      </c>
      <c r="B2727" s="2">
        <v>1.0</v>
      </c>
      <c r="C2727" s="2">
        <v>482.0</v>
      </c>
      <c r="D2727" s="4">
        <v>43342.95880787037</v>
      </c>
      <c r="E2727" s="6">
        <f t="shared" si="1"/>
        <v>43342</v>
      </c>
      <c r="F2727" s="7">
        <f>IFERROR(__xludf.DUMMYFUNCTION("""COMPUTED_VALUE"""),0.9588078703703704)</f>
        <v>0.9588078704</v>
      </c>
      <c r="G2727">
        <f t="shared" si="2"/>
        <v>23</v>
      </c>
      <c r="H2727">
        <f>IFERROR(__xludf.DUMMYFUNCTION("""COMPUTED_VALUE"""),0.0)</f>
        <v>0</v>
      </c>
      <c r="I2727">
        <f>IFERROR(__xludf.DUMMYFUNCTION("""COMPUTED_VALUE"""),41.0)</f>
        <v>41</v>
      </c>
    </row>
    <row r="2728">
      <c r="A2728" s="2">
        <v>487.0</v>
      </c>
      <c r="B2728" s="2">
        <v>6.0</v>
      </c>
      <c r="C2728" s="2">
        <v>493.0</v>
      </c>
      <c r="D2728" s="4">
        <v>43342.96921296296</v>
      </c>
      <c r="E2728" s="6">
        <f t="shared" si="1"/>
        <v>43342</v>
      </c>
      <c r="F2728" s="7">
        <f>IFERROR(__xludf.DUMMYFUNCTION("""COMPUTED_VALUE"""),0.969212962962963)</f>
        <v>0.969212963</v>
      </c>
      <c r="G2728">
        <f t="shared" si="2"/>
        <v>23</v>
      </c>
      <c r="H2728">
        <f>IFERROR(__xludf.DUMMYFUNCTION("""COMPUTED_VALUE"""),15.0)</f>
        <v>15</v>
      </c>
      <c r="I2728">
        <f>IFERROR(__xludf.DUMMYFUNCTION("""COMPUTED_VALUE"""),40.0)</f>
        <v>40</v>
      </c>
    </row>
    <row r="2729">
      <c r="A2729" s="2">
        <v>439.0</v>
      </c>
      <c r="B2729" s="2">
        <v>6.0</v>
      </c>
      <c r="C2729" s="2">
        <v>445.0</v>
      </c>
      <c r="D2729" s="4">
        <v>43342.9796412037</v>
      </c>
      <c r="E2729" s="6">
        <f t="shared" si="1"/>
        <v>43342</v>
      </c>
      <c r="F2729" s="7">
        <f>IFERROR(__xludf.DUMMYFUNCTION("""COMPUTED_VALUE"""),0.9796412037037037)</f>
        <v>0.9796412037</v>
      </c>
      <c r="G2729">
        <f t="shared" si="2"/>
        <v>23</v>
      </c>
      <c r="H2729">
        <f>IFERROR(__xludf.DUMMYFUNCTION("""COMPUTED_VALUE"""),30.0)</f>
        <v>30</v>
      </c>
      <c r="I2729">
        <f>IFERROR(__xludf.DUMMYFUNCTION("""COMPUTED_VALUE"""),41.0)</f>
        <v>41</v>
      </c>
    </row>
    <row r="2730">
      <c r="A2730" s="2">
        <v>376.0</v>
      </c>
      <c r="B2730" s="2">
        <v>3.0</v>
      </c>
      <c r="C2730" s="2">
        <v>379.0</v>
      </c>
      <c r="D2730" s="4">
        <v>43342.9900462963</v>
      </c>
      <c r="E2730" s="6">
        <f t="shared" si="1"/>
        <v>43342</v>
      </c>
      <c r="F2730" s="7">
        <f>IFERROR(__xludf.DUMMYFUNCTION("""COMPUTED_VALUE"""),0.9900462962962963)</f>
        <v>0.9900462963</v>
      </c>
      <c r="G2730">
        <f t="shared" si="2"/>
        <v>23</v>
      </c>
      <c r="H2730">
        <f>IFERROR(__xludf.DUMMYFUNCTION("""COMPUTED_VALUE"""),45.0)</f>
        <v>45</v>
      </c>
      <c r="I2730">
        <f>IFERROR(__xludf.DUMMYFUNCTION("""COMPUTED_VALUE"""),40.0)</f>
        <v>40</v>
      </c>
    </row>
    <row r="2731">
      <c r="A2731" s="2">
        <v>300.0</v>
      </c>
      <c r="B2731" s="2">
        <v>3.0</v>
      </c>
      <c r="C2731" s="2">
        <v>303.0</v>
      </c>
      <c r="D2731" s="4">
        <v>43343.00046296296</v>
      </c>
      <c r="E2731" s="6">
        <f t="shared" si="1"/>
        <v>43343</v>
      </c>
      <c r="F2731" s="7">
        <f>IFERROR(__xludf.DUMMYFUNCTION("""COMPUTED_VALUE"""),4.62962962962963E-4)</f>
        <v>0.000462962963</v>
      </c>
      <c r="G2731">
        <f t="shared" si="2"/>
        <v>0</v>
      </c>
      <c r="H2731">
        <f>IFERROR(__xludf.DUMMYFUNCTION("""COMPUTED_VALUE"""),0.0)</f>
        <v>0</v>
      </c>
      <c r="I2731">
        <f>IFERROR(__xludf.DUMMYFUNCTION("""COMPUTED_VALUE"""),40.0)</f>
        <v>40</v>
      </c>
    </row>
    <row r="2732">
      <c r="A2732" s="2">
        <v>350.0</v>
      </c>
      <c r="B2732" s="2">
        <v>7.0</v>
      </c>
      <c r="C2732" s="2">
        <v>357.0</v>
      </c>
      <c r="D2732" s="4">
        <v>43343.010879629626</v>
      </c>
      <c r="E2732" s="6">
        <f t="shared" si="1"/>
        <v>43343</v>
      </c>
      <c r="F2732" s="7">
        <f>IFERROR(__xludf.DUMMYFUNCTION("""COMPUTED_VALUE"""),0.01087962962962963)</f>
        <v>0.01087962963</v>
      </c>
      <c r="G2732">
        <f t="shared" si="2"/>
        <v>0</v>
      </c>
      <c r="H2732">
        <f>IFERROR(__xludf.DUMMYFUNCTION("""COMPUTED_VALUE"""),15.0)</f>
        <v>15</v>
      </c>
      <c r="I2732">
        <f>IFERROR(__xludf.DUMMYFUNCTION("""COMPUTED_VALUE"""),40.0)</f>
        <v>40</v>
      </c>
    </row>
    <row r="2733">
      <c r="A2733" s="2">
        <v>292.0</v>
      </c>
      <c r="B2733" s="2">
        <v>2.0</v>
      </c>
      <c r="C2733" s="2">
        <v>294.0</v>
      </c>
      <c r="D2733" s="4">
        <v>43343.0212962963</v>
      </c>
      <c r="E2733" s="6">
        <f t="shared" si="1"/>
        <v>43343</v>
      </c>
      <c r="F2733" s="7">
        <f>IFERROR(__xludf.DUMMYFUNCTION("""COMPUTED_VALUE"""),0.021296296296296296)</f>
        <v>0.0212962963</v>
      </c>
      <c r="G2733">
        <f t="shared" si="2"/>
        <v>0</v>
      </c>
      <c r="H2733">
        <f>IFERROR(__xludf.DUMMYFUNCTION("""COMPUTED_VALUE"""),30.0)</f>
        <v>30</v>
      </c>
      <c r="I2733">
        <f>IFERROR(__xludf.DUMMYFUNCTION("""COMPUTED_VALUE"""),40.0)</f>
        <v>40</v>
      </c>
    </row>
    <row r="2734">
      <c r="A2734" s="2">
        <v>255.0</v>
      </c>
      <c r="B2734" s="2">
        <v>2.0</v>
      </c>
      <c r="C2734" s="2">
        <v>257.0</v>
      </c>
      <c r="D2734" s="4">
        <v>43343.03171296296</v>
      </c>
      <c r="E2734" s="6">
        <f t="shared" si="1"/>
        <v>43343</v>
      </c>
      <c r="F2734" s="7">
        <f>IFERROR(__xludf.DUMMYFUNCTION("""COMPUTED_VALUE"""),0.031712962962962964)</f>
        <v>0.03171296296</v>
      </c>
      <c r="G2734">
        <f t="shared" si="2"/>
        <v>0</v>
      </c>
      <c r="H2734">
        <f>IFERROR(__xludf.DUMMYFUNCTION("""COMPUTED_VALUE"""),45.0)</f>
        <v>45</v>
      </c>
      <c r="I2734">
        <f>IFERROR(__xludf.DUMMYFUNCTION("""COMPUTED_VALUE"""),40.0)</f>
        <v>40</v>
      </c>
    </row>
    <row r="2735">
      <c r="A2735" s="2">
        <v>225.0</v>
      </c>
      <c r="B2735" s="2">
        <v>3.0</v>
      </c>
      <c r="C2735" s="2">
        <v>228.0</v>
      </c>
      <c r="D2735" s="4">
        <v>43343.042129629626</v>
      </c>
      <c r="E2735" s="6">
        <f t="shared" si="1"/>
        <v>43343</v>
      </c>
      <c r="F2735" s="7">
        <f>IFERROR(__xludf.DUMMYFUNCTION("""COMPUTED_VALUE"""),0.04212962962962963)</f>
        <v>0.04212962963</v>
      </c>
      <c r="G2735">
        <f t="shared" si="2"/>
        <v>1</v>
      </c>
      <c r="H2735">
        <f>IFERROR(__xludf.DUMMYFUNCTION("""COMPUTED_VALUE"""),0.0)</f>
        <v>0</v>
      </c>
      <c r="I2735">
        <f>IFERROR(__xludf.DUMMYFUNCTION("""COMPUTED_VALUE"""),40.0)</f>
        <v>40</v>
      </c>
    </row>
    <row r="2736">
      <c r="A2736" s="2">
        <v>213.0</v>
      </c>
      <c r="B2736" s="2">
        <v>2.0</v>
      </c>
      <c r="C2736" s="2">
        <v>215.0</v>
      </c>
      <c r="D2736" s="4">
        <v>43343.05255787037</v>
      </c>
      <c r="E2736" s="6">
        <f t="shared" si="1"/>
        <v>43343</v>
      </c>
      <c r="F2736" s="7">
        <f>IFERROR(__xludf.DUMMYFUNCTION("""COMPUTED_VALUE"""),0.05255787037037037)</f>
        <v>0.05255787037</v>
      </c>
      <c r="G2736">
        <f t="shared" si="2"/>
        <v>1</v>
      </c>
      <c r="H2736">
        <f>IFERROR(__xludf.DUMMYFUNCTION("""COMPUTED_VALUE"""),15.0)</f>
        <v>15</v>
      </c>
      <c r="I2736">
        <f>IFERROR(__xludf.DUMMYFUNCTION("""COMPUTED_VALUE"""),41.0)</f>
        <v>41</v>
      </c>
    </row>
    <row r="2737">
      <c r="A2737" s="2">
        <v>183.0</v>
      </c>
      <c r="B2737" s="2">
        <v>0.0</v>
      </c>
      <c r="C2737" s="2">
        <v>180.0</v>
      </c>
      <c r="D2737" s="4">
        <v>43343.06296296296</v>
      </c>
      <c r="E2737" s="6">
        <f t="shared" si="1"/>
        <v>43343</v>
      </c>
      <c r="F2737" s="7">
        <f>IFERROR(__xludf.DUMMYFUNCTION("""COMPUTED_VALUE"""),0.06296296296296296)</f>
        <v>0.06296296296</v>
      </c>
      <c r="G2737">
        <f t="shared" si="2"/>
        <v>1</v>
      </c>
      <c r="H2737">
        <f>IFERROR(__xludf.DUMMYFUNCTION("""COMPUTED_VALUE"""),30.0)</f>
        <v>30</v>
      </c>
      <c r="I2737">
        <f>IFERROR(__xludf.DUMMYFUNCTION("""COMPUTED_VALUE"""),40.0)</f>
        <v>40</v>
      </c>
    </row>
    <row r="2738">
      <c r="A2738" s="2">
        <v>160.0</v>
      </c>
      <c r="B2738" s="2">
        <v>1.0</v>
      </c>
      <c r="C2738" s="2">
        <v>161.0</v>
      </c>
      <c r="D2738" s="4">
        <v>43343.07336805556</v>
      </c>
      <c r="E2738" s="6">
        <f t="shared" si="1"/>
        <v>43343</v>
      </c>
      <c r="F2738" s="7">
        <f>IFERROR(__xludf.DUMMYFUNCTION("""COMPUTED_VALUE"""),0.07336805555555556)</f>
        <v>0.07336805556</v>
      </c>
      <c r="G2738">
        <f t="shared" si="2"/>
        <v>1</v>
      </c>
      <c r="H2738">
        <f>IFERROR(__xludf.DUMMYFUNCTION("""COMPUTED_VALUE"""),45.0)</f>
        <v>45</v>
      </c>
      <c r="I2738">
        <f>IFERROR(__xludf.DUMMYFUNCTION("""COMPUTED_VALUE"""),39.0)</f>
        <v>39</v>
      </c>
    </row>
    <row r="2739">
      <c r="A2739" s="2">
        <v>134.0</v>
      </c>
      <c r="B2739" s="2">
        <v>0.0</v>
      </c>
      <c r="C2739" s="2">
        <v>134.0</v>
      </c>
      <c r="D2739" s="4">
        <v>43343.0837962963</v>
      </c>
      <c r="E2739" s="6">
        <f t="shared" si="1"/>
        <v>43343</v>
      </c>
      <c r="F2739" s="7">
        <f>IFERROR(__xludf.DUMMYFUNCTION("""COMPUTED_VALUE"""),0.0837962962962963)</f>
        <v>0.0837962963</v>
      </c>
      <c r="G2739">
        <f t="shared" si="2"/>
        <v>2</v>
      </c>
      <c r="H2739">
        <f>IFERROR(__xludf.DUMMYFUNCTION("""COMPUTED_VALUE"""),0.0)</f>
        <v>0</v>
      </c>
      <c r="I2739">
        <f>IFERROR(__xludf.DUMMYFUNCTION("""COMPUTED_VALUE"""),40.0)</f>
        <v>40</v>
      </c>
    </row>
    <row r="2740">
      <c r="A2740" s="2">
        <v>194.0</v>
      </c>
      <c r="B2740" s="2">
        <v>1.0</v>
      </c>
      <c r="C2740" s="2">
        <v>195.0</v>
      </c>
      <c r="D2740" s="4">
        <v>43343.09421296296</v>
      </c>
      <c r="E2740" s="6">
        <f t="shared" si="1"/>
        <v>43343</v>
      </c>
      <c r="F2740" s="7">
        <f>IFERROR(__xludf.DUMMYFUNCTION("""COMPUTED_VALUE"""),0.09421296296296296)</f>
        <v>0.09421296296</v>
      </c>
      <c r="G2740">
        <f t="shared" si="2"/>
        <v>2</v>
      </c>
      <c r="H2740">
        <f>IFERROR(__xludf.DUMMYFUNCTION("""COMPUTED_VALUE"""),15.0)</f>
        <v>15</v>
      </c>
      <c r="I2740">
        <f>IFERROR(__xludf.DUMMYFUNCTION("""COMPUTED_VALUE"""),40.0)</f>
        <v>40</v>
      </c>
    </row>
    <row r="2741">
      <c r="A2741" s="2">
        <v>199.0</v>
      </c>
      <c r="B2741" s="2">
        <v>4.0</v>
      </c>
      <c r="C2741" s="2">
        <v>199.0</v>
      </c>
      <c r="D2741" s="4">
        <v>43343.104629629626</v>
      </c>
      <c r="E2741" s="6">
        <f t="shared" si="1"/>
        <v>43343</v>
      </c>
      <c r="F2741" s="7">
        <f>IFERROR(__xludf.DUMMYFUNCTION("""COMPUTED_VALUE"""),0.10462962962962963)</f>
        <v>0.1046296296</v>
      </c>
      <c r="G2741">
        <f t="shared" si="2"/>
        <v>2</v>
      </c>
      <c r="H2741">
        <f>IFERROR(__xludf.DUMMYFUNCTION("""COMPUTED_VALUE"""),30.0)</f>
        <v>30</v>
      </c>
      <c r="I2741">
        <f>IFERROR(__xludf.DUMMYFUNCTION("""COMPUTED_VALUE"""),40.0)</f>
        <v>40</v>
      </c>
    </row>
    <row r="2742">
      <c r="A2742" s="2">
        <v>195.0</v>
      </c>
      <c r="B2742" s="2">
        <v>2.0</v>
      </c>
      <c r="C2742" s="2">
        <v>197.0</v>
      </c>
      <c r="D2742" s="4">
        <v>43343.1150462963</v>
      </c>
      <c r="E2742" s="6">
        <f t="shared" si="1"/>
        <v>43343</v>
      </c>
      <c r="F2742" s="7">
        <f>IFERROR(__xludf.DUMMYFUNCTION("""COMPUTED_VALUE"""),0.1150462962962963)</f>
        <v>0.1150462963</v>
      </c>
      <c r="G2742">
        <f t="shared" si="2"/>
        <v>2</v>
      </c>
      <c r="H2742">
        <f>IFERROR(__xludf.DUMMYFUNCTION("""COMPUTED_VALUE"""),45.0)</f>
        <v>45</v>
      </c>
      <c r="I2742">
        <f>IFERROR(__xludf.DUMMYFUNCTION("""COMPUTED_VALUE"""),40.0)</f>
        <v>40</v>
      </c>
    </row>
    <row r="2743">
      <c r="A2743" s="2">
        <v>169.0</v>
      </c>
      <c r="B2743" s="2">
        <v>2.0</v>
      </c>
      <c r="C2743" s="2">
        <v>166.0</v>
      </c>
      <c r="D2743" s="4">
        <v>43343.12546296296</v>
      </c>
      <c r="E2743" s="6">
        <f t="shared" si="1"/>
        <v>43343</v>
      </c>
      <c r="F2743" s="7">
        <f>IFERROR(__xludf.DUMMYFUNCTION("""COMPUTED_VALUE"""),0.12546296296296297)</f>
        <v>0.125462963</v>
      </c>
      <c r="G2743">
        <f t="shared" si="2"/>
        <v>3</v>
      </c>
      <c r="H2743">
        <f>IFERROR(__xludf.DUMMYFUNCTION("""COMPUTED_VALUE"""),0.0)</f>
        <v>0</v>
      </c>
      <c r="I2743">
        <f>IFERROR(__xludf.DUMMYFUNCTION("""COMPUTED_VALUE"""),40.0)</f>
        <v>40</v>
      </c>
    </row>
    <row r="2744">
      <c r="A2744" s="2">
        <v>151.0</v>
      </c>
      <c r="B2744" s="2">
        <v>1.0</v>
      </c>
      <c r="C2744" s="2">
        <v>152.0</v>
      </c>
      <c r="D2744" s="4">
        <v>43343.135879629626</v>
      </c>
      <c r="E2744" s="6">
        <f t="shared" si="1"/>
        <v>43343</v>
      </c>
      <c r="F2744" s="7">
        <f>IFERROR(__xludf.DUMMYFUNCTION("""COMPUTED_VALUE"""),0.13587962962962963)</f>
        <v>0.1358796296</v>
      </c>
      <c r="G2744">
        <f t="shared" si="2"/>
        <v>3</v>
      </c>
      <c r="H2744">
        <f>IFERROR(__xludf.DUMMYFUNCTION("""COMPUTED_VALUE"""),15.0)</f>
        <v>15</v>
      </c>
      <c r="I2744">
        <f>IFERROR(__xludf.DUMMYFUNCTION("""COMPUTED_VALUE"""),40.0)</f>
        <v>40</v>
      </c>
    </row>
    <row r="2745">
      <c r="A2745" s="2">
        <v>144.0</v>
      </c>
      <c r="B2745" s="2">
        <v>4.0</v>
      </c>
      <c r="C2745" s="2">
        <v>148.0</v>
      </c>
      <c r="D2745" s="4">
        <v>43343.1462962963</v>
      </c>
      <c r="E2745" s="6">
        <f t="shared" si="1"/>
        <v>43343</v>
      </c>
      <c r="F2745" s="7">
        <f>IFERROR(__xludf.DUMMYFUNCTION("""COMPUTED_VALUE"""),0.14629629629629629)</f>
        <v>0.1462962963</v>
      </c>
      <c r="G2745">
        <f t="shared" si="2"/>
        <v>3</v>
      </c>
      <c r="H2745">
        <f>IFERROR(__xludf.DUMMYFUNCTION("""COMPUTED_VALUE"""),30.0)</f>
        <v>30</v>
      </c>
      <c r="I2745">
        <f>IFERROR(__xludf.DUMMYFUNCTION("""COMPUTED_VALUE"""),40.0)</f>
        <v>40</v>
      </c>
    </row>
    <row r="2746">
      <c r="A2746" s="2">
        <v>128.0</v>
      </c>
      <c r="B2746" s="2">
        <v>1.0</v>
      </c>
      <c r="C2746" s="2">
        <v>129.0</v>
      </c>
      <c r="D2746" s="4">
        <v>43343.156701388885</v>
      </c>
      <c r="E2746" s="6">
        <f t="shared" si="1"/>
        <v>43343</v>
      </c>
      <c r="F2746" s="7">
        <f>IFERROR(__xludf.DUMMYFUNCTION("""COMPUTED_VALUE"""),0.15670138888888888)</f>
        <v>0.1567013889</v>
      </c>
      <c r="G2746">
        <f t="shared" si="2"/>
        <v>3</v>
      </c>
      <c r="H2746">
        <f>IFERROR(__xludf.DUMMYFUNCTION("""COMPUTED_VALUE"""),45.0)</f>
        <v>45</v>
      </c>
      <c r="I2746">
        <f>IFERROR(__xludf.DUMMYFUNCTION("""COMPUTED_VALUE"""),39.0)</f>
        <v>39</v>
      </c>
    </row>
    <row r="2747">
      <c r="A2747" s="2">
        <v>131.0</v>
      </c>
      <c r="B2747" s="2">
        <v>1.0</v>
      </c>
      <c r="C2747" s="2">
        <v>132.0</v>
      </c>
      <c r="D2747" s="4">
        <v>43343.167129629626</v>
      </c>
      <c r="E2747" s="6">
        <f t="shared" si="1"/>
        <v>43343</v>
      </c>
      <c r="F2747" s="7">
        <f>IFERROR(__xludf.DUMMYFUNCTION("""COMPUTED_VALUE"""),0.16712962962962963)</f>
        <v>0.1671296296</v>
      </c>
      <c r="G2747">
        <f t="shared" si="2"/>
        <v>4</v>
      </c>
      <c r="H2747">
        <f>IFERROR(__xludf.DUMMYFUNCTION("""COMPUTED_VALUE"""),0.0)</f>
        <v>0</v>
      </c>
      <c r="I2747">
        <f>IFERROR(__xludf.DUMMYFUNCTION("""COMPUTED_VALUE"""),40.0)</f>
        <v>40</v>
      </c>
    </row>
    <row r="2748">
      <c r="A2748" s="2">
        <v>89.0</v>
      </c>
      <c r="B2748" s="2">
        <v>1.0</v>
      </c>
      <c r="C2748" s="2">
        <v>90.0</v>
      </c>
      <c r="D2748" s="4">
        <v>43343.17753472222</v>
      </c>
      <c r="E2748" s="6">
        <f t="shared" si="1"/>
        <v>43343</v>
      </c>
      <c r="F2748" s="7">
        <f>IFERROR(__xludf.DUMMYFUNCTION("""COMPUTED_VALUE"""),0.17753472222222222)</f>
        <v>0.1775347222</v>
      </c>
      <c r="G2748">
        <f t="shared" si="2"/>
        <v>4</v>
      </c>
      <c r="H2748">
        <f>IFERROR(__xludf.DUMMYFUNCTION("""COMPUTED_VALUE"""),15.0)</f>
        <v>15</v>
      </c>
      <c r="I2748">
        <f>IFERROR(__xludf.DUMMYFUNCTION("""COMPUTED_VALUE"""),39.0)</f>
        <v>39</v>
      </c>
    </row>
    <row r="2749">
      <c r="A2749" s="2">
        <v>91.0</v>
      </c>
      <c r="B2749" s="2">
        <v>1.0</v>
      </c>
      <c r="C2749" s="2">
        <v>92.0</v>
      </c>
      <c r="D2749" s="4">
        <v>43343.18796296296</v>
      </c>
      <c r="E2749" s="6">
        <f t="shared" si="1"/>
        <v>43343</v>
      </c>
      <c r="F2749" s="7">
        <f>IFERROR(__xludf.DUMMYFUNCTION("""COMPUTED_VALUE"""),0.18796296296296297)</f>
        <v>0.187962963</v>
      </c>
      <c r="G2749">
        <f t="shared" si="2"/>
        <v>4</v>
      </c>
      <c r="H2749">
        <f>IFERROR(__xludf.DUMMYFUNCTION("""COMPUTED_VALUE"""),30.0)</f>
        <v>30</v>
      </c>
      <c r="I2749">
        <f>IFERROR(__xludf.DUMMYFUNCTION("""COMPUTED_VALUE"""),40.0)</f>
        <v>40</v>
      </c>
    </row>
    <row r="2750">
      <c r="A2750" s="2">
        <v>68.0</v>
      </c>
      <c r="B2750" s="2">
        <v>2.0</v>
      </c>
      <c r="C2750" s="2">
        <v>70.0</v>
      </c>
      <c r="D2750" s="4">
        <v>43343.198379629626</v>
      </c>
      <c r="E2750" s="6">
        <f t="shared" si="1"/>
        <v>43343</v>
      </c>
      <c r="F2750" s="7">
        <f>IFERROR(__xludf.DUMMYFUNCTION("""COMPUTED_VALUE"""),0.19837962962962963)</f>
        <v>0.1983796296</v>
      </c>
      <c r="G2750">
        <f t="shared" si="2"/>
        <v>4</v>
      </c>
      <c r="H2750">
        <f>IFERROR(__xludf.DUMMYFUNCTION("""COMPUTED_VALUE"""),45.0)</f>
        <v>45</v>
      </c>
      <c r="I2750">
        <f>IFERROR(__xludf.DUMMYFUNCTION("""COMPUTED_VALUE"""),40.0)</f>
        <v>40</v>
      </c>
    </row>
    <row r="2751">
      <c r="A2751" s="2">
        <v>78.0</v>
      </c>
      <c r="B2751" s="2">
        <v>1.0</v>
      </c>
      <c r="C2751" s="2">
        <v>79.0</v>
      </c>
      <c r="D2751" s="4">
        <v>43343.20878472222</v>
      </c>
      <c r="E2751" s="6">
        <f t="shared" si="1"/>
        <v>43343</v>
      </c>
      <c r="F2751" s="7">
        <f>IFERROR(__xludf.DUMMYFUNCTION("""COMPUTED_VALUE"""),0.20878472222222222)</f>
        <v>0.2087847222</v>
      </c>
      <c r="G2751">
        <f t="shared" si="2"/>
        <v>5</v>
      </c>
      <c r="H2751">
        <f>IFERROR(__xludf.DUMMYFUNCTION("""COMPUTED_VALUE"""),0.0)</f>
        <v>0</v>
      </c>
      <c r="I2751">
        <f>IFERROR(__xludf.DUMMYFUNCTION("""COMPUTED_VALUE"""),39.0)</f>
        <v>39</v>
      </c>
    </row>
    <row r="2752">
      <c r="A2752" s="2">
        <v>48.0</v>
      </c>
      <c r="B2752" s="2">
        <v>0.0</v>
      </c>
      <c r="C2752" s="2">
        <v>48.0</v>
      </c>
      <c r="D2752" s="4">
        <v>43343.21921296296</v>
      </c>
      <c r="E2752" s="6">
        <f t="shared" si="1"/>
        <v>43343</v>
      </c>
      <c r="F2752" s="7">
        <f>IFERROR(__xludf.DUMMYFUNCTION("""COMPUTED_VALUE"""),0.21921296296296297)</f>
        <v>0.219212963</v>
      </c>
      <c r="G2752">
        <f t="shared" si="2"/>
        <v>5</v>
      </c>
      <c r="H2752">
        <f>IFERROR(__xludf.DUMMYFUNCTION("""COMPUTED_VALUE"""),15.0)</f>
        <v>15</v>
      </c>
      <c r="I2752">
        <f>IFERROR(__xludf.DUMMYFUNCTION("""COMPUTED_VALUE"""),40.0)</f>
        <v>40</v>
      </c>
    </row>
    <row r="2753">
      <c r="A2753" s="2">
        <v>39.0</v>
      </c>
      <c r="B2753" s="2">
        <v>0.0</v>
      </c>
      <c r="C2753" s="2">
        <v>39.0</v>
      </c>
      <c r="D2753" s="4">
        <v>43343.22961805556</v>
      </c>
      <c r="E2753" s="6">
        <f t="shared" si="1"/>
        <v>43343</v>
      </c>
      <c r="F2753" s="7">
        <f>IFERROR(__xludf.DUMMYFUNCTION("""COMPUTED_VALUE"""),0.22961805555555556)</f>
        <v>0.2296180556</v>
      </c>
      <c r="G2753">
        <f t="shared" si="2"/>
        <v>5</v>
      </c>
      <c r="H2753">
        <f>IFERROR(__xludf.DUMMYFUNCTION("""COMPUTED_VALUE"""),30.0)</f>
        <v>30</v>
      </c>
      <c r="I2753">
        <f>IFERROR(__xludf.DUMMYFUNCTION("""COMPUTED_VALUE"""),39.0)</f>
        <v>39</v>
      </c>
    </row>
    <row r="2754">
      <c r="A2754" s="2">
        <v>36.0</v>
      </c>
      <c r="B2754" s="2">
        <v>0.0</v>
      </c>
      <c r="C2754" s="2">
        <v>36.0</v>
      </c>
      <c r="D2754" s="4">
        <v>43343.2400462963</v>
      </c>
      <c r="E2754" s="6">
        <f t="shared" si="1"/>
        <v>43343</v>
      </c>
      <c r="F2754" s="7">
        <f>IFERROR(__xludf.DUMMYFUNCTION("""COMPUTED_VALUE"""),0.24004629629629629)</f>
        <v>0.2400462963</v>
      </c>
      <c r="G2754">
        <f t="shared" si="2"/>
        <v>5</v>
      </c>
      <c r="H2754">
        <f>IFERROR(__xludf.DUMMYFUNCTION("""COMPUTED_VALUE"""),45.0)</f>
        <v>45</v>
      </c>
      <c r="I2754">
        <f>IFERROR(__xludf.DUMMYFUNCTION("""COMPUTED_VALUE"""),40.0)</f>
        <v>40</v>
      </c>
    </row>
    <row r="2755">
      <c r="A2755" s="2">
        <v>25.0</v>
      </c>
      <c r="B2755" s="2">
        <v>0.0</v>
      </c>
      <c r="C2755" s="2">
        <v>25.0</v>
      </c>
      <c r="D2755" s="4">
        <v>43343.250451388885</v>
      </c>
      <c r="E2755" s="6">
        <f t="shared" si="1"/>
        <v>43343</v>
      </c>
      <c r="F2755" s="7">
        <f>IFERROR(__xludf.DUMMYFUNCTION("""COMPUTED_VALUE"""),0.2504513888888889)</f>
        <v>0.2504513889</v>
      </c>
      <c r="G2755">
        <f t="shared" si="2"/>
        <v>6</v>
      </c>
      <c r="H2755">
        <f>IFERROR(__xludf.DUMMYFUNCTION("""COMPUTED_VALUE"""),0.0)</f>
        <v>0</v>
      </c>
      <c r="I2755">
        <f>IFERROR(__xludf.DUMMYFUNCTION("""COMPUTED_VALUE"""),39.0)</f>
        <v>39</v>
      </c>
    </row>
    <row r="2756">
      <c r="A2756" s="2">
        <v>24.0</v>
      </c>
      <c r="B2756" s="2">
        <v>0.0</v>
      </c>
      <c r="C2756" s="2">
        <v>24.0</v>
      </c>
      <c r="D2756" s="4">
        <v>43343.260879629626</v>
      </c>
      <c r="E2756" s="6">
        <f t="shared" si="1"/>
        <v>43343</v>
      </c>
      <c r="F2756" s="7">
        <f>IFERROR(__xludf.DUMMYFUNCTION("""COMPUTED_VALUE"""),0.26087962962962963)</f>
        <v>0.2608796296</v>
      </c>
      <c r="G2756">
        <f t="shared" si="2"/>
        <v>6</v>
      </c>
      <c r="H2756">
        <f>IFERROR(__xludf.DUMMYFUNCTION("""COMPUTED_VALUE"""),15.0)</f>
        <v>15</v>
      </c>
      <c r="I2756">
        <f>IFERROR(__xludf.DUMMYFUNCTION("""COMPUTED_VALUE"""),40.0)</f>
        <v>40</v>
      </c>
    </row>
    <row r="2757">
      <c r="A2757" s="2">
        <v>19.0</v>
      </c>
      <c r="B2757" s="2">
        <v>0.0</v>
      </c>
      <c r="C2757" s="2">
        <v>19.0</v>
      </c>
      <c r="D2757" s="4">
        <v>43343.27390046296</v>
      </c>
      <c r="E2757" s="6">
        <f t="shared" si="1"/>
        <v>43343</v>
      </c>
      <c r="F2757" s="7">
        <f>IFERROR(__xludf.DUMMYFUNCTION("""COMPUTED_VALUE"""),0.27390046296296294)</f>
        <v>0.273900463</v>
      </c>
      <c r="G2757">
        <f t="shared" si="2"/>
        <v>6</v>
      </c>
      <c r="H2757">
        <f>IFERROR(__xludf.DUMMYFUNCTION("""COMPUTED_VALUE"""),34.0)</f>
        <v>34</v>
      </c>
      <c r="I2757">
        <f>IFERROR(__xludf.DUMMYFUNCTION("""COMPUTED_VALUE"""),25.0)</f>
        <v>25</v>
      </c>
    </row>
    <row r="2758">
      <c r="A2758" s="2">
        <v>19.0</v>
      </c>
      <c r="B2758" s="2">
        <v>0.0</v>
      </c>
      <c r="C2758" s="2">
        <v>19.0</v>
      </c>
      <c r="D2758" s="4">
        <v>43343.281701388885</v>
      </c>
      <c r="E2758" s="6">
        <f t="shared" si="1"/>
        <v>43343</v>
      </c>
      <c r="F2758" s="7">
        <f>IFERROR(__xludf.DUMMYFUNCTION("""COMPUTED_VALUE"""),0.2817013888888889)</f>
        <v>0.2817013889</v>
      </c>
      <c r="G2758">
        <f t="shared" si="2"/>
        <v>6</v>
      </c>
      <c r="H2758">
        <f>IFERROR(__xludf.DUMMYFUNCTION("""COMPUTED_VALUE"""),45.0)</f>
        <v>45</v>
      </c>
      <c r="I2758">
        <f>IFERROR(__xludf.DUMMYFUNCTION("""COMPUTED_VALUE"""),39.0)</f>
        <v>39</v>
      </c>
    </row>
    <row r="2759">
      <c r="A2759" s="2">
        <v>25.0</v>
      </c>
      <c r="B2759" s="2">
        <v>0.0</v>
      </c>
      <c r="C2759" s="2">
        <v>21.0</v>
      </c>
      <c r="D2759" s="4">
        <v>43343.292129629626</v>
      </c>
      <c r="E2759" s="6">
        <f t="shared" si="1"/>
        <v>43343</v>
      </c>
      <c r="F2759" s="7">
        <f>IFERROR(__xludf.DUMMYFUNCTION("""COMPUTED_VALUE"""),0.29212962962962963)</f>
        <v>0.2921296296</v>
      </c>
      <c r="G2759">
        <f t="shared" si="2"/>
        <v>7</v>
      </c>
      <c r="H2759">
        <f>IFERROR(__xludf.DUMMYFUNCTION("""COMPUTED_VALUE"""),0.0)</f>
        <v>0</v>
      </c>
      <c r="I2759">
        <f>IFERROR(__xludf.DUMMYFUNCTION("""COMPUTED_VALUE"""),40.0)</f>
        <v>40</v>
      </c>
    </row>
    <row r="2760">
      <c r="A2760" s="2">
        <v>29.0</v>
      </c>
      <c r="B2760" s="2">
        <v>0.0</v>
      </c>
      <c r="C2760" s="2">
        <v>29.0</v>
      </c>
      <c r="D2760" s="4">
        <v>43343.30255787037</v>
      </c>
      <c r="E2760" s="6">
        <f t="shared" si="1"/>
        <v>43343</v>
      </c>
      <c r="F2760" s="7">
        <f>IFERROR(__xludf.DUMMYFUNCTION("""COMPUTED_VALUE"""),0.30255787037037035)</f>
        <v>0.3025578704</v>
      </c>
      <c r="G2760">
        <f t="shared" si="2"/>
        <v>7</v>
      </c>
      <c r="H2760">
        <f>IFERROR(__xludf.DUMMYFUNCTION("""COMPUTED_VALUE"""),15.0)</f>
        <v>15</v>
      </c>
      <c r="I2760">
        <f>IFERROR(__xludf.DUMMYFUNCTION("""COMPUTED_VALUE"""),41.0)</f>
        <v>41</v>
      </c>
    </row>
    <row r="2761">
      <c r="A2761" s="2">
        <v>28.0</v>
      </c>
      <c r="B2761" s="2">
        <v>1.0</v>
      </c>
      <c r="C2761" s="2">
        <v>29.0</v>
      </c>
      <c r="D2761" s="4">
        <v>43343.31297453704</v>
      </c>
      <c r="E2761" s="6">
        <f t="shared" si="1"/>
        <v>43343</v>
      </c>
      <c r="F2761" s="7">
        <f>IFERROR(__xludf.DUMMYFUNCTION("""COMPUTED_VALUE"""),0.31297453703703704)</f>
        <v>0.312974537</v>
      </c>
      <c r="G2761">
        <f t="shared" si="2"/>
        <v>7</v>
      </c>
      <c r="H2761">
        <f>IFERROR(__xludf.DUMMYFUNCTION("""COMPUTED_VALUE"""),30.0)</f>
        <v>30</v>
      </c>
      <c r="I2761">
        <f>IFERROR(__xludf.DUMMYFUNCTION("""COMPUTED_VALUE"""),41.0)</f>
        <v>41</v>
      </c>
    </row>
    <row r="2762">
      <c r="A2762" s="2">
        <v>42.0</v>
      </c>
      <c r="B2762" s="2">
        <v>0.0</v>
      </c>
      <c r="C2762" s="2">
        <v>42.0</v>
      </c>
      <c r="D2762" s="4">
        <v>43343.32340277778</v>
      </c>
      <c r="E2762" s="6">
        <f t="shared" si="1"/>
        <v>43343</v>
      </c>
      <c r="F2762" s="7">
        <f>IFERROR(__xludf.DUMMYFUNCTION("""COMPUTED_VALUE"""),0.32340277777777776)</f>
        <v>0.3234027778</v>
      </c>
      <c r="G2762">
        <f t="shared" si="2"/>
        <v>7</v>
      </c>
      <c r="H2762">
        <f>IFERROR(__xludf.DUMMYFUNCTION("""COMPUTED_VALUE"""),45.0)</f>
        <v>45</v>
      </c>
      <c r="I2762">
        <f>IFERROR(__xludf.DUMMYFUNCTION("""COMPUTED_VALUE"""),42.0)</f>
        <v>42</v>
      </c>
    </row>
    <row r="2763">
      <c r="A2763" s="2">
        <v>26.0</v>
      </c>
      <c r="B2763" s="2">
        <v>0.0</v>
      </c>
      <c r="C2763" s="2">
        <v>26.0</v>
      </c>
      <c r="D2763" s="4">
        <v>43343.33380787037</v>
      </c>
      <c r="E2763" s="6">
        <f t="shared" si="1"/>
        <v>43343</v>
      </c>
      <c r="F2763" s="7">
        <f>IFERROR(__xludf.DUMMYFUNCTION("""COMPUTED_VALUE"""),0.33380787037037035)</f>
        <v>0.3338078704</v>
      </c>
      <c r="G2763">
        <f t="shared" si="2"/>
        <v>8</v>
      </c>
      <c r="H2763">
        <f>IFERROR(__xludf.DUMMYFUNCTION("""COMPUTED_VALUE"""),0.0)</f>
        <v>0</v>
      </c>
      <c r="I2763">
        <f>IFERROR(__xludf.DUMMYFUNCTION("""COMPUTED_VALUE"""),41.0)</f>
        <v>41</v>
      </c>
    </row>
    <row r="2764">
      <c r="A2764" s="2">
        <v>27.0</v>
      </c>
      <c r="B2764" s="2">
        <v>0.0</v>
      </c>
      <c r="C2764" s="2">
        <v>27.0</v>
      </c>
      <c r="D2764" s="4">
        <v>43343.34422453704</v>
      </c>
      <c r="E2764" s="6">
        <f t="shared" si="1"/>
        <v>43343</v>
      </c>
      <c r="F2764" s="7">
        <f>IFERROR(__xludf.DUMMYFUNCTION("""COMPUTED_VALUE"""),0.34422453703703704)</f>
        <v>0.344224537</v>
      </c>
      <c r="G2764">
        <f t="shared" si="2"/>
        <v>8</v>
      </c>
      <c r="H2764">
        <f>IFERROR(__xludf.DUMMYFUNCTION("""COMPUTED_VALUE"""),15.0)</f>
        <v>15</v>
      </c>
      <c r="I2764">
        <f>IFERROR(__xludf.DUMMYFUNCTION("""COMPUTED_VALUE"""),41.0)</f>
        <v>41</v>
      </c>
    </row>
    <row r="2765">
      <c r="A2765" s="2">
        <v>54.0</v>
      </c>
      <c r="B2765" s="2">
        <v>1.0</v>
      </c>
      <c r="C2765" s="2">
        <v>55.0</v>
      </c>
      <c r="D2765" s="4">
        <v>43343.3546412037</v>
      </c>
      <c r="E2765" s="6">
        <f t="shared" si="1"/>
        <v>43343</v>
      </c>
      <c r="F2765" s="7">
        <f>IFERROR(__xludf.DUMMYFUNCTION("""COMPUTED_VALUE"""),0.3546412037037037)</f>
        <v>0.3546412037</v>
      </c>
      <c r="G2765">
        <f t="shared" si="2"/>
        <v>8</v>
      </c>
      <c r="H2765">
        <f>IFERROR(__xludf.DUMMYFUNCTION("""COMPUTED_VALUE"""),30.0)</f>
        <v>30</v>
      </c>
      <c r="I2765">
        <f>IFERROR(__xludf.DUMMYFUNCTION("""COMPUTED_VALUE"""),41.0)</f>
        <v>41</v>
      </c>
    </row>
    <row r="2766">
      <c r="A2766" s="2">
        <v>84.0</v>
      </c>
      <c r="B2766" s="2">
        <v>0.0</v>
      </c>
      <c r="C2766" s="2">
        <v>84.0</v>
      </c>
      <c r="D2766" s="4">
        <v>43343.3650462963</v>
      </c>
      <c r="E2766" s="6">
        <f t="shared" si="1"/>
        <v>43343</v>
      </c>
      <c r="F2766" s="7">
        <f>IFERROR(__xludf.DUMMYFUNCTION("""COMPUTED_VALUE"""),0.3650462962962963)</f>
        <v>0.3650462963</v>
      </c>
      <c r="G2766">
        <f t="shared" si="2"/>
        <v>8</v>
      </c>
      <c r="H2766">
        <f>IFERROR(__xludf.DUMMYFUNCTION("""COMPUTED_VALUE"""),45.0)</f>
        <v>45</v>
      </c>
      <c r="I2766">
        <f>IFERROR(__xludf.DUMMYFUNCTION("""COMPUTED_VALUE"""),40.0)</f>
        <v>40</v>
      </c>
    </row>
    <row r="2767">
      <c r="A2767" s="2">
        <v>82.0</v>
      </c>
      <c r="B2767" s="2">
        <v>0.0</v>
      </c>
      <c r="C2767" s="2">
        <v>82.0</v>
      </c>
      <c r="D2767" s="4">
        <v>43343.37547453704</v>
      </c>
      <c r="E2767" s="6">
        <f t="shared" si="1"/>
        <v>43343</v>
      </c>
      <c r="F2767" s="7">
        <f>IFERROR(__xludf.DUMMYFUNCTION("""COMPUTED_VALUE"""),0.37547453703703704)</f>
        <v>0.375474537</v>
      </c>
      <c r="G2767">
        <f t="shared" si="2"/>
        <v>9</v>
      </c>
      <c r="H2767">
        <f>IFERROR(__xludf.DUMMYFUNCTION("""COMPUTED_VALUE"""),0.0)</f>
        <v>0</v>
      </c>
      <c r="I2767">
        <f>IFERROR(__xludf.DUMMYFUNCTION("""COMPUTED_VALUE"""),41.0)</f>
        <v>41</v>
      </c>
    </row>
    <row r="2768">
      <c r="A2768" s="2">
        <v>141.0</v>
      </c>
      <c r="B2768" s="2">
        <v>1.0</v>
      </c>
      <c r="C2768" s="2">
        <v>137.0</v>
      </c>
      <c r="D2768" s="4">
        <v>43343.3858912037</v>
      </c>
      <c r="E2768" s="6">
        <f t="shared" si="1"/>
        <v>43343</v>
      </c>
      <c r="F2768" s="7">
        <f>IFERROR(__xludf.DUMMYFUNCTION("""COMPUTED_VALUE"""),0.3858912037037037)</f>
        <v>0.3858912037</v>
      </c>
      <c r="G2768">
        <f t="shared" si="2"/>
        <v>9</v>
      </c>
      <c r="H2768">
        <f>IFERROR(__xludf.DUMMYFUNCTION("""COMPUTED_VALUE"""),15.0)</f>
        <v>15</v>
      </c>
      <c r="I2768">
        <f>IFERROR(__xludf.DUMMYFUNCTION("""COMPUTED_VALUE"""),41.0)</f>
        <v>41</v>
      </c>
    </row>
    <row r="2769">
      <c r="A2769" s="2">
        <v>204.0</v>
      </c>
      <c r="B2769" s="2">
        <v>2.0</v>
      </c>
      <c r="C2769" s="2">
        <v>206.0</v>
      </c>
      <c r="D2769" s="4">
        <v>43343.39630787037</v>
      </c>
      <c r="E2769" s="6">
        <f t="shared" si="1"/>
        <v>43343</v>
      </c>
      <c r="F2769" s="7">
        <f>IFERROR(__xludf.DUMMYFUNCTION("""COMPUTED_VALUE"""),0.39630787037037035)</f>
        <v>0.3963078704</v>
      </c>
      <c r="G2769">
        <f t="shared" si="2"/>
        <v>9</v>
      </c>
      <c r="H2769">
        <f>IFERROR(__xludf.DUMMYFUNCTION("""COMPUTED_VALUE"""),30.0)</f>
        <v>30</v>
      </c>
      <c r="I2769">
        <f>IFERROR(__xludf.DUMMYFUNCTION("""COMPUTED_VALUE"""),41.0)</f>
        <v>41</v>
      </c>
    </row>
    <row r="2770">
      <c r="A2770" s="2">
        <v>449.0</v>
      </c>
      <c r="B2770" s="2">
        <v>5.0</v>
      </c>
      <c r="C2770" s="2">
        <v>454.0</v>
      </c>
      <c r="D2770" s="4">
        <v>43343.40672453704</v>
      </c>
      <c r="E2770" s="6">
        <f t="shared" si="1"/>
        <v>43343</v>
      </c>
      <c r="F2770" s="7">
        <f>IFERROR(__xludf.DUMMYFUNCTION("""COMPUTED_VALUE"""),0.40672453703703704)</f>
        <v>0.406724537</v>
      </c>
      <c r="G2770">
        <f t="shared" si="2"/>
        <v>9</v>
      </c>
      <c r="H2770">
        <f>IFERROR(__xludf.DUMMYFUNCTION("""COMPUTED_VALUE"""),45.0)</f>
        <v>45</v>
      </c>
      <c r="I2770">
        <f>IFERROR(__xludf.DUMMYFUNCTION("""COMPUTED_VALUE"""),41.0)</f>
        <v>41</v>
      </c>
    </row>
    <row r="2771">
      <c r="A2771" s="2">
        <v>157.0</v>
      </c>
      <c r="B2771" s="2">
        <v>5.0</v>
      </c>
      <c r="C2771" s="2">
        <v>162.0</v>
      </c>
      <c r="D2771" s="4">
        <v>43343.417129629626</v>
      </c>
      <c r="E2771" s="6">
        <f t="shared" si="1"/>
        <v>43343</v>
      </c>
      <c r="F2771" s="7">
        <f>IFERROR(__xludf.DUMMYFUNCTION("""COMPUTED_VALUE"""),0.41712962962962963)</f>
        <v>0.4171296296</v>
      </c>
      <c r="G2771">
        <f t="shared" si="2"/>
        <v>10</v>
      </c>
      <c r="H2771">
        <f>IFERROR(__xludf.DUMMYFUNCTION("""COMPUTED_VALUE"""),0.0)</f>
        <v>0</v>
      </c>
      <c r="I2771">
        <f>IFERROR(__xludf.DUMMYFUNCTION("""COMPUTED_VALUE"""),40.0)</f>
        <v>40</v>
      </c>
    </row>
    <row r="2772">
      <c r="A2772" s="2">
        <v>73.0</v>
      </c>
      <c r="B2772" s="2">
        <v>1.0</v>
      </c>
      <c r="C2772" s="2">
        <v>74.0</v>
      </c>
      <c r="D2772" s="4">
        <v>43343.42755787037</v>
      </c>
      <c r="E2772" s="6">
        <f t="shared" si="1"/>
        <v>43343</v>
      </c>
      <c r="F2772" s="7">
        <f>IFERROR(__xludf.DUMMYFUNCTION("""COMPUTED_VALUE"""),0.42755787037037035)</f>
        <v>0.4275578704</v>
      </c>
      <c r="G2772">
        <f t="shared" si="2"/>
        <v>10</v>
      </c>
      <c r="H2772">
        <f>IFERROR(__xludf.DUMMYFUNCTION("""COMPUTED_VALUE"""),15.0)</f>
        <v>15</v>
      </c>
      <c r="I2772">
        <f>IFERROR(__xludf.DUMMYFUNCTION("""COMPUTED_VALUE"""),41.0)</f>
        <v>41</v>
      </c>
    </row>
    <row r="2773">
      <c r="A2773" s="2">
        <v>109.0</v>
      </c>
      <c r="B2773" s="2">
        <v>3.0</v>
      </c>
      <c r="C2773" s="2">
        <v>112.0</v>
      </c>
      <c r="D2773" s="4">
        <v>43343.43797453704</v>
      </c>
      <c r="E2773" s="6">
        <f t="shared" si="1"/>
        <v>43343</v>
      </c>
      <c r="F2773" s="7">
        <f>IFERROR(__xludf.DUMMYFUNCTION("""COMPUTED_VALUE"""),0.43797453703703704)</f>
        <v>0.437974537</v>
      </c>
      <c r="G2773">
        <f t="shared" si="2"/>
        <v>10</v>
      </c>
      <c r="H2773">
        <f>IFERROR(__xludf.DUMMYFUNCTION("""COMPUTED_VALUE"""),30.0)</f>
        <v>30</v>
      </c>
      <c r="I2773">
        <f>IFERROR(__xludf.DUMMYFUNCTION("""COMPUTED_VALUE"""),41.0)</f>
        <v>41</v>
      </c>
    </row>
    <row r="2774">
      <c r="A2774" s="2">
        <v>250.0</v>
      </c>
      <c r="B2774" s="2">
        <v>5.0</v>
      </c>
      <c r="C2774" s="2">
        <v>255.0</v>
      </c>
      <c r="D2774" s="4">
        <v>43343.4483912037</v>
      </c>
      <c r="E2774" s="6">
        <f t="shared" si="1"/>
        <v>43343</v>
      </c>
      <c r="F2774" s="7">
        <f>IFERROR(__xludf.DUMMYFUNCTION("""COMPUTED_VALUE"""),0.4483912037037037)</f>
        <v>0.4483912037</v>
      </c>
      <c r="G2774">
        <f t="shared" si="2"/>
        <v>10</v>
      </c>
      <c r="H2774">
        <f>IFERROR(__xludf.DUMMYFUNCTION("""COMPUTED_VALUE"""),45.0)</f>
        <v>45</v>
      </c>
      <c r="I2774">
        <f>IFERROR(__xludf.DUMMYFUNCTION("""COMPUTED_VALUE"""),41.0)</f>
        <v>41</v>
      </c>
    </row>
    <row r="2775">
      <c r="A2775" s="2">
        <v>303.0</v>
      </c>
      <c r="B2775" s="2">
        <v>5.0</v>
      </c>
      <c r="C2775" s="2">
        <v>306.0</v>
      </c>
      <c r="D2775" s="4">
        <v>43343.458819444444</v>
      </c>
      <c r="E2775" s="6">
        <f t="shared" si="1"/>
        <v>43343</v>
      </c>
      <c r="F2775" s="7">
        <f>IFERROR(__xludf.DUMMYFUNCTION("""COMPUTED_VALUE"""),0.45881944444444445)</f>
        <v>0.4588194444</v>
      </c>
      <c r="G2775">
        <f t="shared" si="2"/>
        <v>11</v>
      </c>
      <c r="H2775">
        <f>IFERROR(__xludf.DUMMYFUNCTION("""COMPUTED_VALUE"""),0.0)</f>
        <v>0</v>
      </c>
      <c r="I2775">
        <f>IFERROR(__xludf.DUMMYFUNCTION("""COMPUTED_VALUE"""),42.0)</f>
        <v>42</v>
      </c>
    </row>
    <row r="2776">
      <c r="A2776" s="2">
        <v>306.0</v>
      </c>
      <c r="B2776" s="2">
        <v>3.0</v>
      </c>
      <c r="C2776" s="2">
        <v>309.0</v>
      </c>
      <c r="D2776" s="4">
        <v>43343.46922453704</v>
      </c>
      <c r="E2776" s="6">
        <f t="shared" si="1"/>
        <v>43343</v>
      </c>
      <c r="F2776" s="7">
        <f>IFERROR(__xludf.DUMMYFUNCTION("""COMPUTED_VALUE"""),0.46922453703703704)</f>
        <v>0.469224537</v>
      </c>
      <c r="G2776">
        <f t="shared" si="2"/>
        <v>11</v>
      </c>
      <c r="H2776">
        <f>IFERROR(__xludf.DUMMYFUNCTION("""COMPUTED_VALUE"""),15.0)</f>
        <v>15</v>
      </c>
      <c r="I2776">
        <f>IFERROR(__xludf.DUMMYFUNCTION("""COMPUTED_VALUE"""),41.0)</f>
        <v>41</v>
      </c>
    </row>
    <row r="2777">
      <c r="A2777" s="2">
        <v>288.0</v>
      </c>
      <c r="B2777" s="2">
        <v>6.0</v>
      </c>
      <c r="C2777" s="2">
        <v>294.0</v>
      </c>
      <c r="D2777" s="4">
        <v>43343.4796412037</v>
      </c>
      <c r="E2777" s="6">
        <f t="shared" si="1"/>
        <v>43343</v>
      </c>
      <c r="F2777" s="7">
        <f>IFERROR(__xludf.DUMMYFUNCTION("""COMPUTED_VALUE"""),0.4796412037037037)</f>
        <v>0.4796412037</v>
      </c>
      <c r="G2777">
        <f t="shared" si="2"/>
        <v>11</v>
      </c>
      <c r="H2777">
        <f>IFERROR(__xludf.DUMMYFUNCTION("""COMPUTED_VALUE"""),30.0)</f>
        <v>30</v>
      </c>
      <c r="I2777">
        <f>IFERROR(__xludf.DUMMYFUNCTION("""COMPUTED_VALUE"""),41.0)</f>
        <v>41</v>
      </c>
    </row>
    <row r="2778">
      <c r="A2778" s="2">
        <v>282.0</v>
      </c>
      <c r="B2778" s="2">
        <v>3.0</v>
      </c>
      <c r="C2778" s="2">
        <v>285.0</v>
      </c>
      <c r="D2778" s="4">
        <v>43343.49005787037</v>
      </c>
      <c r="E2778" s="6">
        <f t="shared" si="1"/>
        <v>43343</v>
      </c>
      <c r="F2778" s="7">
        <f>IFERROR(__xludf.DUMMYFUNCTION("""COMPUTED_VALUE"""),0.49005787037037035)</f>
        <v>0.4900578704</v>
      </c>
      <c r="G2778">
        <f t="shared" si="2"/>
        <v>11</v>
      </c>
      <c r="H2778">
        <f>IFERROR(__xludf.DUMMYFUNCTION("""COMPUTED_VALUE"""),45.0)</f>
        <v>45</v>
      </c>
      <c r="I2778">
        <f>IFERROR(__xludf.DUMMYFUNCTION("""COMPUTED_VALUE"""),41.0)</f>
        <v>41</v>
      </c>
    </row>
    <row r="2779">
      <c r="A2779" s="2">
        <v>126.0</v>
      </c>
      <c r="B2779" s="2">
        <v>3.0</v>
      </c>
      <c r="C2779" s="2">
        <v>129.0</v>
      </c>
      <c r="D2779" s="4">
        <v>43343.50047453704</v>
      </c>
      <c r="E2779" s="6">
        <f t="shared" si="1"/>
        <v>43343</v>
      </c>
      <c r="F2779" s="7">
        <f>IFERROR(__xludf.DUMMYFUNCTION("""COMPUTED_VALUE"""),0.500474537037037)</f>
        <v>0.500474537</v>
      </c>
      <c r="G2779">
        <f t="shared" si="2"/>
        <v>12</v>
      </c>
      <c r="H2779">
        <f>IFERROR(__xludf.DUMMYFUNCTION("""COMPUTED_VALUE"""),0.0)</f>
        <v>0</v>
      </c>
      <c r="I2779">
        <f>IFERROR(__xludf.DUMMYFUNCTION("""COMPUTED_VALUE"""),41.0)</f>
        <v>41</v>
      </c>
    </row>
    <row r="2780">
      <c r="A2780" s="2">
        <v>181.0</v>
      </c>
      <c r="B2780" s="2">
        <v>1.0</v>
      </c>
      <c r="C2780" s="2">
        <v>176.0</v>
      </c>
      <c r="D2780" s="4">
        <v>43343.5108912037</v>
      </c>
      <c r="E2780" s="6">
        <f t="shared" si="1"/>
        <v>43343</v>
      </c>
      <c r="F2780" s="7">
        <f>IFERROR(__xludf.DUMMYFUNCTION("""COMPUTED_VALUE"""),0.5108912037037037)</f>
        <v>0.5108912037</v>
      </c>
      <c r="G2780">
        <f t="shared" si="2"/>
        <v>12</v>
      </c>
      <c r="H2780">
        <f>IFERROR(__xludf.DUMMYFUNCTION("""COMPUTED_VALUE"""),15.0)</f>
        <v>15</v>
      </c>
      <c r="I2780">
        <f>IFERROR(__xludf.DUMMYFUNCTION("""COMPUTED_VALUE"""),41.0)</f>
        <v>41</v>
      </c>
    </row>
    <row r="2781">
      <c r="A2781" s="2">
        <v>207.0</v>
      </c>
      <c r="B2781" s="2">
        <v>1.0</v>
      </c>
      <c r="C2781" s="2">
        <v>208.0</v>
      </c>
      <c r="D2781" s="4">
        <v>43343.52130787037</v>
      </c>
      <c r="E2781" s="6">
        <f t="shared" si="1"/>
        <v>43343</v>
      </c>
      <c r="F2781" s="7">
        <f>IFERROR(__xludf.DUMMYFUNCTION("""COMPUTED_VALUE"""),0.5213078703703704)</f>
        <v>0.5213078704</v>
      </c>
      <c r="G2781">
        <f t="shared" si="2"/>
        <v>12</v>
      </c>
      <c r="H2781">
        <f>IFERROR(__xludf.DUMMYFUNCTION("""COMPUTED_VALUE"""),30.0)</f>
        <v>30</v>
      </c>
      <c r="I2781">
        <f>IFERROR(__xludf.DUMMYFUNCTION("""COMPUTED_VALUE"""),41.0)</f>
        <v>41</v>
      </c>
    </row>
    <row r="2782">
      <c r="A2782" s="2">
        <v>241.0</v>
      </c>
      <c r="B2782" s="2">
        <v>2.0</v>
      </c>
      <c r="C2782" s="2">
        <v>243.0</v>
      </c>
      <c r="D2782" s="4">
        <v>43343.53172453704</v>
      </c>
      <c r="E2782" s="6">
        <f t="shared" si="1"/>
        <v>43343</v>
      </c>
      <c r="F2782" s="7">
        <f>IFERROR(__xludf.DUMMYFUNCTION("""COMPUTED_VALUE"""),0.531724537037037)</f>
        <v>0.531724537</v>
      </c>
      <c r="G2782">
        <f t="shared" si="2"/>
        <v>12</v>
      </c>
      <c r="H2782">
        <f>IFERROR(__xludf.DUMMYFUNCTION("""COMPUTED_VALUE"""),45.0)</f>
        <v>45</v>
      </c>
      <c r="I2782">
        <f>IFERROR(__xludf.DUMMYFUNCTION("""COMPUTED_VALUE"""),41.0)</f>
        <v>41</v>
      </c>
    </row>
    <row r="2783">
      <c r="A2783" s="2">
        <v>212.0</v>
      </c>
      <c r="B2783" s="2">
        <v>3.0</v>
      </c>
      <c r="C2783" s="2">
        <v>215.0</v>
      </c>
      <c r="D2783" s="4">
        <v>43343.5421412037</v>
      </c>
      <c r="E2783" s="6">
        <f t="shared" si="1"/>
        <v>43343</v>
      </c>
      <c r="F2783" s="7">
        <f>IFERROR(__xludf.DUMMYFUNCTION("""COMPUTED_VALUE"""),0.5421412037037037)</f>
        <v>0.5421412037</v>
      </c>
      <c r="G2783">
        <f t="shared" si="2"/>
        <v>13</v>
      </c>
      <c r="H2783">
        <f>IFERROR(__xludf.DUMMYFUNCTION("""COMPUTED_VALUE"""),0.0)</f>
        <v>0</v>
      </c>
      <c r="I2783">
        <f>IFERROR(__xludf.DUMMYFUNCTION("""COMPUTED_VALUE"""),41.0)</f>
        <v>41</v>
      </c>
    </row>
    <row r="2784">
      <c r="A2784" s="2">
        <v>217.0</v>
      </c>
      <c r="B2784" s="2">
        <v>2.0</v>
      </c>
      <c r="C2784" s="2">
        <v>219.0</v>
      </c>
      <c r="D2784" s="4">
        <v>43343.55255787037</v>
      </c>
      <c r="E2784" s="6">
        <f t="shared" si="1"/>
        <v>43343</v>
      </c>
      <c r="F2784" s="7">
        <f>IFERROR(__xludf.DUMMYFUNCTION("""COMPUTED_VALUE"""),0.5525578703703704)</f>
        <v>0.5525578704</v>
      </c>
      <c r="G2784">
        <f t="shared" si="2"/>
        <v>13</v>
      </c>
      <c r="H2784">
        <f>IFERROR(__xludf.DUMMYFUNCTION("""COMPUTED_VALUE"""),15.0)</f>
        <v>15</v>
      </c>
      <c r="I2784">
        <f>IFERROR(__xludf.DUMMYFUNCTION("""COMPUTED_VALUE"""),41.0)</f>
        <v>41</v>
      </c>
    </row>
    <row r="2785">
      <c r="A2785" s="2">
        <v>248.0</v>
      </c>
      <c r="B2785" s="2">
        <v>2.0</v>
      </c>
      <c r="C2785" s="2">
        <v>250.0</v>
      </c>
      <c r="D2785" s="4">
        <v>43343.56296296296</v>
      </c>
      <c r="E2785" s="6">
        <f t="shared" si="1"/>
        <v>43343</v>
      </c>
      <c r="F2785" s="7">
        <f>IFERROR(__xludf.DUMMYFUNCTION("""COMPUTED_VALUE"""),0.562962962962963)</f>
        <v>0.562962963</v>
      </c>
      <c r="G2785">
        <f t="shared" si="2"/>
        <v>13</v>
      </c>
      <c r="H2785">
        <f>IFERROR(__xludf.DUMMYFUNCTION("""COMPUTED_VALUE"""),30.0)</f>
        <v>30</v>
      </c>
      <c r="I2785">
        <f>IFERROR(__xludf.DUMMYFUNCTION("""COMPUTED_VALUE"""),40.0)</f>
        <v>40</v>
      </c>
    </row>
    <row r="2786">
      <c r="A2786" s="2">
        <v>274.0</v>
      </c>
      <c r="B2786" s="2">
        <v>0.0</v>
      </c>
      <c r="C2786" s="2">
        <v>274.0</v>
      </c>
      <c r="D2786" s="4">
        <v>43343.5733912037</v>
      </c>
      <c r="E2786" s="6">
        <f t="shared" si="1"/>
        <v>43343</v>
      </c>
      <c r="F2786" s="7">
        <f>IFERROR(__xludf.DUMMYFUNCTION("""COMPUTED_VALUE"""),0.5733912037037037)</f>
        <v>0.5733912037</v>
      </c>
      <c r="G2786">
        <f t="shared" si="2"/>
        <v>13</v>
      </c>
      <c r="H2786">
        <f>IFERROR(__xludf.DUMMYFUNCTION("""COMPUTED_VALUE"""),45.0)</f>
        <v>45</v>
      </c>
      <c r="I2786">
        <f>IFERROR(__xludf.DUMMYFUNCTION("""COMPUTED_VALUE"""),41.0)</f>
        <v>41</v>
      </c>
    </row>
    <row r="2787">
      <c r="A2787" s="2">
        <v>226.0</v>
      </c>
      <c r="B2787" s="2">
        <v>1.0</v>
      </c>
      <c r="C2787" s="2">
        <v>227.0</v>
      </c>
      <c r="D2787" s="4">
        <v>43343.58380787037</v>
      </c>
      <c r="E2787" s="6">
        <f t="shared" si="1"/>
        <v>43343</v>
      </c>
      <c r="F2787" s="7">
        <f>IFERROR(__xludf.DUMMYFUNCTION("""COMPUTED_VALUE"""),0.5838078703703704)</f>
        <v>0.5838078704</v>
      </c>
      <c r="G2787">
        <f t="shared" si="2"/>
        <v>14</v>
      </c>
      <c r="H2787">
        <f>IFERROR(__xludf.DUMMYFUNCTION("""COMPUTED_VALUE"""),0.0)</f>
        <v>0</v>
      </c>
      <c r="I2787">
        <f>IFERROR(__xludf.DUMMYFUNCTION("""COMPUTED_VALUE"""),41.0)</f>
        <v>41</v>
      </c>
    </row>
    <row r="2788">
      <c r="A2788" s="2">
        <v>279.0</v>
      </c>
      <c r="B2788" s="2">
        <v>1.0</v>
      </c>
      <c r="C2788" s="2">
        <v>280.0</v>
      </c>
      <c r="D2788" s="4">
        <v>43343.59422453704</v>
      </c>
      <c r="E2788" s="6">
        <f t="shared" si="1"/>
        <v>43343</v>
      </c>
      <c r="F2788" s="7">
        <f>IFERROR(__xludf.DUMMYFUNCTION("""COMPUTED_VALUE"""),0.594224537037037)</f>
        <v>0.594224537</v>
      </c>
      <c r="G2788">
        <f t="shared" si="2"/>
        <v>14</v>
      </c>
      <c r="H2788">
        <f>IFERROR(__xludf.DUMMYFUNCTION("""COMPUTED_VALUE"""),15.0)</f>
        <v>15</v>
      </c>
      <c r="I2788">
        <f>IFERROR(__xludf.DUMMYFUNCTION("""COMPUTED_VALUE"""),41.0)</f>
        <v>41</v>
      </c>
    </row>
    <row r="2789">
      <c r="A2789" s="2">
        <v>308.0</v>
      </c>
      <c r="B2789" s="2">
        <v>1.0</v>
      </c>
      <c r="C2789" s="2">
        <v>309.0</v>
      </c>
      <c r="D2789" s="4">
        <v>43343.6046412037</v>
      </c>
      <c r="E2789" s="6">
        <f t="shared" si="1"/>
        <v>43343</v>
      </c>
      <c r="F2789" s="7">
        <f>IFERROR(__xludf.DUMMYFUNCTION("""COMPUTED_VALUE"""),0.6046412037037037)</f>
        <v>0.6046412037</v>
      </c>
      <c r="G2789">
        <f t="shared" si="2"/>
        <v>14</v>
      </c>
      <c r="H2789">
        <f>IFERROR(__xludf.DUMMYFUNCTION("""COMPUTED_VALUE"""),30.0)</f>
        <v>30</v>
      </c>
      <c r="I2789">
        <f>IFERROR(__xludf.DUMMYFUNCTION("""COMPUTED_VALUE"""),41.0)</f>
        <v>41</v>
      </c>
    </row>
    <row r="2790">
      <c r="A2790" s="2">
        <v>290.0</v>
      </c>
      <c r="B2790" s="2">
        <v>1.0</v>
      </c>
      <c r="C2790" s="2">
        <v>291.0</v>
      </c>
      <c r="D2790" s="4">
        <v>43343.6150462963</v>
      </c>
      <c r="E2790" s="6">
        <f t="shared" si="1"/>
        <v>43343</v>
      </c>
      <c r="F2790" s="7">
        <f>IFERROR(__xludf.DUMMYFUNCTION("""COMPUTED_VALUE"""),0.6150462962962963)</f>
        <v>0.6150462963</v>
      </c>
      <c r="G2790">
        <f t="shared" si="2"/>
        <v>14</v>
      </c>
      <c r="H2790">
        <f>IFERROR(__xludf.DUMMYFUNCTION("""COMPUTED_VALUE"""),45.0)</f>
        <v>45</v>
      </c>
      <c r="I2790">
        <f>IFERROR(__xludf.DUMMYFUNCTION("""COMPUTED_VALUE"""),40.0)</f>
        <v>40</v>
      </c>
    </row>
    <row r="2791">
      <c r="A2791" s="2">
        <v>313.0</v>
      </c>
      <c r="B2791" s="2">
        <v>1.0</v>
      </c>
      <c r="C2791" s="2">
        <v>314.0</v>
      </c>
      <c r="D2791" s="4">
        <v>43343.62547453704</v>
      </c>
      <c r="E2791" s="6">
        <f t="shared" si="1"/>
        <v>43343</v>
      </c>
      <c r="F2791" s="7">
        <f>IFERROR(__xludf.DUMMYFUNCTION("""COMPUTED_VALUE"""),0.625474537037037)</f>
        <v>0.625474537</v>
      </c>
      <c r="G2791">
        <f t="shared" si="2"/>
        <v>15</v>
      </c>
      <c r="H2791">
        <f>IFERROR(__xludf.DUMMYFUNCTION("""COMPUTED_VALUE"""),0.0)</f>
        <v>0</v>
      </c>
      <c r="I2791">
        <f>IFERROR(__xludf.DUMMYFUNCTION("""COMPUTED_VALUE"""),41.0)</f>
        <v>41</v>
      </c>
    </row>
    <row r="2792">
      <c r="A2792" s="2">
        <v>337.0</v>
      </c>
      <c r="B2792" s="2">
        <v>2.0</v>
      </c>
      <c r="C2792" s="2">
        <v>339.0</v>
      </c>
      <c r="D2792" s="4">
        <v>43343.6358912037</v>
      </c>
      <c r="E2792" s="6">
        <f t="shared" si="1"/>
        <v>43343</v>
      </c>
      <c r="F2792" s="7">
        <f>IFERROR(__xludf.DUMMYFUNCTION("""COMPUTED_VALUE"""),0.6358912037037037)</f>
        <v>0.6358912037</v>
      </c>
      <c r="G2792">
        <f t="shared" si="2"/>
        <v>15</v>
      </c>
      <c r="H2792">
        <f>IFERROR(__xludf.DUMMYFUNCTION("""COMPUTED_VALUE"""),15.0)</f>
        <v>15</v>
      </c>
      <c r="I2792">
        <f>IFERROR(__xludf.DUMMYFUNCTION("""COMPUTED_VALUE"""),41.0)</f>
        <v>41</v>
      </c>
    </row>
    <row r="2793">
      <c r="A2793" s="2">
        <v>358.0</v>
      </c>
      <c r="B2793" s="2">
        <v>2.0</v>
      </c>
      <c r="C2793" s="2">
        <v>360.0</v>
      </c>
      <c r="D2793" s="4">
        <v>43343.6462962963</v>
      </c>
      <c r="E2793" s="6">
        <f t="shared" si="1"/>
        <v>43343</v>
      </c>
      <c r="F2793" s="7">
        <f>IFERROR(__xludf.DUMMYFUNCTION("""COMPUTED_VALUE"""),0.6462962962962963)</f>
        <v>0.6462962963</v>
      </c>
      <c r="G2793">
        <f t="shared" si="2"/>
        <v>15</v>
      </c>
      <c r="H2793">
        <f>IFERROR(__xludf.DUMMYFUNCTION("""COMPUTED_VALUE"""),30.0)</f>
        <v>30</v>
      </c>
      <c r="I2793">
        <f>IFERROR(__xludf.DUMMYFUNCTION("""COMPUTED_VALUE"""),40.0)</f>
        <v>40</v>
      </c>
    </row>
    <row r="2794">
      <c r="A2794" s="2">
        <v>402.0</v>
      </c>
      <c r="B2794" s="2">
        <v>1.0</v>
      </c>
      <c r="C2794" s="2">
        <v>403.0</v>
      </c>
      <c r="D2794" s="4">
        <v>43343.65671296296</v>
      </c>
      <c r="E2794" s="6">
        <f t="shared" si="1"/>
        <v>43343</v>
      </c>
      <c r="F2794" s="7">
        <f>IFERROR(__xludf.DUMMYFUNCTION("""COMPUTED_VALUE"""),0.656712962962963)</f>
        <v>0.656712963</v>
      </c>
      <c r="G2794">
        <f t="shared" si="2"/>
        <v>15</v>
      </c>
      <c r="H2794">
        <f>IFERROR(__xludf.DUMMYFUNCTION("""COMPUTED_VALUE"""),45.0)</f>
        <v>45</v>
      </c>
      <c r="I2794">
        <f>IFERROR(__xludf.DUMMYFUNCTION("""COMPUTED_VALUE"""),40.0)</f>
        <v>40</v>
      </c>
    </row>
    <row r="2795">
      <c r="A2795" s="2">
        <v>366.0</v>
      </c>
      <c r="B2795" s="2">
        <v>4.0</v>
      </c>
      <c r="C2795" s="2">
        <v>370.0</v>
      </c>
      <c r="D2795" s="4">
        <v>43343.66716435185</v>
      </c>
      <c r="E2795" s="6">
        <f t="shared" si="1"/>
        <v>43343</v>
      </c>
      <c r="F2795" s="7">
        <f>IFERROR(__xludf.DUMMYFUNCTION("""COMPUTED_VALUE"""),0.6671643518518519)</f>
        <v>0.6671643519</v>
      </c>
      <c r="G2795">
        <f t="shared" si="2"/>
        <v>16</v>
      </c>
      <c r="H2795">
        <f>IFERROR(__xludf.DUMMYFUNCTION("""COMPUTED_VALUE"""),0.0)</f>
        <v>0</v>
      </c>
      <c r="I2795">
        <f>IFERROR(__xludf.DUMMYFUNCTION("""COMPUTED_VALUE"""),43.0)</f>
        <v>43</v>
      </c>
    </row>
    <row r="2796">
      <c r="A2796" s="2">
        <v>499.0</v>
      </c>
      <c r="B2796" s="2">
        <v>3.0</v>
      </c>
      <c r="C2796" s="2">
        <v>502.0</v>
      </c>
      <c r="D2796" s="4">
        <v>43343.6775462963</v>
      </c>
      <c r="E2796" s="6">
        <f t="shared" si="1"/>
        <v>43343</v>
      </c>
      <c r="F2796" s="7">
        <f>IFERROR(__xludf.DUMMYFUNCTION("""COMPUTED_VALUE"""),0.6775462962962963)</f>
        <v>0.6775462963</v>
      </c>
      <c r="G2796">
        <f t="shared" si="2"/>
        <v>16</v>
      </c>
      <c r="H2796">
        <f>IFERROR(__xludf.DUMMYFUNCTION("""COMPUTED_VALUE"""),15.0)</f>
        <v>15</v>
      </c>
      <c r="I2796">
        <f>IFERROR(__xludf.DUMMYFUNCTION("""COMPUTED_VALUE"""),40.0)</f>
        <v>40</v>
      </c>
    </row>
    <row r="2797">
      <c r="A2797" s="2">
        <v>484.0</v>
      </c>
      <c r="B2797" s="2">
        <v>7.0</v>
      </c>
      <c r="C2797" s="2">
        <v>491.0</v>
      </c>
      <c r="D2797" s="4">
        <v>43343.68796296296</v>
      </c>
      <c r="E2797" s="6">
        <f t="shared" si="1"/>
        <v>43343</v>
      </c>
      <c r="F2797" s="7">
        <f>IFERROR(__xludf.DUMMYFUNCTION("""COMPUTED_VALUE"""),0.687962962962963)</f>
        <v>0.687962963</v>
      </c>
      <c r="G2797">
        <f t="shared" si="2"/>
        <v>16</v>
      </c>
      <c r="H2797">
        <f>IFERROR(__xludf.DUMMYFUNCTION("""COMPUTED_VALUE"""),30.0)</f>
        <v>30</v>
      </c>
      <c r="I2797">
        <f>IFERROR(__xludf.DUMMYFUNCTION("""COMPUTED_VALUE"""),40.0)</f>
        <v>40</v>
      </c>
    </row>
    <row r="2798">
      <c r="A2798" s="2">
        <v>498.0</v>
      </c>
      <c r="B2798" s="2">
        <v>5.0</v>
      </c>
      <c r="C2798" s="2">
        <v>503.0</v>
      </c>
      <c r="D2798" s="4">
        <v>43343.698379629626</v>
      </c>
      <c r="E2798" s="6">
        <f t="shared" si="1"/>
        <v>43343</v>
      </c>
      <c r="F2798" s="7">
        <f>IFERROR(__xludf.DUMMYFUNCTION("""COMPUTED_VALUE"""),0.6983796296296296)</f>
        <v>0.6983796296</v>
      </c>
      <c r="G2798">
        <f t="shared" si="2"/>
        <v>16</v>
      </c>
      <c r="H2798">
        <f>IFERROR(__xludf.DUMMYFUNCTION("""COMPUTED_VALUE"""),45.0)</f>
        <v>45</v>
      </c>
      <c r="I2798">
        <f>IFERROR(__xludf.DUMMYFUNCTION("""COMPUTED_VALUE"""),40.0)</f>
        <v>40</v>
      </c>
    </row>
    <row r="2799">
      <c r="A2799" s="2">
        <v>508.0</v>
      </c>
      <c r="B2799" s="2">
        <v>4.0</v>
      </c>
      <c r="C2799" s="2">
        <v>512.0</v>
      </c>
      <c r="D2799" s="4">
        <v>43343.7087962963</v>
      </c>
      <c r="E2799" s="6">
        <f t="shared" si="1"/>
        <v>43343</v>
      </c>
      <c r="F2799" s="7">
        <f>IFERROR(__xludf.DUMMYFUNCTION("""COMPUTED_VALUE"""),0.7087962962962963)</f>
        <v>0.7087962963</v>
      </c>
      <c r="G2799">
        <f t="shared" si="2"/>
        <v>17</v>
      </c>
      <c r="H2799">
        <f>IFERROR(__xludf.DUMMYFUNCTION("""COMPUTED_VALUE"""),0.0)</f>
        <v>0</v>
      </c>
      <c r="I2799">
        <f>IFERROR(__xludf.DUMMYFUNCTION("""COMPUTED_VALUE"""),40.0)</f>
        <v>40</v>
      </c>
    </row>
    <row r="2800">
      <c r="A2800" s="2">
        <v>717.0</v>
      </c>
      <c r="B2800" s="2">
        <v>7.0</v>
      </c>
      <c r="C2800" s="2">
        <v>724.0</v>
      </c>
      <c r="D2800" s="4">
        <v>43343.71921296296</v>
      </c>
      <c r="E2800" s="6">
        <f t="shared" si="1"/>
        <v>43343</v>
      </c>
      <c r="F2800" s="7">
        <f>IFERROR(__xludf.DUMMYFUNCTION("""COMPUTED_VALUE"""),0.719212962962963)</f>
        <v>0.719212963</v>
      </c>
      <c r="G2800">
        <f t="shared" si="2"/>
        <v>17</v>
      </c>
      <c r="H2800">
        <f>IFERROR(__xludf.DUMMYFUNCTION("""COMPUTED_VALUE"""),15.0)</f>
        <v>15</v>
      </c>
      <c r="I2800">
        <f>IFERROR(__xludf.DUMMYFUNCTION("""COMPUTED_VALUE"""),40.0)</f>
        <v>40</v>
      </c>
    </row>
    <row r="2801">
      <c r="A2801" s="2">
        <v>581.0</v>
      </c>
      <c r="B2801" s="2">
        <v>4.0</v>
      </c>
      <c r="C2801" s="2">
        <v>582.0</v>
      </c>
      <c r="D2801" s="4">
        <v>43343.729629629626</v>
      </c>
      <c r="E2801" s="6">
        <f t="shared" si="1"/>
        <v>43343</v>
      </c>
      <c r="F2801" s="7">
        <f>IFERROR(__xludf.DUMMYFUNCTION("""COMPUTED_VALUE"""),0.7296296296296296)</f>
        <v>0.7296296296</v>
      </c>
      <c r="G2801">
        <f t="shared" si="2"/>
        <v>17</v>
      </c>
      <c r="H2801">
        <f>IFERROR(__xludf.DUMMYFUNCTION("""COMPUTED_VALUE"""),30.0)</f>
        <v>30</v>
      </c>
      <c r="I2801">
        <f>IFERROR(__xludf.DUMMYFUNCTION("""COMPUTED_VALUE"""),40.0)</f>
        <v>40</v>
      </c>
    </row>
    <row r="2802">
      <c r="A2802" s="2">
        <v>524.0</v>
      </c>
      <c r="B2802" s="2">
        <v>9.0</v>
      </c>
      <c r="C2802" s="2">
        <v>527.0</v>
      </c>
      <c r="D2802" s="4">
        <v>43343.74005787037</v>
      </c>
      <c r="E2802" s="6">
        <f t="shared" si="1"/>
        <v>43343</v>
      </c>
      <c r="F2802" s="7">
        <f>IFERROR(__xludf.DUMMYFUNCTION("""COMPUTED_VALUE"""),0.7400578703703704)</f>
        <v>0.7400578704</v>
      </c>
      <c r="G2802">
        <f t="shared" si="2"/>
        <v>17</v>
      </c>
      <c r="H2802">
        <f>IFERROR(__xludf.DUMMYFUNCTION("""COMPUTED_VALUE"""),45.0)</f>
        <v>45</v>
      </c>
      <c r="I2802">
        <f>IFERROR(__xludf.DUMMYFUNCTION("""COMPUTED_VALUE"""),41.0)</f>
        <v>41</v>
      </c>
    </row>
    <row r="2803">
      <c r="A2803" s="2">
        <v>457.0</v>
      </c>
      <c r="B2803" s="2">
        <v>4.0</v>
      </c>
      <c r="C2803" s="2">
        <v>461.0</v>
      </c>
      <c r="D2803" s="4">
        <v>43343.75046296296</v>
      </c>
      <c r="E2803" s="6">
        <f t="shared" si="1"/>
        <v>43343</v>
      </c>
      <c r="F2803" s="7">
        <f>IFERROR(__xludf.DUMMYFUNCTION("""COMPUTED_VALUE"""),0.750462962962963)</f>
        <v>0.750462963</v>
      </c>
      <c r="G2803">
        <f t="shared" si="2"/>
        <v>18</v>
      </c>
      <c r="H2803">
        <f>IFERROR(__xludf.DUMMYFUNCTION("""COMPUTED_VALUE"""),0.0)</f>
        <v>0</v>
      </c>
      <c r="I2803">
        <f>IFERROR(__xludf.DUMMYFUNCTION("""COMPUTED_VALUE"""),40.0)</f>
        <v>40</v>
      </c>
    </row>
    <row r="2804">
      <c r="A2804" s="2">
        <v>533.0</v>
      </c>
      <c r="B2804" s="2">
        <v>9.0</v>
      </c>
      <c r="C2804" s="2">
        <v>542.0</v>
      </c>
      <c r="D2804" s="4">
        <v>43343.760879629626</v>
      </c>
      <c r="E2804" s="6">
        <f t="shared" si="1"/>
        <v>43343</v>
      </c>
      <c r="F2804" s="7">
        <f>IFERROR(__xludf.DUMMYFUNCTION("""COMPUTED_VALUE"""),0.7608796296296296)</f>
        <v>0.7608796296</v>
      </c>
      <c r="G2804">
        <f t="shared" si="2"/>
        <v>18</v>
      </c>
      <c r="H2804">
        <f>IFERROR(__xludf.DUMMYFUNCTION("""COMPUTED_VALUE"""),15.0)</f>
        <v>15</v>
      </c>
      <c r="I2804">
        <f>IFERROR(__xludf.DUMMYFUNCTION("""COMPUTED_VALUE"""),40.0)</f>
        <v>40</v>
      </c>
    </row>
    <row r="2805">
      <c r="A2805" s="2">
        <v>520.0</v>
      </c>
      <c r="B2805" s="2">
        <v>12.0</v>
      </c>
      <c r="C2805" s="2">
        <v>531.0</v>
      </c>
      <c r="D2805" s="4">
        <v>43343.77130787037</v>
      </c>
      <c r="E2805" s="6">
        <f t="shared" si="1"/>
        <v>43343</v>
      </c>
      <c r="F2805" s="7">
        <f>IFERROR(__xludf.DUMMYFUNCTION("""COMPUTED_VALUE"""),0.7713078703703704)</f>
        <v>0.7713078704</v>
      </c>
      <c r="G2805">
        <f t="shared" si="2"/>
        <v>18</v>
      </c>
      <c r="H2805">
        <f>IFERROR(__xludf.DUMMYFUNCTION("""COMPUTED_VALUE"""),30.0)</f>
        <v>30</v>
      </c>
      <c r="I2805">
        <f>IFERROR(__xludf.DUMMYFUNCTION("""COMPUTED_VALUE"""),41.0)</f>
        <v>41</v>
      </c>
    </row>
    <row r="2806">
      <c r="A2806" s="2">
        <v>544.0</v>
      </c>
      <c r="B2806" s="2">
        <v>4.0</v>
      </c>
      <c r="C2806" s="2">
        <v>548.0</v>
      </c>
      <c r="D2806" s="4">
        <v>43343.78171296296</v>
      </c>
      <c r="E2806" s="6">
        <f t="shared" si="1"/>
        <v>43343</v>
      </c>
      <c r="F2806" s="7">
        <f>IFERROR(__xludf.DUMMYFUNCTION("""COMPUTED_VALUE"""),0.781712962962963)</f>
        <v>0.781712963</v>
      </c>
      <c r="G2806">
        <f t="shared" si="2"/>
        <v>18</v>
      </c>
      <c r="H2806">
        <f>IFERROR(__xludf.DUMMYFUNCTION("""COMPUTED_VALUE"""),45.0)</f>
        <v>45</v>
      </c>
      <c r="I2806">
        <f>IFERROR(__xludf.DUMMYFUNCTION("""COMPUTED_VALUE"""),40.0)</f>
        <v>40</v>
      </c>
    </row>
    <row r="2807">
      <c r="A2807" s="2">
        <v>483.0</v>
      </c>
      <c r="B2807" s="2">
        <v>6.0</v>
      </c>
      <c r="C2807" s="2">
        <v>489.0</v>
      </c>
      <c r="D2807" s="4">
        <v>43343.792129629626</v>
      </c>
      <c r="E2807" s="6">
        <f t="shared" si="1"/>
        <v>43343</v>
      </c>
      <c r="F2807" s="7">
        <f>IFERROR(__xludf.DUMMYFUNCTION("""COMPUTED_VALUE"""),0.7921296296296296)</f>
        <v>0.7921296296</v>
      </c>
      <c r="G2807">
        <f t="shared" si="2"/>
        <v>19</v>
      </c>
      <c r="H2807">
        <f>IFERROR(__xludf.DUMMYFUNCTION("""COMPUTED_VALUE"""),0.0)</f>
        <v>0</v>
      </c>
      <c r="I2807">
        <f>IFERROR(__xludf.DUMMYFUNCTION("""COMPUTED_VALUE"""),40.0)</f>
        <v>40</v>
      </c>
    </row>
    <row r="2808">
      <c r="A2808" s="2">
        <v>560.0</v>
      </c>
      <c r="B2808" s="2">
        <v>7.0</v>
      </c>
      <c r="C2808" s="2">
        <v>567.0</v>
      </c>
      <c r="D2808" s="4">
        <v>43343.8025462963</v>
      </c>
      <c r="E2808" s="6">
        <f t="shared" si="1"/>
        <v>43343</v>
      </c>
      <c r="F2808" s="7">
        <f>IFERROR(__xludf.DUMMYFUNCTION("""COMPUTED_VALUE"""),0.8025462962962963)</f>
        <v>0.8025462963</v>
      </c>
      <c r="G2808">
        <f t="shared" si="2"/>
        <v>19</v>
      </c>
      <c r="H2808">
        <f>IFERROR(__xludf.DUMMYFUNCTION("""COMPUTED_VALUE"""),15.0)</f>
        <v>15</v>
      </c>
      <c r="I2808">
        <f>IFERROR(__xludf.DUMMYFUNCTION("""COMPUTED_VALUE"""),40.0)</f>
        <v>40</v>
      </c>
    </row>
    <row r="2809">
      <c r="A2809" s="2">
        <v>609.0</v>
      </c>
      <c r="B2809" s="2">
        <v>6.0</v>
      </c>
      <c r="C2809" s="2">
        <v>615.0</v>
      </c>
      <c r="D2809" s="4">
        <v>43343.81296296296</v>
      </c>
      <c r="E2809" s="6">
        <f t="shared" si="1"/>
        <v>43343</v>
      </c>
      <c r="F2809" s="7">
        <f>IFERROR(__xludf.DUMMYFUNCTION("""COMPUTED_VALUE"""),0.812962962962963)</f>
        <v>0.812962963</v>
      </c>
      <c r="G2809">
        <f t="shared" si="2"/>
        <v>19</v>
      </c>
      <c r="H2809">
        <f>IFERROR(__xludf.DUMMYFUNCTION("""COMPUTED_VALUE"""),30.0)</f>
        <v>30</v>
      </c>
      <c r="I2809">
        <f>IFERROR(__xludf.DUMMYFUNCTION("""COMPUTED_VALUE"""),40.0)</f>
        <v>40</v>
      </c>
    </row>
    <row r="2810">
      <c r="A2810" s="2">
        <v>608.0</v>
      </c>
      <c r="B2810" s="2">
        <v>5.0</v>
      </c>
      <c r="C2810" s="2">
        <v>613.0</v>
      </c>
      <c r="D2810" s="4">
        <v>43343.823379629626</v>
      </c>
      <c r="E2810" s="6">
        <f t="shared" si="1"/>
        <v>43343</v>
      </c>
      <c r="F2810" s="7">
        <f>IFERROR(__xludf.DUMMYFUNCTION("""COMPUTED_VALUE"""),0.8233796296296296)</f>
        <v>0.8233796296</v>
      </c>
      <c r="G2810">
        <f t="shared" si="2"/>
        <v>19</v>
      </c>
      <c r="H2810">
        <f>IFERROR(__xludf.DUMMYFUNCTION("""COMPUTED_VALUE"""),45.0)</f>
        <v>45</v>
      </c>
      <c r="I2810">
        <f>IFERROR(__xludf.DUMMYFUNCTION("""COMPUTED_VALUE"""),40.0)</f>
        <v>40</v>
      </c>
    </row>
    <row r="2811">
      <c r="A2811" s="2">
        <v>559.0</v>
      </c>
      <c r="B2811" s="2">
        <v>3.0</v>
      </c>
      <c r="C2811" s="2">
        <v>562.0</v>
      </c>
      <c r="D2811" s="4">
        <v>43343.8337962963</v>
      </c>
      <c r="E2811" s="6">
        <f t="shared" si="1"/>
        <v>43343</v>
      </c>
      <c r="F2811" s="7">
        <f>IFERROR(__xludf.DUMMYFUNCTION("""COMPUTED_VALUE"""),0.8337962962962963)</f>
        <v>0.8337962963</v>
      </c>
      <c r="G2811">
        <f t="shared" si="2"/>
        <v>20</v>
      </c>
      <c r="H2811">
        <f>IFERROR(__xludf.DUMMYFUNCTION("""COMPUTED_VALUE"""),0.0)</f>
        <v>0</v>
      </c>
      <c r="I2811">
        <f>IFERROR(__xludf.DUMMYFUNCTION("""COMPUTED_VALUE"""),40.0)</f>
        <v>40</v>
      </c>
    </row>
    <row r="2812">
      <c r="A2812" s="2">
        <v>657.0</v>
      </c>
      <c r="B2812" s="2">
        <v>7.0</v>
      </c>
      <c r="C2812" s="2">
        <v>664.0</v>
      </c>
      <c r="D2812" s="4">
        <v>43343.844201388885</v>
      </c>
      <c r="E2812" s="6">
        <f t="shared" si="1"/>
        <v>43343</v>
      </c>
      <c r="F2812" s="7">
        <f>IFERROR(__xludf.DUMMYFUNCTION("""COMPUTED_VALUE"""),0.8442013888888888)</f>
        <v>0.8442013889</v>
      </c>
      <c r="G2812">
        <f t="shared" si="2"/>
        <v>20</v>
      </c>
      <c r="H2812">
        <f>IFERROR(__xludf.DUMMYFUNCTION("""COMPUTED_VALUE"""),15.0)</f>
        <v>15</v>
      </c>
      <c r="I2812">
        <f>IFERROR(__xludf.DUMMYFUNCTION("""COMPUTED_VALUE"""),39.0)</f>
        <v>39</v>
      </c>
    </row>
    <row r="2813">
      <c r="A2813" s="2">
        <v>639.0</v>
      </c>
      <c r="B2813" s="2">
        <v>11.0</v>
      </c>
      <c r="C2813" s="2">
        <v>650.0</v>
      </c>
      <c r="D2813" s="4">
        <v>43343.854629629626</v>
      </c>
      <c r="E2813" s="6">
        <f t="shared" si="1"/>
        <v>43343</v>
      </c>
      <c r="F2813" s="7">
        <f>IFERROR(__xludf.DUMMYFUNCTION("""COMPUTED_VALUE"""),0.8546296296296296)</f>
        <v>0.8546296296</v>
      </c>
      <c r="G2813">
        <f t="shared" si="2"/>
        <v>20</v>
      </c>
      <c r="H2813">
        <f>IFERROR(__xludf.DUMMYFUNCTION("""COMPUTED_VALUE"""),30.0)</f>
        <v>30</v>
      </c>
      <c r="I2813">
        <f>IFERROR(__xludf.DUMMYFUNCTION("""COMPUTED_VALUE"""),40.0)</f>
        <v>40</v>
      </c>
    </row>
    <row r="2814">
      <c r="A2814" s="2">
        <v>602.0</v>
      </c>
      <c r="B2814" s="2">
        <v>6.0</v>
      </c>
      <c r="C2814" s="2">
        <v>605.0</v>
      </c>
      <c r="D2814" s="4">
        <v>43343.8650462963</v>
      </c>
      <c r="E2814" s="6">
        <f t="shared" si="1"/>
        <v>43343</v>
      </c>
      <c r="F2814" s="7">
        <f>IFERROR(__xludf.DUMMYFUNCTION("""COMPUTED_VALUE"""),0.8650462962962963)</f>
        <v>0.8650462963</v>
      </c>
      <c r="G2814">
        <f t="shared" si="2"/>
        <v>20</v>
      </c>
      <c r="H2814">
        <f>IFERROR(__xludf.DUMMYFUNCTION("""COMPUTED_VALUE"""),45.0)</f>
        <v>45</v>
      </c>
      <c r="I2814">
        <f>IFERROR(__xludf.DUMMYFUNCTION("""COMPUTED_VALUE"""),40.0)</f>
        <v>40</v>
      </c>
    </row>
    <row r="2815">
      <c r="A2815" s="2">
        <v>569.0</v>
      </c>
      <c r="B2815" s="2">
        <v>3.0</v>
      </c>
      <c r="C2815" s="2">
        <v>572.0</v>
      </c>
      <c r="D2815" s="4">
        <v>43343.87547453704</v>
      </c>
      <c r="E2815" s="6">
        <f t="shared" si="1"/>
        <v>43343</v>
      </c>
      <c r="F2815" s="7">
        <f>IFERROR(__xludf.DUMMYFUNCTION("""COMPUTED_VALUE"""),0.875474537037037)</f>
        <v>0.875474537</v>
      </c>
      <c r="G2815">
        <f t="shared" si="2"/>
        <v>21</v>
      </c>
      <c r="H2815">
        <f>IFERROR(__xludf.DUMMYFUNCTION("""COMPUTED_VALUE"""),0.0)</f>
        <v>0</v>
      </c>
      <c r="I2815">
        <f>IFERROR(__xludf.DUMMYFUNCTION("""COMPUTED_VALUE"""),41.0)</f>
        <v>41</v>
      </c>
    </row>
    <row r="2816">
      <c r="A2816" s="2">
        <v>668.0</v>
      </c>
      <c r="B2816" s="2">
        <v>2.0</v>
      </c>
      <c r="C2816" s="2">
        <v>670.0</v>
      </c>
      <c r="D2816" s="4">
        <v>43343.885879629626</v>
      </c>
      <c r="E2816" s="6">
        <f t="shared" si="1"/>
        <v>43343</v>
      </c>
      <c r="F2816" s="7">
        <f>IFERROR(__xludf.DUMMYFUNCTION("""COMPUTED_VALUE"""),0.8858796296296296)</f>
        <v>0.8858796296</v>
      </c>
      <c r="G2816">
        <f t="shared" si="2"/>
        <v>21</v>
      </c>
      <c r="H2816">
        <f>IFERROR(__xludf.DUMMYFUNCTION("""COMPUTED_VALUE"""),15.0)</f>
        <v>15</v>
      </c>
      <c r="I2816">
        <f>IFERROR(__xludf.DUMMYFUNCTION("""COMPUTED_VALUE"""),40.0)</f>
        <v>40</v>
      </c>
    </row>
    <row r="2817">
      <c r="A2817" s="2">
        <v>585.0</v>
      </c>
      <c r="B2817" s="2">
        <v>6.0</v>
      </c>
      <c r="C2817" s="2">
        <v>591.0</v>
      </c>
      <c r="D2817" s="4">
        <v>43343.8962962963</v>
      </c>
      <c r="E2817" s="6">
        <f t="shared" si="1"/>
        <v>43343</v>
      </c>
      <c r="F2817" s="7">
        <f>IFERROR(__xludf.DUMMYFUNCTION("""COMPUTED_VALUE"""),0.8962962962962963)</f>
        <v>0.8962962963</v>
      </c>
      <c r="G2817">
        <f t="shared" si="2"/>
        <v>21</v>
      </c>
      <c r="H2817">
        <f>IFERROR(__xludf.DUMMYFUNCTION("""COMPUTED_VALUE"""),30.0)</f>
        <v>30</v>
      </c>
      <c r="I2817">
        <f>IFERROR(__xludf.DUMMYFUNCTION("""COMPUTED_VALUE"""),40.0)</f>
        <v>40</v>
      </c>
    </row>
    <row r="2818">
      <c r="A2818" s="2">
        <v>577.0</v>
      </c>
      <c r="B2818" s="2">
        <v>8.0</v>
      </c>
      <c r="C2818" s="2">
        <v>585.0</v>
      </c>
      <c r="D2818" s="4">
        <v>43343.90671296296</v>
      </c>
      <c r="E2818" s="6">
        <f t="shared" si="1"/>
        <v>43343</v>
      </c>
      <c r="F2818" s="7">
        <f>IFERROR(__xludf.DUMMYFUNCTION("""COMPUTED_VALUE"""),0.906712962962963)</f>
        <v>0.906712963</v>
      </c>
      <c r="G2818">
        <f t="shared" si="2"/>
        <v>21</v>
      </c>
      <c r="H2818">
        <f>IFERROR(__xludf.DUMMYFUNCTION("""COMPUTED_VALUE"""),45.0)</f>
        <v>45</v>
      </c>
      <c r="I2818">
        <f>IFERROR(__xludf.DUMMYFUNCTION("""COMPUTED_VALUE"""),40.0)</f>
        <v>40</v>
      </c>
    </row>
    <row r="2819">
      <c r="A2819" s="2">
        <v>522.0</v>
      </c>
      <c r="B2819" s="2">
        <v>4.0</v>
      </c>
      <c r="C2819" s="2">
        <v>526.0</v>
      </c>
      <c r="D2819" s="4">
        <v>43343.917129629626</v>
      </c>
      <c r="E2819" s="6">
        <f t="shared" si="1"/>
        <v>43343</v>
      </c>
      <c r="F2819" s="7">
        <f>IFERROR(__xludf.DUMMYFUNCTION("""COMPUTED_VALUE"""),0.9171296296296296)</f>
        <v>0.9171296296</v>
      </c>
      <c r="G2819">
        <f t="shared" si="2"/>
        <v>22</v>
      </c>
      <c r="H2819">
        <f>IFERROR(__xludf.DUMMYFUNCTION("""COMPUTED_VALUE"""),0.0)</f>
        <v>0</v>
      </c>
      <c r="I2819">
        <f>IFERROR(__xludf.DUMMYFUNCTION("""COMPUTED_VALUE"""),40.0)</f>
        <v>40</v>
      </c>
    </row>
    <row r="2820">
      <c r="A2820" s="2">
        <v>568.0</v>
      </c>
      <c r="B2820" s="2">
        <v>5.0</v>
      </c>
      <c r="C2820" s="2">
        <v>571.0</v>
      </c>
      <c r="D2820" s="4">
        <v>43343.9275462963</v>
      </c>
      <c r="E2820" s="6">
        <f t="shared" si="1"/>
        <v>43343</v>
      </c>
      <c r="F2820" s="7">
        <f>IFERROR(__xludf.DUMMYFUNCTION("""COMPUTED_VALUE"""),0.9275462962962963)</f>
        <v>0.9275462963</v>
      </c>
      <c r="G2820">
        <f t="shared" si="2"/>
        <v>22</v>
      </c>
      <c r="H2820">
        <f>IFERROR(__xludf.DUMMYFUNCTION("""COMPUTED_VALUE"""),15.0)</f>
        <v>15</v>
      </c>
      <c r="I2820">
        <f>IFERROR(__xludf.DUMMYFUNCTION("""COMPUTED_VALUE"""),40.0)</f>
        <v>40</v>
      </c>
    </row>
    <row r="2821">
      <c r="A2821" s="2">
        <v>584.0</v>
      </c>
      <c r="B2821" s="2">
        <v>2.0</v>
      </c>
      <c r="C2821" s="2">
        <v>586.0</v>
      </c>
      <c r="D2821" s="4">
        <v>43343.93796296296</v>
      </c>
      <c r="E2821" s="6">
        <f t="shared" si="1"/>
        <v>43343</v>
      </c>
      <c r="F2821" s="7">
        <f>IFERROR(__xludf.DUMMYFUNCTION("""COMPUTED_VALUE"""),0.937962962962963)</f>
        <v>0.937962963</v>
      </c>
      <c r="G2821">
        <f t="shared" si="2"/>
        <v>22</v>
      </c>
      <c r="H2821">
        <f>IFERROR(__xludf.DUMMYFUNCTION("""COMPUTED_VALUE"""),30.0)</f>
        <v>30</v>
      </c>
      <c r="I2821">
        <f>IFERROR(__xludf.DUMMYFUNCTION("""COMPUTED_VALUE"""),40.0)</f>
        <v>40</v>
      </c>
    </row>
    <row r="2822">
      <c r="A2822" s="2">
        <v>553.0</v>
      </c>
      <c r="B2822" s="2">
        <v>3.0</v>
      </c>
      <c r="C2822" s="2">
        <v>556.0</v>
      </c>
      <c r="D2822" s="4">
        <v>43343.94836805556</v>
      </c>
      <c r="E2822" s="6">
        <f t="shared" si="1"/>
        <v>43343</v>
      </c>
      <c r="F2822" s="7">
        <f>IFERROR(__xludf.DUMMYFUNCTION("""COMPUTED_VALUE"""),0.9483680555555556)</f>
        <v>0.9483680556</v>
      </c>
      <c r="G2822">
        <f t="shared" si="2"/>
        <v>22</v>
      </c>
      <c r="H2822">
        <f>IFERROR(__xludf.DUMMYFUNCTION("""COMPUTED_VALUE"""),45.0)</f>
        <v>45</v>
      </c>
      <c r="I2822">
        <f>IFERROR(__xludf.DUMMYFUNCTION("""COMPUTED_VALUE"""),39.0)</f>
        <v>39</v>
      </c>
    </row>
    <row r="2823">
      <c r="A2823" s="2">
        <v>502.0</v>
      </c>
      <c r="B2823" s="2">
        <v>3.0</v>
      </c>
      <c r="C2823" s="2">
        <v>505.0</v>
      </c>
      <c r="D2823" s="4">
        <v>43343.9587962963</v>
      </c>
      <c r="E2823" s="6">
        <f t="shared" si="1"/>
        <v>43343</v>
      </c>
      <c r="F2823" s="7">
        <f>IFERROR(__xludf.DUMMYFUNCTION("""COMPUTED_VALUE"""),0.9587962962962963)</f>
        <v>0.9587962963</v>
      </c>
      <c r="G2823">
        <f t="shared" si="2"/>
        <v>23</v>
      </c>
      <c r="H2823">
        <f>IFERROR(__xludf.DUMMYFUNCTION("""COMPUTED_VALUE"""),0.0)</f>
        <v>0</v>
      </c>
      <c r="I2823">
        <f>IFERROR(__xludf.DUMMYFUNCTION("""COMPUTED_VALUE"""),40.0)</f>
        <v>40</v>
      </c>
    </row>
    <row r="2824">
      <c r="A2824" s="2">
        <v>486.0</v>
      </c>
      <c r="B2824" s="2">
        <v>2.0</v>
      </c>
      <c r="C2824" s="2">
        <v>488.0</v>
      </c>
      <c r="D2824" s="4">
        <v>43343.96921296296</v>
      </c>
      <c r="E2824" s="6">
        <f t="shared" si="1"/>
        <v>43343</v>
      </c>
      <c r="F2824" s="7">
        <f>IFERROR(__xludf.DUMMYFUNCTION("""COMPUTED_VALUE"""),0.969212962962963)</f>
        <v>0.969212963</v>
      </c>
      <c r="G2824">
        <f t="shared" si="2"/>
        <v>23</v>
      </c>
      <c r="H2824">
        <f>IFERROR(__xludf.DUMMYFUNCTION("""COMPUTED_VALUE"""),15.0)</f>
        <v>15</v>
      </c>
      <c r="I2824">
        <f>IFERROR(__xludf.DUMMYFUNCTION("""COMPUTED_VALUE"""),40.0)</f>
        <v>40</v>
      </c>
    </row>
    <row r="2825">
      <c r="A2825" s="2">
        <v>425.0</v>
      </c>
      <c r="B2825" s="2">
        <v>4.0</v>
      </c>
      <c r="C2825" s="2">
        <v>429.0</v>
      </c>
      <c r="D2825" s="4">
        <v>43343.979629629626</v>
      </c>
      <c r="E2825" s="6">
        <f t="shared" si="1"/>
        <v>43343</v>
      </c>
      <c r="F2825" s="7">
        <f>IFERROR(__xludf.DUMMYFUNCTION("""COMPUTED_VALUE"""),0.9796296296296296)</f>
        <v>0.9796296296</v>
      </c>
      <c r="G2825">
        <f t="shared" si="2"/>
        <v>23</v>
      </c>
      <c r="H2825">
        <f>IFERROR(__xludf.DUMMYFUNCTION("""COMPUTED_VALUE"""),30.0)</f>
        <v>30</v>
      </c>
      <c r="I2825">
        <f>IFERROR(__xludf.DUMMYFUNCTION("""COMPUTED_VALUE"""),40.0)</f>
        <v>40</v>
      </c>
    </row>
    <row r="2826">
      <c r="A2826" s="2">
        <v>399.0</v>
      </c>
      <c r="B2826" s="2">
        <v>4.0</v>
      </c>
      <c r="C2826" s="2">
        <v>401.0</v>
      </c>
      <c r="D2826" s="4">
        <v>43343.9900462963</v>
      </c>
      <c r="E2826" s="6">
        <f t="shared" si="1"/>
        <v>43343</v>
      </c>
      <c r="F2826" s="7">
        <f>IFERROR(__xludf.DUMMYFUNCTION("""COMPUTED_VALUE"""),0.9900462962962963)</f>
        <v>0.9900462963</v>
      </c>
      <c r="G2826">
        <f t="shared" si="2"/>
        <v>23</v>
      </c>
      <c r="H2826">
        <f>IFERROR(__xludf.DUMMYFUNCTION("""COMPUTED_VALUE"""),45.0)</f>
        <v>45</v>
      </c>
      <c r="I2826">
        <f>IFERROR(__xludf.DUMMYFUNCTION("""COMPUTED_VALUE"""),40.0)</f>
        <v>40</v>
      </c>
    </row>
    <row r="2827">
      <c r="A2827" s="2">
        <v>355.0</v>
      </c>
      <c r="B2827" s="2">
        <v>4.0</v>
      </c>
      <c r="C2827" s="2">
        <v>359.0</v>
      </c>
      <c r="D2827" s="4">
        <v>43344.00046296296</v>
      </c>
      <c r="E2827" s="6">
        <f t="shared" si="1"/>
        <v>43344</v>
      </c>
      <c r="F2827" s="7">
        <f>IFERROR(__xludf.DUMMYFUNCTION("""COMPUTED_VALUE"""),4.62962962962963E-4)</f>
        <v>0.000462962963</v>
      </c>
      <c r="G2827">
        <f t="shared" si="2"/>
        <v>0</v>
      </c>
      <c r="H2827">
        <f>IFERROR(__xludf.DUMMYFUNCTION("""COMPUTED_VALUE"""),0.0)</f>
        <v>0</v>
      </c>
      <c r="I2827">
        <f>IFERROR(__xludf.DUMMYFUNCTION("""COMPUTED_VALUE"""),40.0)</f>
        <v>40</v>
      </c>
    </row>
    <row r="2828">
      <c r="A2828" s="2">
        <v>353.0</v>
      </c>
      <c r="B2828" s="2">
        <v>3.0</v>
      </c>
      <c r="C2828" s="2">
        <v>356.0</v>
      </c>
      <c r="D2828" s="4">
        <v>43344.01086805556</v>
      </c>
      <c r="E2828" s="6">
        <f t="shared" si="1"/>
        <v>43344</v>
      </c>
      <c r="F2828" s="7">
        <f>IFERROR(__xludf.DUMMYFUNCTION("""COMPUTED_VALUE"""),0.010868055555555556)</f>
        <v>0.01086805556</v>
      </c>
      <c r="G2828">
        <f t="shared" si="2"/>
        <v>0</v>
      </c>
      <c r="H2828">
        <f>IFERROR(__xludf.DUMMYFUNCTION("""COMPUTED_VALUE"""),15.0)</f>
        <v>15</v>
      </c>
      <c r="I2828">
        <f>IFERROR(__xludf.DUMMYFUNCTION("""COMPUTED_VALUE"""),39.0)</f>
        <v>39</v>
      </c>
    </row>
    <row r="2829">
      <c r="A2829" s="2">
        <v>284.0</v>
      </c>
      <c r="B2829" s="2">
        <v>6.0</v>
      </c>
      <c r="C2829" s="2">
        <v>290.0</v>
      </c>
      <c r="D2829" s="4">
        <v>43344.0212962963</v>
      </c>
      <c r="E2829" s="6">
        <f t="shared" si="1"/>
        <v>43344</v>
      </c>
      <c r="F2829" s="7">
        <f>IFERROR(__xludf.DUMMYFUNCTION("""COMPUTED_VALUE"""),0.021296296296296296)</f>
        <v>0.0212962963</v>
      </c>
      <c r="G2829">
        <f t="shared" si="2"/>
        <v>0</v>
      </c>
      <c r="H2829">
        <f>IFERROR(__xludf.DUMMYFUNCTION("""COMPUTED_VALUE"""),30.0)</f>
        <v>30</v>
      </c>
      <c r="I2829">
        <f>IFERROR(__xludf.DUMMYFUNCTION("""COMPUTED_VALUE"""),40.0)</f>
        <v>40</v>
      </c>
    </row>
    <row r="2830">
      <c r="A2830" s="2">
        <v>252.0</v>
      </c>
      <c r="B2830" s="2">
        <v>3.0</v>
      </c>
      <c r="C2830" s="2">
        <v>255.0</v>
      </c>
      <c r="D2830" s="4">
        <v>43344.031701388885</v>
      </c>
      <c r="E2830" s="6">
        <f t="shared" si="1"/>
        <v>43344</v>
      </c>
      <c r="F2830" s="7">
        <f>IFERROR(__xludf.DUMMYFUNCTION("""COMPUTED_VALUE"""),0.03170138888888889)</f>
        <v>0.03170138889</v>
      </c>
      <c r="G2830">
        <f t="shared" si="2"/>
        <v>0</v>
      </c>
      <c r="H2830">
        <f>IFERROR(__xludf.DUMMYFUNCTION("""COMPUTED_VALUE"""),45.0)</f>
        <v>45</v>
      </c>
      <c r="I2830">
        <f>IFERROR(__xludf.DUMMYFUNCTION("""COMPUTED_VALUE"""),39.0)</f>
        <v>39</v>
      </c>
    </row>
    <row r="2831">
      <c r="A2831" s="2">
        <v>252.0</v>
      </c>
      <c r="B2831" s="2">
        <v>5.0</v>
      </c>
      <c r="C2831" s="2">
        <v>257.0</v>
      </c>
      <c r="D2831" s="4">
        <v>43344.042129629626</v>
      </c>
      <c r="E2831" s="6">
        <f t="shared" si="1"/>
        <v>43344</v>
      </c>
      <c r="F2831" s="7">
        <f>IFERROR(__xludf.DUMMYFUNCTION("""COMPUTED_VALUE"""),0.04212962962962963)</f>
        <v>0.04212962963</v>
      </c>
      <c r="G2831">
        <f t="shared" si="2"/>
        <v>1</v>
      </c>
      <c r="H2831">
        <f>IFERROR(__xludf.DUMMYFUNCTION("""COMPUTED_VALUE"""),0.0)</f>
        <v>0</v>
      </c>
      <c r="I2831">
        <f>IFERROR(__xludf.DUMMYFUNCTION("""COMPUTED_VALUE"""),40.0)</f>
        <v>40</v>
      </c>
    </row>
    <row r="2832">
      <c r="A2832" s="2">
        <v>308.0</v>
      </c>
      <c r="B2832" s="2">
        <v>4.0</v>
      </c>
      <c r="C2832" s="2">
        <v>312.0</v>
      </c>
      <c r="D2832" s="4">
        <v>43344.0525462963</v>
      </c>
      <c r="E2832" s="6">
        <f t="shared" si="1"/>
        <v>43344</v>
      </c>
      <c r="F2832" s="7">
        <f>IFERROR(__xludf.DUMMYFUNCTION("""COMPUTED_VALUE"""),0.0525462962962963)</f>
        <v>0.0525462963</v>
      </c>
      <c r="G2832">
        <f t="shared" si="2"/>
        <v>1</v>
      </c>
      <c r="H2832">
        <f>IFERROR(__xludf.DUMMYFUNCTION("""COMPUTED_VALUE"""),15.0)</f>
        <v>15</v>
      </c>
      <c r="I2832">
        <f>IFERROR(__xludf.DUMMYFUNCTION("""COMPUTED_VALUE"""),40.0)</f>
        <v>40</v>
      </c>
    </row>
    <row r="2833">
      <c r="A2833" s="2">
        <v>309.0</v>
      </c>
      <c r="B2833" s="2">
        <v>2.0</v>
      </c>
      <c r="C2833" s="2">
        <v>311.0</v>
      </c>
      <c r="D2833" s="4">
        <v>43344.062951388885</v>
      </c>
      <c r="E2833" s="6">
        <f t="shared" si="1"/>
        <v>43344</v>
      </c>
      <c r="F2833" s="7">
        <f>IFERROR(__xludf.DUMMYFUNCTION("""COMPUTED_VALUE"""),0.06295138888888889)</f>
        <v>0.06295138889</v>
      </c>
      <c r="G2833">
        <f t="shared" si="2"/>
        <v>1</v>
      </c>
      <c r="H2833">
        <f>IFERROR(__xludf.DUMMYFUNCTION("""COMPUTED_VALUE"""),30.0)</f>
        <v>30</v>
      </c>
      <c r="I2833">
        <f>IFERROR(__xludf.DUMMYFUNCTION("""COMPUTED_VALUE"""),39.0)</f>
        <v>39</v>
      </c>
    </row>
    <row r="2834">
      <c r="A2834" s="2">
        <v>269.0</v>
      </c>
      <c r="B2834" s="2">
        <v>5.0</v>
      </c>
      <c r="C2834" s="2">
        <v>274.0</v>
      </c>
      <c r="D2834" s="4">
        <v>43344.073379629626</v>
      </c>
      <c r="E2834" s="6">
        <f t="shared" si="1"/>
        <v>43344</v>
      </c>
      <c r="F2834" s="7">
        <f>IFERROR(__xludf.DUMMYFUNCTION("""COMPUTED_VALUE"""),0.07337962962962963)</f>
        <v>0.07337962963</v>
      </c>
      <c r="G2834">
        <f t="shared" si="2"/>
        <v>1</v>
      </c>
      <c r="H2834">
        <f>IFERROR(__xludf.DUMMYFUNCTION("""COMPUTED_VALUE"""),45.0)</f>
        <v>45</v>
      </c>
      <c r="I2834">
        <f>IFERROR(__xludf.DUMMYFUNCTION("""COMPUTED_VALUE"""),40.0)</f>
        <v>40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>
        <v>283.0</v>
      </c>
      <c r="B2" s="3">
        <v>3.0</v>
      </c>
      <c r="C2" s="3">
        <v>286.0</v>
      </c>
      <c r="D2" s="5">
        <v>43344.0837962963</v>
      </c>
      <c r="E2" s="8">
        <f t="shared" ref="E2:E2368" si="1">IFERROR(__xludf.DUMMYFUNCTION("SPLIT(D2,"" "")"),43344.0)</f>
        <v>43344</v>
      </c>
      <c r="F2" s="9">
        <f>IFERROR(__xludf.DUMMYFUNCTION("""COMPUTED_VALUE"""),0.0837962962962963)</f>
        <v>0.0837962963</v>
      </c>
      <c r="G2" s="3">
        <f t="shared" ref="G2:G2340" si="2">IFERROR(__xludf.DUMMYFUNCTION("SPLIT(F2,"":"")"),2.0)</f>
        <v>2</v>
      </c>
      <c r="H2" s="3">
        <f>IFERROR(__xludf.DUMMYFUNCTION("""COMPUTED_VALUE"""),0.0)</f>
        <v>0</v>
      </c>
      <c r="I2" s="3">
        <f>IFERROR(__xludf.DUMMYFUNCTION("""COMPUTED_VALUE"""),40.0)</f>
        <v>40</v>
      </c>
    </row>
    <row r="3">
      <c r="A3" s="3">
        <v>307.0</v>
      </c>
      <c r="B3" s="3">
        <v>3.0</v>
      </c>
      <c r="C3" s="3">
        <v>310.0</v>
      </c>
      <c r="D3" s="5">
        <v>43344.09421296296</v>
      </c>
      <c r="E3" s="8">
        <f t="shared" si="1"/>
        <v>43344</v>
      </c>
      <c r="F3" s="9">
        <f>IFERROR(__xludf.DUMMYFUNCTION("""COMPUTED_VALUE"""),0.09421296296296296)</f>
        <v>0.09421296296</v>
      </c>
      <c r="G3" s="3">
        <f t="shared" si="2"/>
        <v>2</v>
      </c>
      <c r="H3" s="3">
        <f>IFERROR(__xludf.DUMMYFUNCTION("""COMPUTED_VALUE"""),15.0)</f>
        <v>15</v>
      </c>
      <c r="I3" s="3">
        <f>IFERROR(__xludf.DUMMYFUNCTION("""COMPUTED_VALUE"""),40.0)</f>
        <v>40</v>
      </c>
    </row>
    <row r="4">
      <c r="A4" s="3">
        <v>277.0</v>
      </c>
      <c r="B4" s="3">
        <v>3.0</v>
      </c>
      <c r="C4" s="3">
        <v>280.0</v>
      </c>
      <c r="D4" s="5">
        <v>43344.104629629626</v>
      </c>
      <c r="E4" s="8">
        <f t="shared" si="1"/>
        <v>43344</v>
      </c>
      <c r="F4" s="9">
        <f>IFERROR(__xludf.DUMMYFUNCTION("""COMPUTED_VALUE"""),0.10462962962962963)</f>
        <v>0.1046296296</v>
      </c>
      <c r="G4" s="3">
        <f t="shared" si="2"/>
        <v>2</v>
      </c>
      <c r="H4" s="3">
        <f>IFERROR(__xludf.DUMMYFUNCTION("""COMPUTED_VALUE"""),30.0)</f>
        <v>30</v>
      </c>
      <c r="I4" s="3">
        <f>IFERROR(__xludf.DUMMYFUNCTION("""COMPUTED_VALUE"""),40.0)</f>
        <v>40</v>
      </c>
    </row>
    <row r="5">
      <c r="A5" s="3">
        <v>242.0</v>
      </c>
      <c r="B5" s="3">
        <v>1.0</v>
      </c>
      <c r="C5" s="3">
        <v>243.0</v>
      </c>
      <c r="D5" s="5">
        <v>43344.11503472222</v>
      </c>
      <c r="E5" s="8">
        <f t="shared" si="1"/>
        <v>43344</v>
      </c>
      <c r="F5" s="9">
        <f>IFERROR(__xludf.DUMMYFUNCTION("""COMPUTED_VALUE"""),0.11503472222222222)</f>
        <v>0.1150347222</v>
      </c>
      <c r="G5" s="3">
        <f t="shared" si="2"/>
        <v>2</v>
      </c>
      <c r="H5" s="3">
        <f>IFERROR(__xludf.DUMMYFUNCTION("""COMPUTED_VALUE"""),45.0)</f>
        <v>45</v>
      </c>
      <c r="I5" s="3">
        <f>IFERROR(__xludf.DUMMYFUNCTION("""COMPUTED_VALUE"""),39.0)</f>
        <v>39</v>
      </c>
    </row>
    <row r="6">
      <c r="A6" s="3">
        <v>221.0</v>
      </c>
      <c r="B6" s="3">
        <v>1.0</v>
      </c>
      <c r="C6" s="3">
        <v>222.0</v>
      </c>
      <c r="D6" s="5">
        <v>43344.12546296296</v>
      </c>
      <c r="E6" s="8">
        <f t="shared" si="1"/>
        <v>43344</v>
      </c>
      <c r="F6" s="9">
        <f>IFERROR(__xludf.DUMMYFUNCTION("""COMPUTED_VALUE"""),0.12546296296296297)</f>
        <v>0.125462963</v>
      </c>
      <c r="G6" s="3">
        <f t="shared" si="2"/>
        <v>3</v>
      </c>
      <c r="H6" s="3">
        <f>IFERROR(__xludf.DUMMYFUNCTION("""COMPUTED_VALUE"""),0.0)</f>
        <v>0</v>
      </c>
      <c r="I6" s="3">
        <f>IFERROR(__xludf.DUMMYFUNCTION("""COMPUTED_VALUE"""),40.0)</f>
        <v>40</v>
      </c>
    </row>
    <row r="7">
      <c r="A7" s="3">
        <v>216.0</v>
      </c>
      <c r="B7" s="3">
        <v>0.0</v>
      </c>
      <c r="C7" s="3">
        <v>216.0</v>
      </c>
      <c r="D7" s="5">
        <v>43344.13586805556</v>
      </c>
      <c r="E7" s="8">
        <f t="shared" si="1"/>
        <v>43344</v>
      </c>
      <c r="F7" s="9">
        <f>IFERROR(__xludf.DUMMYFUNCTION("""COMPUTED_VALUE"""),0.13586805555555556)</f>
        <v>0.1358680556</v>
      </c>
      <c r="G7" s="3">
        <f t="shared" si="2"/>
        <v>3</v>
      </c>
      <c r="H7" s="3">
        <f>IFERROR(__xludf.DUMMYFUNCTION("""COMPUTED_VALUE"""),15.0)</f>
        <v>15</v>
      </c>
      <c r="I7" s="3">
        <f>IFERROR(__xludf.DUMMYFUNCTION("""COMPUTED_VALUE"""),39.0)</f>
        <v>39</v>
      </c>
    </row>
    <row r="8">
      <c r="A8" s="3">
        <v>213.0</v>
      </c>
      <c r="B8" s="3">
        <v>3.0</v>
      </c>
      <c r="C8" s="3">
        <v>216.0</v>
      </c>
      <c r="D8" s="5">
        <v>43344.14628472222</v>
      </c>
      <c r="E8" s="8">
        <f t="shared" si="1"/>
        <v>43344</v>
      </c>
      <c r="F8" s="9">
        <f>IFERROR(__xludf.DUMMYFUNCTION("""COMPUTED_VALUE"""),0.14628472222222222)</f>
        <v>0.1462847222</v>
      </c>
      <c r="G8" s="3">
        <f t="shared" si="2"/>
        <v>3</v>
      </c>
      <c r="H8" s="3">
        <f>IFERROR(__xludf.DUMMYFUNCTION("""COMPUTED_VALUE"""),30.0)</f>
        <v>30</v>
      </c>
      <c r="I8" s="3">
        <f>IFERROR(__xludf.DUMMYFUNCTION("""COMPUTED_VALUE"""),39.0)</f>
        <v>39</v>
      </c>
    </row>
    <row r="9">
      <c r="A9" s="3">
        <v>194.0</v>
      </c>
      <c r="B9" s="3">
        <v>3.0</v>
      </c>
      <c r="C9" s="3">
        <v>197.0</v>
      </c>
      <c r="D9" s="5">
        <v>43344.15671296296</v>
      </c>
      <c r="E9" s="8">
        <f t="shared" si="1"/>
        <v>43344</v>
      </c>
      <c r="F9" s="9">
        <f>IFERROR(__xludf.DUMMYFUNCTION("""COMPUTED_VALUE"""),0.15671296296296297)</f>
        <v>0.156712963</v>
      </c>
      <c r="G9" s="3">
        <f t="shared" si="2"/>
        <v>3</v>
      </c>
      <c r="H9" s="3">
        <f>IFERROR(__xludf.DUMMYFUNCTION("""COMPUTED_VALUE"""),45.0)</f>
        <v>45</v>
      </c>
      <c r="I9" s="3">
        <f>IFERROR(__xludf.DUMMYFUNCTION("""COMPUTED_VALUE"""),40.0)</f>
        <v>40</v>
      </c>
    </row>
    <row r="10">
      <c r="A10" s="3">
        <v>177.0</v>
      </c>
      <c r="B10" s="3">
        <v>0.0</v>
      </c>
      <c r="C10" s="3">
        <v>177.0</v>
      </c>
      <c r="D10" s="5">
        <v>43344.16711805556</v>
      </c>
      <c r="E10" s="8">
        <f t="shared" si="1"/>
        <v>43344</v>
      </c>
      <c r="F10" s="9">
        <f>IFERROR(__xludf.DUMMYFUNCTION("""COMPUTED_VALUE"""),0.16711805555555556)</f>
        <v>0.1671180556</v>
      </c>
      <c r="G10" s="3">
        <f t="shared" si="2"/>
        <v>4</v>
      </c>
      <c r="H10" s="3">
        <f>IFERROR(__xludf.DUMMYFUNCTION("""COMPUTED_VALUE"""),0.0)</f>
        <v>0</v>
      </c>
      <c r="I10" s="3">
        <f>IFERROR(__xludf.DUMMYFUNCTION("""COMPUTED_VALUE"""),39.0)</f>
        <v>39</v>
      </c>
    </row>
    <row r="11">
      <c r="A11" s="3">
        <v>143.0</v>
      </c>
      <c r="B11" s="3">
        <v>2.0</v>
      </c>
      <c r="C11" s="3">
        <v>145.0</v>
      </c>
      <c r="D11" s="5">
        <v>43344.1775462963</v>
      </c>
      <c r="E11" s="8">
        <f t="shared" si="1"/>
        <v>43344</v>
      </c>
      <c r="F11" s="9">
        <f>IFERROR(__xludf.DUMMYFUNCTION("""COMPUTED_VALUE"""),0.17754629629629629)</f>
        <v>0.1775462963</v>
      </c>
      <c r="G11" s="3">
        <f t="shared" si="2"/>
        <v>4</v>
      </c>
      <c r="H11" s="3">
        <f>IFERROR(__xludf.DUMMYFUNCTION("""COMPUTED_VALUE"""),15.0)</f>
        <v>15</v>
      </c>
      <c r="I11" s="3">
        <f>IFERROR(__xludf.DUMMYFUNCTION("""COMPUTED_VALUE"""),40.0)</f>
        <v>40</v>
      </c>
    </row>
    <row r="12">
      <c r="A12" s="3">
        <v>167.0</v>
      </c>
      <c r="B12" s="3">
        <v>1.0</v>
      </c>
      <c r="C12" s="3">
        <v>158.0</v>
      </c>
      <c r="D12" s="5">
        <v>43344.187951388885</v>
      </c>
      <c r="E12" s="8">
        <f t="shared" si="1"/>
        <v>43344</v>
      </c>
      <c r="F12" s="9">
        <f>IFERROR(__xludf.DUMMYFUNCTION("""COMPUTED_VALUE"""),0.18795138888888888)</f>
        <v>0.1879513889</v>
      </c>
      <c r="G12" s="3">
        <f t="shared" si="2"/>
        <v>4</v>
      </c>
      <c r="H12" s="3">
        <f>IFERROR(__xludf.DUMMYFUNCTION("""COMPUTED_VALUE"""),30.0)</f>
        <v>30</v>
      </c>
      <c r="I12" s="3">
        <f>IFERROR(__xludf.DUMMYFUNCTION("""COMPUTED_VALUE"""),39.0)</f>
        <v>39</v>
      </c>
    </row>
    <row r="13">
      <c r="A13" s="3">
        <v>164.0</v>
      </c>
      <c r="B13" s="3">
        <v>3.0</v>
      </c>
      <c r="C13" s="3">
        <v>167.0</v>
      </c>
      <c r="D13" s="5">
        <v>43344.19836805556</v>
      </c>
      <c r="E13" s="8">
        <f t="shared" si="1"/>
        <v>43344</v>
      </c>
      <c r="F13" s="9">
        <f>IFERROR(__xludf.DUMMYFUNCTION("""COMPUTED_VALUE"""),0.19836805555555556)</f>
        <v>0.1983680556</v>
      </c>
      <c r="G13" s="3">
        <f t="shared" si="2"/>
        <v>4</v>
      </c>
      <c r="H13" s="3">
        <f>IFERROR(__xludf.DUMMYFUNCTION("""COMPUTED_VALUE"""),45.0)</f>
        <v>45</v>
      </c>
      <c r="I13" s="3">
        <f>IFERROR(__xludf.DUMMYFUNCTION("""COMPUTED_VALUE"""),39.0)</f>
        <v>39</v>
      </c>
    </row>
    <row r="14">
      <c r="A14" s="3">
        <v>147.0</v>
      </c>
      <c r="B14" s="3">
        <v>0.0</v>
      </c>
      <c r="C14" s="3">
        <v>146.0</v>
      </c>
      <c r="D14" s="5">
        <v>43344.20878472222</v>
      </c>
      <c r="E14" s="8">
        <f t="shared" si="1"/>
        <v>43344</v>
      </c>
      <c r="F14" s="9">
        <f>IFERROR(__xludf.DUMMYFUNCTION("""COMPUTED_VALUE"""),0.20878472222222222)</f>
        <v>0.2087847222</v>
      </c>
      <c r="G14" s="3">
        <f t="shared" si="2"/>
        <v>5</v>
      </c>
      <c r="H14" s="3">
        <f>IFERROR(__xludf.DUMMYFUNCTION("""COMPUTED_VALUE"""),0.0)</f>
        <v>0</v>
      </c>
      <c r="I14" s="3">
        <f>IFERROR(__xludf.DUMMYFUNCTION("""COMPUTED_VALUE"""),39.0)</f>
        <v>39</v>
      </c>
    </row>
    <row r="15">
      <c r="A15" s="3">
        <v>138.0</v>
      </c>
      <c r="B15" s="3">
        <v>0.0</v>
      </c>
      <c r="C15" s="3">
        <v>138.0</v>
      </c>
      <c r="D15" s="5">
        <v>43344.219201388885</v>
      </c>
      <c r="E15" s="8">
        <f t="shared" si="1"/>
        <v>43344</v>
      </c>
      <c r="F15" s="9">
        <f>IFERROR(__xludf.DUMMYFUNCTION("""COMPUTED_VALUE"""),0.21920138888888888)</f>
        <v>0.2192013889</v>
      </c>
      <c r="G15" s="3">
        <f t="shared" si="2"/>
        <v>5</v>
      </c>
      <c r="H15" s="3">
        <f>IFERROR(__xludf.DUMMYFUNCTION("""COMPUTED_VALUE"""),15.0)</f>
        <v>15</v>
      </c>
      <c r="I15" s="3">
        <f>IFERROR(__xludf.DUMMYFUNCTION("""COMPUTED_VALUE"""),39.0)</f>
        <v>39</v>
      </c>
    </row>
    <row r="16">
      <c r="A16" s="3">
        <v>110.0</v>
      </c>
      <c r="B16" s="3">
        <v>0.0</v>
      </c>
      <c r="C16" s="3">
        <v>110.0</v>
      </c>
      <c r="D16" s="5">
        <v>43344.22961805556</v>
      </c>
      <c r="E16" s="8">
        <f t="shared" si="1"/>
        <v>43344</v>
      </c>
      <c r="F16" s="9">
        <f>IFERROR(__xludf.DUMMYFUNCTION("""COMPUTED_VALUE"""),0.22961805555555556)</f>
        <v>0.2296180556</v>
      </c>
      <c r="G16" s="3">
        <f t="shared" si="2"/>
        <v>5</v>
      </c>
      <c r="H16" s="3">
        <f>IFERROR(__xludf.DUMMYFUNCTION("""COMPUTED_VALUE"""),30.0)</f>
        <v>30</v>
      </c>
      <c r="I16" s="3">
        <f>IFERROR(__xludf.DUMMYFUNCTION("""COMPUTED_VALUE"""),39.0)</f>
        <v>39</v>
      </c>
    </row>
    <row r="17">
      <c r="A17" s="3">
        <v>107.0</v>
      </c>
      <c r="B17" s="3">
        <v>0.0</v>
      </c>
      <c r="C17" s="3">
        <v>107.0</v>
      </c>
      <c r="D17" s="5">
        <v>43344.2400462963</v>
      </c>
      <c r="E17" s="8">
        <f t="shared" si="1"/>
        <v>43344</v>
      </c>
      <c r="F17" s="9">
        <f>IFERROR(__xludf.DUMMYFUNCTION("""COMPUTED_VALUE"""),0.24004629629629629)</f>
        <v>0.2400462963</v>
      </c>
      <c r="G17" s="3">
        <f t="shared" si="2"/>
        <v>5</v>
      </c>
      <c r="H17" s="3">
        <f>IFERROR(__xludf.DUMMYFUNCTION("""COMPUTED_VALUE"""),45.0)</f>
        <v>45</v>
      </c>
      <c r="I17" s="3">
        <f>IFERROR(__xludf.DUMMYFUNCTION("""COMPUTED_VALUE"""),40.0)</f>
        <v>40</v>
      </c>
    </row>
    <row r="18">
      <c r="A18" s="3">
        <v>99.0</v>
      </c>
      <c r="B18" s="3">
        <v>0.0</v>
      </c>
      <c r="C18" s="3">
        <v>99.0</v>
      </c>
      <c r="D18" s="5">
        <v>43344.25046296296</v>
      </c>
      <c r="E18" s="8">
        <f t="shared" si="1"/>
        <v>43344</v>
      </c>
      <c r="F18" s="9">
        <f>IFERROR(__xludf.DUMMYFUNCTION("""COMPUTED_VALUE"""),0.25046296296296294)</f>
        <v>0.250462963</v>
      </c>
      <c r="G18" s="3">
        <f t="shared" si="2"/>
        <v>6</v>
      </c>
      <c r="H18" s="3">
        <f>IFERROR(__xludf.DUMMYFUNCTION("""COMPUTED_VALUE"""),0.0)</f>
        <v>0</v>
      </c>
      <c r="I18" s="3">
        <f>IFERROR(__xludf.DUMMYFUNCTION("""COMPUTED_VALUE"""),40.0)</f>
        <v>40</v>
      </c>
    </row>
    <row r="19">
      <c r="A19" s="3">
        <v>91.0</v>
      </c>
      <c r="B19" s="3">
        <v>0.0</v>
      </c>
      <c r="C19" s="3">
        <v>91.0</v>
      </c>
      <c r="D19" s="5">
        <v>43344.26086805556</v>
      </c>
      <c r="E19" s="8">
        <f t="shared" si="1"/>
        <v>43344</v>
      </c>
      <c r="F19" s="9">
        <f>IFERROR(__xludf.DUMMYFUNCTION("""COMPUTED_VALUE"""),0.26086805555555553)</f>
        <v>0.2608680556</v>
      </c>
      <c r="G19" s="3">
        <f t="shared" si="2"/>
        <v>6</v>
      </c>
      <c r="H19" s="3">
        <f>IFERROR(__xludf.DUMMYFUNCTION("""COMPUTED_VALUE"""),15.0)</f>
        <v>15</v>
      </c>
      <c r="I19" s="3">
        <f>IFERROR(__xludf.DUMMYFUNCTION("""COMPUTED_VALUE"""),39.0)</f>
        <v>39</v>
      </c>
    </row>
    <row r="20">
      <c r="A20" s="3">
        <v>77.0</v>
      </c>
      <c r="B20" s="3">
        <v>0.0</v>
      </c>
      <c r="C20" s="3">
        <v>77.0</v>
      </c>
      <c r="D20" s="5">
        <v>43344.27385416667</v>
      </c>
      <c r="E20" s="8">
        <f t="shared" si="1"/>
        <v>43344</v>
      </c>
      <c r="F20" s="9">
        <f>IFERROR(__xludf.DUMMYFUNCTION("""COMPUTED_VALUE"""),0.2738541666666667)</f>
        <v>0.2738541667</v>
      </c>
      <c r="G20" s="3">
        <f t="shared" si="2"/>
        <v>6</v>
      </c>
      <c r="H20" s="3">
        <f>IFERROR(__xludf.DUMMYFUNCTION("""COMPUTED_VALUE"""),34.0)</f>
        <v>34</v>
      </c>
      <c r="I20" s="3">
        <f>IFERROR(__xludf.DUMMYFUNCTION("""COMPUTED_VALUE"""),21.0)</f>
        <v>21</v>
      </c>
    </row>
    <row r="21">
      <c r="A21" s="3">
        <v>75.0</v>
      </c>
      <c r="B21" s="3">
        <v>0.0</v>
      </c>
      <c r="C21" s="3">
        <v>72.0</v>
      </c>
      <c r="D21" s="5">
        <v>43344.281701388885</v>
      </c>
      <c r="E21" s="8">
        <f t="shared" si="1"/>
        <v>43344</v>
      </c>
      <c r="F21" s="9">
        <f>IFERROR(__xludf.DUMMYFUNCTION("""COMPUTED_VALUE"""),0.2817013888888889)</f>
        <v>0.2817013889</v>
      </c>
      <c r="G21" s="3">
        <f t="shared" si="2"/>
        <v>6</v>
      </c>
      <c r="H21" s="3">
        <f>IFERROR(__xludf.DUMMYFUNCTION("""COMPUTED_VALUE"""),45.0)</f>
        <v>45</v>
      </c>
      <c r="I21" s="3">
        <f>IFERROR(__xludf.DUMMYFUNCTION("""COMPUTED_VALUE"""),39.0)</f>
        <v>39</v>
      </c>
    </row>
    <row r="22">
      <c r="A22" s="3">
        <v>73.0</v>
      </c>
      <c r="B22" s="3">
        <v>1.0</v>
      </c>
      <c r="C22" s="3">
        <v>74.0</v>
      </c>
      <c r="D22" s="5">
        <v>43344.29211805556</v>
      </c>
      <c r="E22" s="8">
        <f t="shared" si="1"/>
        <v>43344</v>
      </c>
      <c r="F22" s="9">
        <f>IFERROR(__xludf.DUMMYFUNCTION("""COMPUTED_VALUE"""),0.29211805555555553)</f>
        <v>0.2921180556</v>
      </c>
      <c r="G22" s="3">
        <f t="shared" si="2"/>
        <v>7</v>
      </c>
      <c r="H22" s="3">
        <f>IFERROR(__xludf.DUMMYFUNCTION("""COMPUTED_VALUE"""),0.0)</f>
        <v>0</v>
      </c>
      <c r="I22" s="3">
        <f>IFERROR(__xludf.DUMMYFUNCTION("""COMPUTED_VALUE"""),39.0)</f>
        <v>39</v>
      </c>
    </row>
    <row r="23">
      <c r="A23" s="3">
        <v>76.0</v>
      </c>
      <c r="B23" s="3">
        <v>0.0</v>
      </c>
      <c r="C23" s="3">
        <v>76.0</v>
      </c>
      <c r="D23" s="5">
        <v>43344.30255787037</v>
      </c>
      <c r="E23" s="8">
        <f t="shared" si="1"/>
        <v>43344</v>
      </c>
      <c r="F23" s="9">
        <f>IFERROR(__xludf.DUMMYFUNCTION("""COMPUTED_VALUE"""),0.30255787037037035)</f>
        <v>0.3025578704</v>
      </c>
      <c r="G23" s="3">
        <f t="shared" si="2"/>
        <v>7</v>
      </c>
      <c r="H23" s="3">
        <f>IFERROR(__xludf.DUMMYFUNCTION("""COMPUTED_VALUE"""),15.0)</f>
        <v>15</v>
      </c>
      <c r="I23" s="3">
        <f>IFERROR(__xludf.DUMMYFUNCTION("""COMPUTED_VALUE"""),41.0)</f>
        <v>41</v>
      </c>
    </row>
    <row r="24">
      <c r="A24" s="3">
        <v>97.0</v>
      </c>
      <c r="B24" s="3">
        <v>3.0</v>
      </c>
      <c r="C24" s="3">
        <v>100.0</v>
      </c>
      <c r="D24" s="5">
        <v>43344.31297453704</v>
      </c>
      <c r="E24" s="8">
        <f t="shared" si="1"/>
        <v>43344</v>
      </c>
      <c r="F24" s="9">
        <f>IFERROR(__xludf.DUMMYFUNCTION("""COMPUTED_VALUE"""),0.31297453703703704)</f>
        <v>0.312974537</v>
      </c>
      <c r="G24" s="3">
        <f t="shared" si="2"/>
        <v>7</v>
      </c>
      <c r="H24" s="3">
        <f>IFERROR(__xludf.DUMMYFUNCTION("""COMPUTED_VALUE"""),30.0)</f>
        <v>30</v>
      </c>
      <c r="I24" s="3">
        <f>IFERROR(__xludf.DUMMYFUNCTION("""COMPUTED_VALUE"""),41.0)</f>
        <v>41</v>
      </c>
    </row>
    <row r="25">
      <c r="A25" s="3">
        <v>109.0</v>
      </c>
      <c r="B25" s="3">
        <v>3.0</v>
      </c>
      <c r="C25" s="3">
        <v>112.0</v>
      </c>
      <c r="D25" s="5">
        <v>43344.3233912037</v>
      </c>
      <c r="E25" s="8">
        <f t="shared" si="1"/>
        <v>43344</v>
      </c>
      <c r="F25" s="9">
        <f>IFERROR(__xludf.DUMMYFUNCTION("""COMPUTED_VALUE"""),0.3233912037037037)</f>
        <v>0.3233912037</v>
      </c>
      <c r="G25" s="3">
        <f t="shared" si="2"/>
        <v>7</v>
      </c>
      <c r="H25" s="3">
        <f>IFERROR(__xludf.DUMMYFUNCTION("""COMPUTED_VALUE"""),45.0)</f>
        <v>45</v>
      </c>
      <c r="I25" s="3">
        <f>IFERROR(__xludf.DUMMYFUNCTION("""COMPUTED_VALUE"""),41.0)</f>
        <v>41</v>
      </c>
    </row>
    <row r="26">
      <c r="A26" s="3">
        <v>84.0</v>
      </c>
      <c r="B26" s="3">
        <v>0.0</v>
      </c>
      <c r="C26" s="3">
        <v>84.0</v>
      </c>
      <c r="D26" s="5">
        <v>43344.33380787037</v>
      </c>
      <c r="E26" s="8">
        <f t="shared" si="1"/>
        <v>43344</v>
      </c>
      <c r="F26" s="9">
        <f>IFERROR(__xludf.DUMMYFUNCTION("""COMPUTED_VALUE"""),0.33380787037037035)</f>
        <v>0.3338078704</v>
      </c>
      <c r="G26" s="3">
        <f t="shared" si="2"/>
        <v>8</v>
      </c>
      <c r="H26" s="3">
        <f>IFERROR(__xludf.DUMMYFUNCTION("""COMPUTED_VALUE"""),0.0)</f>
        <v>0</v>
      </c>
      <c r="I26" s="3">
        <f>IFERROR(__xludf.DUMMYFUNCTION("""COMPUTED_VALUE"""),41.0)</f>
        <v>41</v>
      </c>
    </row>
    <row r="27">
      <c r="A27" s="3">
        <v>101.0</v>
      </c>
      <c r="B27" s="3">
        <v>0.0</v>
      </c>
      <c r="C27" s="3">
        <v>92.0</v>
      </c>
      <c r="D27" s="5">
        <v>43344.34422453704</v>
      </c>
      <c r="E27" s="8">
        <f t="shared" si="1"/>
        <v>43344</v>
      </c>
      <c r="F27" s="9">
        <f>IFERROR(__xludf.DUMMYFUNCTION("""COMPUTED_VALUE"""),0.34422453703703704)</f>
        <v>0.344224537</v>
      </c>
      <c r="G27" s="3">
        <f t="shared" si="2"/>
        <v>8</v>
      </c>
      <c r="H27" s="3">
        <f>IFERROR(__xludf.DUMMYFUNCTION("""COMPUTED_VALUE"""),15.0)</f>
        <v>15</v>
      </c>
      <c r="I27" s="3">
        <f>IFERROR(__xludf.DUMMYFUNCTION("""COMPUTED_VALUE"""),41.0)</f>
        <v>41</v>
      </c>
    </row>
    <row r="28">
      <c r="A28" s="3">
        <v>118.0</v>
      </c>
      <c r="B28" s="3">
        <v>1.0</v>
      </c>
      <c r="C28" s="3">
        <v>119.0</v>
      </c>
      <c r="D28" s="5">
        <v>43344.3546412037</v>
      </c>
      <c r="E28" s="8">
        <f t="shared" si="1"/>
        <v>43344</v>
      </c>
      <c r="F28" s="9">
        <f>IFERROR(__xludf.DUMMYFUNCTION("""COMPUTED_VALUE"""),0.3546412037037037)</f>
        <v>0.3546412037</v>
      </c>
      <c r="G28" s="3">
        <f t="shared" si="2"/>
        <v>8</v>
      </c>
      <c r="H28" s="3">
        <f>IFERROR(__xludf.DUMMYFUNCTION("""COMPUTED_VALUE"""),30.0)</f>
        <v>30</v>
      </c>
      <c r="I28" s="3">
        <f>IFERROR(__xludf.DUMMYFUNCTION("""COMPUTED_VALUE"""),41.0)</f>
        <v>41</v>
      </c>
    </row>
    <row r="29">
      <c r="A29" s="3">
        <v>109.0</v>
      </c>
      <c r="B29" s="3">
        <v>0.0</v>
      </c>
      <c r="C29" s="3">
        <v>109.0</v>
      </c>
      <c r="D29" s="5">
        <v>43344.3650462963</v>
      </c>
      <c r="E29" s="8">
        <f t="shared" si="1"/>
        <v>43344</v>
      </c>
      <c r="F29" s="9">
        <f>IFERROR(__xludf.DUMMYFUNCTION("""COMPUTED_VALUE"""),0.3650462962962963)</f>
        <v>0.3650462963</v>
      </c>
      <c r="G29" s="3">
        <f t="shared" si="2"/>
        <v>8</v>
      </c>
      <c r="H29" s="3">
        <f>IFERROR(__xludf.DUMMYFUNCTION("""COMPUTED_VALUE"""),45.0)</f>
        <v>45</v>
      </c>
      <c r="I29" s="3">
        <f>IFERROR(__xludf.DUMMYFUNCTION("""COMPUTED_VALUE"""),40.0)</f>
        <v>40</v>
      </c>
    </row>
    <row r="30">
      <c r="A30" s="3">
        <v>82.0</v>
      </c>
      <c r="B30" s="3">
        <v>0.0</v>
      </c>
      <c r="C30" s="3">
        <v>82.0</v>
      </c>
      <c r="D30" s="5">
        <v>43344.37547453704</v>
      </c>
      <c r="E30" s="8">
        <f t="shared" si="1"/>
        <v>43344</v>
      </c>
      <c r="F30" s="9">
        <f>IFERROR(__xludf.DUMMYFUNCTION("""COMPUTED_VALUE"""),0.37547453703703704)</f>
        <v>0.375474537</v>
      </c>
      <c r="G30" s="3">
        <f t="shared" si="2"/>
        <v>9</v>
      </c>
      <c r="H30" s="3">
        <f>IFERROR(__xludf.DUMMYFUNCTION("""COMPUTED_VALUE"""),0.0)</f>
        <v>0</v>
      </c>
      <c r="I30" s="3">
        <f>IFERROR(__xludf.DUMMYFUNCTION("""COMPUTED_VALUE"""),41.0)</f>
        <v>41</v>
      </c>
    </row>
    <row r="31">
      <c r="A31" s="3">
        <v>98.0</v>
      </c>
      <c r="B31" s="3">
        <v>0.0</v>
      </c>
      <c r="C31" s="3">
        <v>98.0</v>
      </c>
      <c r="D31" s="5">
        <v>43344.3858912037</v>
      </c>
      <c r="E31" s="8">
        <f t="shared" si="1"/>
        <v>43344</v>
      </c>
      <c r="F31" s="9">
        <f>IFERROR(__xludf.DUMMYFUNCTION("""COMPUTED_VALUE"""),0.3858912037037037)</f>
        <v>0.3858912037</v>
      </c>
      <c r="G31" s="3">
        <f t="shared" si="2"/>
        <v>9</v>
      </c>
      <c r="H31" s="3">
        <f>IFERROR(__xludf.DUMMYFUNCTION("""COMPUTED_VALUE"""),15.0)</f>
        <v>15</v>
      </c>
      <c r="I31" s="3">
        <f>IFERROR(__xludf.DUMMYFUNCTION("""COMPUTED_VALUE"""),41.0)</f>
        <v>41</v>
      </c>
    </row>
    <row r="32">
      <c r="A32" s="3">
        <v>114.0</v>
      </c>
      <c r="B32" s="3">
        <v>0.0</v>
      </c>
      <c r="C32" s="3">
        <v>106.0</v>
      </c>
      <c r="D32" s="5">
        <v>43344.3962962963</v>
      </c>
      <c r="E32" s="8">
        <f t="shared" si="1"/>
        <v>43344</v>
      </c>
      <c r="F32" s="9">
        <f>IFERROR(__xludf.DUMMYFUNCTION("""COMPUTED_VALUE"""),0.3962962962962963)</f>
        <v>0.3962962963</v>
      </c>
      <c r="G32" s="3">
        <f t="shared" si="2"/>
        <v>9</v>
      </c>
      <c r="H32" s="3">
        <f>IFERROR(__xludf.DUMMYFUNCTION("""COMPUTED_VALUE"""),30.0)</f>
        <v>30</v>
      </c>
      <c r="I32" s="3">
        <f>IFERROR(__xludf.DUMMYFUNCTION("""COMPUTED_VALUE"""),40.0)</f>
        <v>40</v>
      </c>
    </row>
    <row r="33">
      <c r="A33" s="3">
        <v>141.0</v>
      </c>
      <c r="B33" s="3">
        <v>0.0</v>
      </c>
      <c r="C33" s="3">
        <v>141.0</v>
      </c>
      <c r="D33" s="5">
        <v>43344.40673611111</v>
      </c>
      <c r="E33" s="8">
        <f t="shared" si="1"/>
        <v>43344</v>
      </c>
      <c r="F33" s="9">
        <f>IFERROR(__xludf.DUMMYFUNCTION("""COMPUTED_VALUE"""),0.40673611111111113)</f>
        <v>0.4067361111</v>
      </c>
      <c r="G33" s="3">
        <f t="shared" si="2"/>
        <v>9</v>
      </c>
      <c r="H33" s="3">
        <f>IFERROR(__xludf.DUMMYFUNCTION("""COMPUTED_VALUE"""),45.0)</f>
        <v>45</v>
      </c>
      <c r="I33" s="3">
        <f>IFERROR(__xludf.DUMMYFUNCTION("""COMPUTED_VALUE"""),42.0)</f>
        <v>42</v>
      </c>
    </row>
    <row r="34">
      <c r="A34" s="3">
        <v>105.0</v>
      </c>
      <c r="B34" s="3">
        <v>1.0</v>
      </c>
      <c r="C34" s="3">
        <v>106.0</v>
      </c>
      <c r="D34" s="5">
        <v>43344.417129629626</v>
      </c>
      <c r="E34" s="8">
        <f t="shared" si="1"/>
        <v>43344</v>
      </c>
      <c r="F34" s="9">
        <f>IFERROR(__xludf.DUMMYFUNCTION("""COMPUTED_VALUE"""),0.41712962962962963)</f>
        <v>0.4171296296</v>
      </c>
      <c r="G34" s="3">
        <f t="shared" si="2"/>
        <v>10</v>
      </c>
      <c r="H34" s="3">
        <f>IFERROR(__xludf.DUMMYFUNCTION("""COMPUTED_VALUE"""),0.0)</f>
        <v>0</v>
      </c>
      <c r="I34" s="3">
        <f>IFERROR(__xludf.DUMMYFUNCTION("""COMPUTED_VALUE"""),40.0)</f>
        <v>40</v>
      </c>
    </row>
    <row r="35">
      <c r="A35" s="3">
        <v>133.0</v>
      </c>
      <c r="B35" s="3">
        <v>1.0</v>
      </c>
      <c r="C35" s="3">
        <v>134.0</v>
      </c>
      <c r="D35" s="5">
        <v>43344.42755787037</v>
      </c>
      <c r="E35" s="8">
        <f t="shared" si="1"/>
        <v>43344</v>
      </c>
      <c r="F35" s="9">
        <f>IFERROR(__xludf.DUMMYFUNCTION("""COMPUTED_VALUE"""),0.42755787037037035)</f>
        <v>0.4275578704</v>
      </c>
      <c r="G35" s="3">
        <f t="shared" si="2"/>
        <v>10</v>
      </c>
      <c r="H35" s="3">
        <f>IFERROR(__xludf.DUMMYFUNCTION("""COMPUTED_VALUE"""),15.0)</f>
        <v>15</v>
      </c>
      <c r="I35" s="3">
        <f>IFERROR(__xludf.DUMMYFUNCTION("""COMPUTED_VALUE"""),41.0)</f>
        <v>41</v>
      </c>
    </row>
    <row r="36">
      <c r="A36" s="3">
        <v>154.0</v>
      </c>
      <c r="B36" s="3">
        <v>3.0</v>
      </c>
      <c r="C36" s="3">
        <v>157.0</v>
      </c>
      <c r="D36" s="5">
        <v>43344.43796296296</v>
      </c>
      <c r="E36" s="8">
        <f t="shared" si="1"/>
        <v>43344</v>
      </c>
      <c r="F36" s="9">
        <f>IFERROR(__xludf.DUMMYFUNCTION("""COMPUTED_VALUE"""),0.43796296296296294)</f>
        <v>0.437962963</v>
      </c>
      <c r="G36" s="3">
        <f t="shared" si="2"/>
        <v>10</v>
      </c>
      <c r="H36" s="3">
        <f>IFERROR(__xludf.DUMMYFUNCTION("""COMPUTED_VALUE"""),30.0)</f>
        <v>30</v>
      </c>
      <c r="I36" s="3">
        <f>IFERROR(__xludf.DUMMYFUNCTION("""COMPUTED_VALUE"""),40.0)</f>
        <v>40</v>
      </c>
    </row>
    <row r="37">
      <c r="A37" s="3">
        <v>203.0</v>
      </c>
      <c r="B37" s="3">
        <v>2.0</v>
      </c>
      <c r="C37" s="3">
        <v>205.0</v>
      </c>
      <c r="D37" s="5">
        <v>43344.4483912037</v>
      </c>
      <c r="E37" s="8">
        <f t="shared" si="1"/>
        <v>43344</v>
      </c>
      <c r="F37" s="9">
        <f>IFERROR(__xludf.DUMMYFUNCTION("""COMPUTED_VALUE"""),0.4483912037037037)</f>
        <v>0.4483912037</v>
      </c>
      <c r="G37" s="3">
        <f t="shared" si="2"/>
        <v>10</v>
      </c>
      <c r="H37" s="3">
        <f>IFERROR(__xludf.DUMMYFUNCTION("""COMPUTED_VALUE"""),45.0)</f>
        <v>45</v>
      </c>
      <c r="I37" s="3">
        <f>IFERROR(__xludf.DUMMYFUNCTION("""COMPUTED_VALUE"""),41.0)</f>
        <v>41</v>
      </c>
    </row>
    <row r="38">
      <c r="A38" s="3">
        <v>156.0</v>
      </c>
      <c r="B38" s="3">
        <v>0.0</v>
      </c>
      <c r="C38" s="3">
        <v>156.0</v>
      </c>
      <c r="D38" s="5">
        <v>43344.45880787037</v>
      </c>
      <c r="E38" s="8">
        <f t="shared" si="1"/>
        <v>43344</v>
      </c>
      <c r="F38" s="9">
        <f>IFERROR(__xludf.DUMMYFUNCTION("""COMPUTED_VALUE"""),0.45880787037037035)</f>
        <v>0.4588078704</v>
      </c>
      <c r="G38" s="3">
        <f t="shared" si="2"/>
        <v>11</v>
      </c>
      <c r="H38" s="3">
        <f>IFERROR(__xludf.DUMMYFUNCTION("""COMPUTED_VALUE"""),0.0)</f>
        <v>0</v>
      </c>
      <c r="I38" s="3">
        <f>IFERROR(__xludf.DUMMYFUNCTION("""COMPUTED_VALUE"""),41.0)</f>
        <v>41</v>
      </c>
    </row>
    <row r="39">
      <c r="A39" s="3">
        <v>165.0</v>
      </c>
      <c r="B39" s="3">
        <v>0.0</v>
      </c>
      <c r="C39" s="3">
        <v>165.0</v>
      </c>
      <c r="D39" s="5">
        <v>43344.46921296296</v>
      </c>
      <c r="E39" s="8">
        <f t="shared" si="1"/>
        <v>43344</v>
      </c>
      <c r="F39" s="9">
        <f>IFERROR(__xludf.DUMMYFUNCTION("""COMPUTED_VALUE"""),0.46921296296296294)</f>
        <v>0.469212963</v>
      </c>
      <c r="G39" s="3">
        <f t="shared" si="2"/>
        <v>11</v>
      </c>
      <c r="H39" s="3">
        <f>IFERROR(__xludf.DUMMYFUNCTION("""COMPUTED_VALUE"""),15.0)</f>
        <v>15</v>
      </c>
      <c r="I39" s="3">
        <f>IFERROR(__xludf.DUMMYFUNCTION("""COMPUTED_VALUE"""),40.0)</f>
        <v>40</v>
      </c>
    </row>
    <row r="40">
      <c r="A40" s="3">
        <v>200.0</v>
      </c>
      <c r="B40" s="3">
        <v>0.0</v>
      </c>
      <c r="C40" s="3">
        <v>200.0</v>
      </c>
      <c r="D40" s="5">
        <v>43344.4796412037</v>
      </c>
      <c r="E40" s="8">
        <f t="shared" si="1"/>
        <v>43344</v>
      </c>
      <c r="F40" s="9">
        <f>IFERROR(__xludf.DUMMYFUNCTION("""COMPUTED_VALUE"""),0.4796412037037037)</f>
        <v>0.4796412037</v>
      </c>
      <c r="G40" s="3">
        <f t="shared" si="2"/>
        <v>11</v>
      </c>
      <c r="H40" s="3">
        <f>IFERROR(__xludf.DUMMYFUNCTION("""COMPUTED_VALUE"""),30.0)</f>
        <v>30</v>
      </c>
      <c r="I40" s="3">
        <f>IFERROR(__xludf.DUMMYFUNCTION("""COMPUTED_VALUE"""),41.0)</f>
        <v>41</v>
      </c>
    </row>
    <row r="41">
      <c r="A41" s="3">
        <v>292.0</v>
      </c>
      <c r="B41" s="3">
        <v>1.0</v>
      </c>
      <c r="C41" s="3">
        <v>293.0</v>
      </c>
      <c r="D41" s="5">
        <v>43344.4900462963</v>
      </c>
      <c r="E41" s="8">
        <f t="shared" si="1"/>
        <v>43344</v>
      </c>
      <c r="F41" s="9">
        <f>IFERROR(__xludf.DUMMYFUNCTION("""COMPUTED_VALUE"""),0.4900462962962963)</f>
        <v>0.4900462963</v>
      </c>
      <c r="G41" s="3">
        <f t="shared" si="2"/>
        <v>11</v>
      </c>
      <c r="H41" s="3">
        <f>IFERROR(__xludf.DUMMYFUNCTION("""COMPUTED_VALUE"""),45.0)</f>
        <v>45</v>
      </c>
      <c r="I41" s="3">
        <f>IFERROR(__xludf.DUMMYFUNCTION("""COMPUTED_VALUE"""),40.0)</f>
        <v>40</v>
      </c>
    </row>
    <row r="42">
      <c r="A42" s="3">
        <v>223.0</v>
      </c>
      <c r="B42" s="3">
        <v>0.0</v>
      </c>
      <c r="C42" s="3">
        <v>223.0</v>
      </c>
      <c r="D42" s="5">
        <v>43344.50047453704</v>
      </c>
      <c r="E42" s="8">
        <f t="shared" si="1"/>
        <v>43344</v>
      </c>
      <c r="F42" s="9">
        <f>IFERROR(__xludf.DUMMYFUNCTION("""COMPUTED_VALUE"""),0.500474537037037)</f>
        <v>0.500474537</v>
      </c>
      <c r="G42" s="3">
        <f t="shared" si="2"/>
        <v>12</v>
      </c>
      <c r="H42" s="3">
        <f>IFERROR(__xludf.DUMMYFUNCTION("""COMPUTED_VALUE"""),0.0)</f>
        <v>0</v>
      </c>
      <c r="I42" s="3">
        <f>IFERROR(__xludf.DUMMYFUNCTION("""COMPUTED_VALUE"""),41.0)</f>
        <v>41</v>
      </c>
    </row>
    <row r="43">
      <c r="A43" s="3">
        <v>242.0</v>
      </c>
      <c r="B43" s="3">
        <v>2.0</v>
      </c>
      <c r="C43" s="3">
        <v>244.0</v>
      </c>
      <c r="D43" s="5">
        <v>43344.510879629626</v>
      </c>
      <c r="E43" s="8">
        <f t="shared" si="1"/>
        <v>43344</v>
      </c>
      <c r="F43" s="9">
        <f>IFERROR(__xludf.DUMMYFUNCTION("""COMPUTED_VALUE"""),0.5108796296296296)</f>
        <v>0.5108796296</v>
      </c>
      <c r="G43" s="3">
        <f t="shared" si="2"/>
        <v>12</v>
      </c>
      <c r="H43" s="3">
        <f>IFERROR(__xludf.DUMMYFUNCTION("""COMPUTED_VALUE"""),15.0)</f>
        <v>15</v>
      </c>
      <c r="I43" s="3">
        <f>IFERROR(__xludf.DUMMYFUNCTION("""COMPUTED_VALUE"""),40.0)</f>
        <v>40</v>
      </c>
    </row>
    <row r="44">
      <c r="A44" s="3">
        <v>245.0</v>
      </c>
      <c r="B44" s="3">
        <v>2.0</v>
      </c>
      <c r="C44" s="3">
        <v>247.0</v>
      </c>
      <c r="D44" s="5">
        <v>43344.5212962963</v>
      </c>
      <c r="E44" s="8">
        <f t="shared" si="1"/>
        <v>43344</v>
      </c>
      <c r="F44" s="9">
        <f>IFERROR(__xludf.DUMMYFUNCTION("""COMPUTED_VALUE"""),0.5212962962962963)</f>
        <v>0.5212962963</v>
      </c>
      <c r="G44" s="3">
        <f t="shared" si="2"/>
        <v>12</v>
      </c>
      <c r="H44" s="3">
        <f>IFERROR(__xludf.DUMMYFUNCTION("""COMPUTED_VALUE"""),30.0)</f>
        <v>30</v>
      </c>
      <c r="I44" s="3">
        <f>IFERROR(__xludf.DUMMYFUNCTION("""COMPUTED_VALUE"""),40.0)</f>
        <v>40</v>
      </c>
    </row>
    <row r="45">
      <c r="A45" s="3">
        <v>295.0</v>
      </c>
      <c r="B45" s="3">
        <v>0.0</v>
      </c>
      <c r="C45" s="3">
        <v>295.0</v>
      </c>
      <c r="D45" s="5">
        <v>43344.53172453704</v>
      </c>
      <c r="E45" s="8">
        <f t="shared" si="1"/>
        <v>43344</v>
      </c>
      <c r="F45" s="9">
        <f>IFERROR(__xludf.DUMMYFUNCTION("""COMPUTED_VALUE"""),0.531724537037037)</f>
        <v>0.531724537</v>
      </c>
      <c r="G45" s="3">
        <f t="shared" si="2"/>
        <v>12</v>
      </c>
      <c r="H45" s="3">
        <f>IFERROR(__xludf.DUMMYFUNCTION("""COMPUTED_VALUE"""),45.0)</f>
        <v>45</v>
      </c>
      <c r="I45" s="3">
        <f>IFERROR(__xludf.DUMMYFUNCTION("""COMPUTED_VALUE"""),41.0)</f>
        <v>41</v>
      </c>
    </row>
    <row r="46">
      <c r="A46" s="3">
        <v>193.0</v>
      </c>
      <c r="B46" s="3">
        <v>1.0</v>
      </c>
      <c r="C46" s="3">
        <v>194.0</v>
      </c>
      <c r="D46" s="5">
        <v>43344.542129629626</v>
      </c>
      <c r="E46" s="8">
        <f t="shared" si="1"/>
        <v>43344</v>
      </c>
      <c r="F46" s="9">
        <f>IFERROR(__xludf.DUMMYFUNCTION("""COMPUTED_VALUE"""),0.5421296296296296)</f>
        <v>0.5421296296</v>
      </c>
      <c r="G46" s="3">
        <f t="shared" si="2"/>
        <v>13</v>
      </c>
      <c r="H46" s="3">
        <f>IFERROR(__xludf.DUMMYFUNCTION("""COMPUTED_VALUE"""),0.0)</f>
        <v>0</v>
      </c>
      <c r="I46" s="3">
        <f>IFERROR(__xludf.DUMMYFUNCTION("""COMPUTED_VALUE"""),40.0)</f>
        <v>40</v>
      </c>
    </row>
    <row r="47">
      <c r="A47" s="3">
        <v>133.0</v>
      </c>
      <c r="B47" s="3">
        <v>3.0</v>
      </c>
      <c r="C47" s="3">
        <v>136.0</v>
      </c>
      <c r="D47" s="5">
        <v>43344.55255787037</v>
      </c>
      <c r="E47" s="8">
        <f t="shared" si="1"/>
        <v>43344</v>
      </c>
      <c r="F47" s="9">
        <f>IFERROR(__xludf.DUMMYFUNCTION("""COMPUTED_VALUE"""),0.5525578703703704)</f>
        <v>0.5525578704</v>
      </c>
      <c r="G47" s="3">
        <f t="shared" si="2"/>
        <v>13</v>
      </c>
      <c r="H47" s="3">
        <f>IFERROR(__xludf.DUMMYFUNCTION("""COMPUTED_VALUE"""),15.0)</f>
        <v>15</v>
      </c>
      <c r="I47" s="3">
        <f>IFERROR(__xludf.DUMMYFUNCTION("""COMPUTED_VALUE"""),41.0)</f>
        <v>41</v>
      </c>
    </row>
    <row r="48">
      <c r="A48" s="3">
        <v>132.0</v>
      </c>
      <c r="B48" s="3">
        <v>0.0</v>
      </c>
      <c r="C48" s="3">
        <v>132.0</v>
      </c>
      <c r="D48" s="5">
        <v>43344.56296296296</v>
      </c>
      <c r="E48" s="8">
        <f t="shared" si="1"/>
        <v>43344</v>
      </c>
      <c r="F48" s="9">
        <f>IFERROR(__xludf.DUMMYFUNCTION("""COMPUTED_VALUE"""),0.562962962962963)</f>
        <v>0.562962963</v>
      </c>
      <c r="G48" s="3">
        <f t="shared" si="2"/>
        <v>13</v>
      </c>
      <c r="H48" s="3">
        <f>IFERROR(__xludf.DUMMYFUNCTION("""COMPUTED_VALUE"""),30.0)</f>
        <v>30</v>
      </c>
      <c r="I48" s="3">
        <f>IFERROR(__xludf.DUMMYFUNCTION("""COMPUTED_VALUE"""),40.0)</f>
        <v>40</v>
      </c>
    </row>
    <row r="49">
      <c r="A49" s="3">
        <v>168.0</v>
      </c>
      <c r="B49" s="3">
        <v>0.0</v>
      </c>
      <c r="C49" s="3">
        <v>168.0</v>
      </c>
      <c r="D49" s="5">
        <v>43344.573379629626</v>
      </c>
      <c r="E49" s="8">
        <f t="shared" si="1"/>
        <v>43344</v>
      </c>
      <c r="F49" s="9">
        <f>IFERROR(__xludf.DUMMYFUNCTION("""COMPUTED_VALUE"""),0.5733796296296296)</f>
        <v>0.5733796296</v>
      </c>
      <c r="G49" s="3">
        <f t="shared" si="2"/>
        <v>13</v>
      </c>
      <c r="H49" s="3">
        <f>IFERROR(__xludf.DUMMYFUNCTION("""COMPUTED_VALUE"""),45.0)</f>
        <v>45</v>
      </c>
      <c r="I49" s="3">
        <f>IFERROR(__xludf.DUMMYFUNCTION("""COMPUTED_VALUE"""),40.0)</f>
        <v>40</v>
      </c>
    </row>
    <row r="50">
      <c r="A50" s="3">
        <v>184.0</v>
      </c>
      <c r="B50" s="3">
        <v>0.0</v>
      </c>
      <c r="C50" s="3">
        <v>184.0</v>
      </c>
      <c r="D50" s="5">
        <v>43344.58380787037</v>
      </c>
      <c r="E50" s="8">
        <f t="shared" si="1"/>
        <v>43344</v>
      </c>
      <c r="F50" s="9">
        <f>IFERROR(__xludf.DUMMYFUNCTION("""COMPUTED_VALUE"""),0.5838078703703704)</f>
        <v>0.5838078704</v>
      </c>
      <c r="G50" s="3">
        <f t="shared" si="2"/>
        <v>14</v>
      </c>
      <c r="H50" s="3">
        <f>IFERROR(__xludf.DUMMYFUNCTION("""COMPUTED_VALUE"""),0.0)</f>
        <v>0</v>
      </c>
      <c r="I50" s="3">
        <f>IFERROR(__xludf.DUMMYFUNCTION("""COMPUTED_VALUE"""),41.0)</f>
        <v>41</v>
      </c>
    </row>
    <row r="51">
      <c r="A51" s="3">
        <v>190.0</v>
      </c>
      <c r="B51" s="3">
        <v>1.0</v>
      </c>
      <c r="C51" s="3">
        <v>191.0</v>
      </c>
      <c r="D51" s="5">
        <v>43344.59421296296</v>
      </c>
      <c r="E51" s="8">
        <f t="shared" si="1"/>
        <v>43344</v>
      </c>
      <c r="F51" s="9">
        <f>IFERROR(__xludf.DUMMYFUNCTION("""COMPUTED_VALUE"""),0.594212962962963)</f>
        <v>0.594212963</v>
      </c>
      <c r="G51" s="3">
        <f t="shared" si="2"/>
        <v>14</v>
      </c>
      <c r="H51" s="3">
        <f>IFERROR(__xludf.DUMMYFUNCTION("""COMPUTED_VALUE"""),15.0)</f>
        <v>15</v>
      </c>
      <c r="I51" s="3">
        <f>IFERROR(__xludf.DUMMYFUNCTION("""COMPUTED_VALUE"""),40.0)</f>
        <v>40</v>
      </c>
    </row>
    <row r="52">
      <c r="A52" s="3">
        <v>240.0</v>
      </c>
      <c r="B52" s="3">
        <v>1.0</v>
      </c>
      <c r="C52" s="3">
        <v>241.0</v>
      </c>
      <c r="D52" s="5">
        <v>43344.6046412037</v>
      </c>
      <c r="E52" s="8">
        <f t="shared" si="1"/>
        <v>43344</v>
      </c>
      <c r="F52" s="9">
        <f>IFERROR(__xludf.DUMMYFUNCTION("""COMPUTED_VALUE"""),0.6046412037037037)</f>
        <v>0.6046412037</v>
      </c>
      <c r="G52" s="3">
        <f t="shared" si="2"/>
        <v>14</v>
      </c>
      <c r="H52" s="3">
        <f>IFERROR(__xludf.DUMMYFUNCTION("""COMPUTED_VALUE"""),30.0)</f>
        <v>30</v>
      </c>
      <c r="I52" s="3">
        <f>IFERROR(__xludf.DUMMYFUNCTION("""COMPUTED_VALUE"""),41.0)</f>
        <v>41</v>
      </c>
    </row>
    <row r="53">
      <c r="A53" s="3">
        <v>244.0</v>
      </c>
      <c r="B53" s="3">
        <v>0.0</v>
      </c>
      <c r="C53" s="3">
        <v>244.0</v>
      </c>
      <c r="D53" s="5">
        <v>43344.6150462963</v>
      </c>
      <c r="E53" s="8">
        <f t="shared" si="1"/>
        <v>43344</v>
      </c>
      <c r="F53" s="9">
        <f>IFERROR(__xludf.DUMMYFUNCTION("""COMPUTED_VALUE"""),0.6150462962962963)</f>
        <v>0.6150462963</v>
      </c>
      <c r="G53" s="3">
        <f t="shared" si="2"/>
        <v>14</v>
      </c>
      <c r="H53" s="3">
        <f>IFERROR(__xludf.DUMMYFUNCTION("""COMPUTED_VALUE"""),45.0)</f>
        <v>45</v>
      </c>
      <c r="I53" s="3">
        <f>IFERROR(__xludf.DUMMYFUNCTION("""COMPUTED_VALUE"""),40.0)</f>
        <v>40</v>
      </c>
    </row>
    <row r="54">
      <c r="A54" s="3">
        <v>194.0</v>
      </c>
      <c r="B54" s="3">
        <v>0.0</v>
      </c>
      <c r="C54" s="3">
        <v>193.0</v>
      </c>
      <c r="D54" s="5">
        <v>43344.62546296296</v>
      </c>
      <c r="E54" s="8">
        <f t="shared" si="1"/>
        <v>43344</v>
      </c>
      <c r="F54" s="9">
        <f>IFERROR(__xludf.DUMMYFUNCTION("""COMPUTED_VALUE"""),0.625462962962963)</f>
        <v>0.625462963</v>
      </c>
      <c r="G54" s="3">
        <f t="shared" si="2"/>
        <v>15</v>
      </c>
      <c r="H54" s="3">
        <f>IFERROR(__xludf.DUMMYFUNCTION("""COMPUTED_VALUE"""),0.0)</f>
        <v>0</v>
      </c>
      <c r="I54" s="3">
        <f>IFERROR(__xludf.DUMMYFUNCTION("""COMPUTED_VALUE"""),40.0)</f>
        <v>40</v>
      </c>
    </row>
    <row r="55">
      <c r="A55" s="3">
        <v>251.0</v>
      </c>
      <c r="B55" s="3">
        <v>4.0</v>
      </c>
      <c r="C55" s="3">
        <v>255.0</v>
      </c>
      <c r="D55" s="5">
        <v>43344.63586805556</v>
      </c>
      <c r="E55" s="8">
        <f t="shared" si="1"/>
        <v>43344</v>
      </c>
      <c r="F55" s="9">
        <f>IFERROR(__xludf.DUMMYFUNCTION("""COMPUTED_VALUE"""),0.6358680555555556)</f>
        <v>0.6358680556</v>
      </c>
      <c r="G55" s="3">
        <f t="shared" si="2"/>
        <v>15</v>
      </c>
      <c r="H55" s="3">
        <f>IFERROR(__xludf.DUMMYFUNCTION("""COMPUTED_VALUE"""),15.0)</f>
        <v>15</v>
      </c>
      <c r="I55" s="3">
        <f>IFERROR(__xludf.DUMMYFUNCTION("""COMPUTED_VALUE"""),39.0)</f>
        <v>39</v>
      </c>
    </row>
    <row r="56">
      <c r="A56" s="3">
        <v>271.0</v>
      </c>
      <c r="B56" s="3">
        <v>3.0</v>
      </c>
      <c r="C56" s="3">
        <v>274.0</v>
      </c>
      <c r="D56" s="5">
        <v>43344.6462962963</v>
      </c>
      <c r="E56" s="8">
        <f t="shared" si="1"/>
        <v>43344</v>
      </c>
      <c r="F56" s="9">
        <f>IFERROR(__xludf.DUMMYFUNCTION("""COMPUTED_VALUE"""),0.6462962962962963)</f>
        <v>0.6462962963</v>
      </c>
      <c r="G56" s="3">
        <f t="shared" si="2"/>
        <v>15</v>
      </c>
      <c r="H56" s="3">
        <f>IFERROR(__xludf.DUMMYFUNCTION("""COMPUTED_VALUE"""),30.0)</f>
        <v>30</v>
      </c>
      <c r="I56" s="3">
        <f>IFERROR(__xludf.DUMMYFUNCTION("""COMPUTED_VALUE"""),40.0)</f>
        <v>40</v>
      </c>
    </row>
    <row r="57">
      <c r="A57" s="3">
        <v>280.0</v>
      </c>
      <c r="B57" s="3">
        <v>5.0</v>
      </c>
      <c r="C57" s="3">
        <v>285.0</v>
      </c>
      <c r="D57" s="5">
        <v>43344.65671296296</v>
      </c>
      <c r="E57" s="8">
        <f t="shared" si="1"/>
        <v>43344</v>
      </c>
      <c r="F57" s="9">
        <f>IFERROR(__xludf.DUMMYFUNCTION("""COMPUTED_VALUE"""),0.656712962962963)</f>
        <v>0.656712963</v>
      </c>
      <c r="G57" s="3">
        <f t="shared" si="2"/>
        <v>15</v>
      </c>
      <c r="H57" s="3">
        <f>IFERROR(__xludf.DUMMYFUNCTION("""COMPUTED_VALUE"""),45.0)</f>
        <v>45</v>
      </c>
      <c r="I57" s="3">
        <f>IFERROR(__xludf.DUMMYFUNCTION("""COMPUTED_VALUE"""),40.0)</f>
        <v>40</v>
      </c>
    </row>
    <row r="58">
      <c r="A58" s="3">
        <v>323.0</v>
      </c>
      <c r="B58" s="3">
        <v>4.0</v>
      </c>
      <c r="C58" s="3">
        <v>327.0</v>
      </c>
      <c r="D58" s="5">
        <v>43344.667129629626</v>
      </c>
      <c r="E58" s="8">
        <f t="shared" si="1"/>
        <v>43344</v>
      </c>
      <c r="F58" s="9">
        <f>IFERROR(__xludf.DUMMYFUNCTION("""COMPUTED_VALUE"""),0.6671296296296296)</f>
        <v>0.6671296296</v>
      </c>
      <c r="G58" s="3">
        <f t="shared" si="2"/>
        <v>16</v>
      </c>
      <c r="H58" s="3">
        <f>IFERROR(__xludf.DUMMYFUNCTION("""COMPUTED_VALUE"""),0.0)</f>
        <v>0</v>
      </c>
      <c r="I58" s="3">
        <f>IFERROR(__xludf.DUMMYFUNCTION("""COMPUTED_VALUE"""),40.0)</f>
        <v>40</v>
      </c>
    </row>
    <row r="59">
      <c r="A59" s="3">
        <v>299.0</v>
      </c>
      <c r="B59" s="3">
        <v>1.0</v>
      </c>
      <c r="C59" s="3">
        <v>300.0</v>
      </c>
      <c r="D59" s="5">
        <v>43344.6775462963</v>
      </c>
      <c r="E59" s="8">
        <f t="shared" si="1"/>
        <v>43344</v>
      </c>
      <c r="F59" s="9">
        <f>IFERROR(__xludf.DUMMYFUNCTION("""COMPUTED_VALUE"""),0.6775462962962963)</f>
        <v>0.6775462963</v>
      </c>
      <c r="G59" s="3">
        <f t="shared" si="2"/>
        <v>16</v>
      </c>
      <c r="H59" s="3">
        <f>IFERROR(__xludf.DUMMYFUNCTION("""COMPUTED_VALUE"""),15.0)</f>
        <v>15</v>
      </c>
      <c r="I59" s="3">
        <f>IFERROR(__xludf.DUMMYFUNCTION("""COMPUTED_VALUE"""),40.0)</f>
        <v>40</v>
      </c>
    </row>
    <row r="60">
      <c r="A60" s="3">
        <v>300.0</v>
      </c>
      <c r="B60" s="3">
        <v>4.0</v>
      </c>
      <c r="C60" s="3">
        <v>304.0</v>
      </c>
      <c r="D60" s="5">
        <v>43344.68796296296</v>
      </c>
      <c r="E60" s="8">
        <f t="shared" si="1"/>
        <v>43344</v>
      </c>
      <c r="F60" s="9">
        <f>IFERROR(__xludf.DUMMYFUNCTION("""COMPUTED_VALUE"""),0.687962962962963)</f>
        <v>0.687962963</v>
      </c>
      <c r="G60" s="3">
        <f t="shared" si="2"/>
        <v>16</v>
      </c>
      <c r="H60" s="3">
        <f>IFERROR(__xludf.DUMMYFUNCTION("""COMPUTED_VALUE"""),30.0)</f>
        <v>30</v>
      </c>
      <c r="I60" s="3">
        <f>IFERROR(__xludf.DUMMYFUNCTION("""COMPUTED_VALUE"""),40.0)</f>
        <v>40</v>
      </c>
    </row>
    <row r="61">
      <c r="A61" s="3">
        <v>292.0</v>
      </c>
      <c r="B61" s="3">
        <v>2.0</v>
      </c>
      <c r="C61" s="3">
        <v>294.0</v>
      </c>
      <c r="D61" s="5">
        <v>43344.698379629626</v>
      </c>
      <c r="E61" s="8">
        <f t="shared" si="1"/>
        <v>43344</v>
      </c>
      <c r="F61" s="9">
        <f>IFERROR(__xludf.DUMMYFUNCTION("""COMPUTED_VALUE"""),0.6983796296296296)</f>
        <v>0.6983796296</v>
      </c>
      <c r="G61" s="3">
        <f t="shared" si="2"/>
        <v>16</v>
      </c>
      <c r="H61" s="3">
        <f>IFERROR(__xludf.DUMMYFUNCTION("""COMPUTED_VALUE"""),45.0)</f>
        <v>45</v>
      </c>
      <c r="I61" s="3">
        <f>IFERROR(__xludf.DUMMYFUNCTION("""COMPUTED_VALUE"""),40.0)</f>
        <v>40</v>
      </c>
    </row>
    <row r="62">
      <c r="A62" s="3">
        <v>244.0</v>
      </c>
      <c r="B62" s="3">
        <v>5.0</v>
      </c>
      <c r="C62" s="3">
        <v>249.0</v>
      </c>
      <c r="D62" s="5">
        <v>43344.7087962963</v>
      </c>
      <c r="E62" s="8">
        <f t="shared" si="1"/>
        <v>43344</v>
      </c>
      <c r="F62" s="9">
        <f>IFERROR(__xludf.DUMMYFUNCTION("""COMPUTED_VALUE"""),0.7087962962962963)</f>
        <v>0.7087962963</v>
      </c>
      <c r="G62" s="3">
        <f t="shared" si="2"/>
        <v>17</v>
      </c>
      <c r="H62" s="3">
        <f>IFERROR(__xludf.DUMMYFUNCTION("""COMPUTED_VALUE"""),0.0)</f>
        <v>0</v>
      </c>
      <c r="I62" s="3">
        <f>IFERROR(__xludf.DUMMYFUNCTION("""COMPUTED_VALUE"""),40.0)</f>
        <v>40</v>
      </c>
    </row>
    <row r="63">
      <c r="A63" s="3">
        <v>250.0</v>
      </c>
      <c r="B63" s="3">
        <v>2.0</v>
      </c>
      <c r="C63" s="3">
        <v>248.0</v>
      </c>
      <c r="D63" s="5">
        <v>43344.71921296296</v>
      </c>
      <c r="E63" s="8">
        <f t="shared" si="1"/>
        <v>43344</v>
      </c>
      <c r="F63" s="9">
        <f>IFERROR(__xludf.DUMMYFUNCTION("""COMPUTED_VALUE"""),0.719212962962963)</f>
        <v>0.719212963</v>
      </c>
      <c r="G63" s="3">
        <f t="shared" si="2"/>
        <v>17</v>
      </c>
      <c r="H63" s="3">
        <f>IFERROR(__xludf.DUMMYFUNCTION("""COMPUTED_VALUE"""),15.0)</f>
        <v>15</v>
      </c>
      <c r="I63" s="3">
        <f>IFERROR(__xludf.DUMMYFUNCTION("""COMPUTED_VALUE"""),40.0)</f>
        <v>40</v>
      </c>
    </row>
    <row r="64">
      <c r="A64" s="3">
        <v>235.0</v>
      </c>
      <c r="B64" s="3">
        <v>1.0</v>
      </c>
      <c r="C64" s="3">
        <v>236.0</v>
      </c>
      <c r="D64" s="5">
        <v>43344.729629629626</v>
      </c>
      <c r="E64" s="8">
        <f t="shared" si="1"/>
        <v>43344</v>
      </c>
      <c r="F64" s="9">
        <f>IFERROR(__xludf.DUMMYFUNCTION("""COMPUTED_VALUE"""),0.7296296296296296)</f>
        <v>0.7296296296</v>
      </c>
      <c r="G64" s="3">
        <f t="shared" si="2"/>
        <v>17</v>
      </c>
      <c r="H64" s="3">
        <f>IFERROR(__xludf.DUMMYFUNCTION("""COMPUTED_VALUE"""),30.0)</f>
        <v>30</v>
      </c>
      <c r="I64" s="3">
        <f>IFERROR(__xludf.DUMMYFUNCTION("""COMPUTED_VALUE"""),40.0)</f>
        <v>40</v>
      </c>
    </row>
    <row r="65">
      <c r="A65" s="3">
        <v>296.0</v>
      </c>
      <c r="B65" s="3">
        <v>3.0</v>
      </c>
      <c r="C65" s="3">
        <v>299.0</v>
      </c>
      <c r="D65" s="5">
        <v>43344.7400462963</v>
      </c>
      <c r="E65" s="8">
        <f t="shared" si="1"/>
        <v>43344</v>
      </c>
      <c r="F65" s="9">
        <f>IFERROR(__xludf.DUMMYFUNCTION("""COMPUTED_VALUE"""),0.7400462962962963)</f>
        <v>0.7400462963</v>
      </c>
      <c r="G65" s="3">
        <f t="shared" si="2"/>
        <v>17</v>
      </c>
      <c r="H65" s="3">
        <f>IFERROR(__xludf.DUMMYFUNCTION("""COMPUTED_VALUE"""),45.0)</f>
        <v>45</v>
      </c>
      <c r="I65" s="3">
        <f>IFERROR(__xludf.DUMMYFUNCTION("""COMPUTED_VALUE"""),40.0)</f>
        <v>40</v>
      </c>
    </row>
    <row r="66">
      <c r="A66" s="3">
        <v>285.0</v>
      </c>
      <c r="B66" s="3">
        <v>2.0</v>
      </c>
      <c r="C66" s="3">
        <v>287.0</v>
      </c>
      <c r="D66" s="5">
        <v>43344.75046296296</v>
      </c>
      <c r="E66" s="8">
        <f t="shared" si="1"/>
        <v>43344</v>
      </c>
      <c r="F66" s="9">
        <f>IFERROR(__xludf.DUMMYFUNCTION("""COMPUTED_VALUE"""),0.750462962962963)</f>
        <v>0.750462963</v>
      </c>
      <c r="G66" s="3">
        <f t="shared" si="2"/>
        <v>18</v>
      </c>
      <c r="H66" s="3">
        <f>IFERROR(__xludf.DUMMYFUNCTION("""COMPUTED_VALUE"""),0.0)</f>
        <v>0</v>
      </c>
      <c r="I66" s="3">
        <f>IFERROR(__xludf.DUMMYFUNCTION("""COMPUTED_VALUE"""),40.0)</f>
        <v>40</v>
      </c>
    </row>
    <row r="67">
      <c r="A67" s="3">
        <v>335.0</v>
      </c>
      <c r="B67" s="3">
        <v>4.0</v>
      </c>
      <c r="C67" s="3">
        <v>339.0</v>
      </c>
      <c r="D67" s="5">
        <v>43344.760879629626</v>
      </c>
      <c r="E67" s="8">
        <f t="shared" si="1"/>
        <v>43344</v>
      </c>
      <c r="F67" s="9">
        <f>IFERROR(__xludf.DUMMYFUNCTION("""COMPUTED_VALUE"""),0.7608796296296296)</f>
        <v>0.7608796296</v>
      </c>
      <c r="G67" s="3">
        <f t="shared" si="2"/>
        <v>18</v>
      </c>
      <c r="H67" s="3">
        <f>IFERROR(__xludf.DUMMYFUNCTION("""COMPUTED_VALUE"""),15.0)</f>
        <v>15</v>
      </c>
      <c r="I67" s="3">
        <f>IFERROR(__xludf.DUMMYFUNCTION("""COMPUTED_VALUE"""),40.0)</f>
        <v>40</v>
      </c>
    </row>
    <row r="68">
      <c r="A68" s="3">
        <v>356.0</v>
      </c>
      <c r="B68" s="3">
        <v>1.0</v>
      </c>
      <c r="C68" s="3">
        <v>357.0</v>
      </c>
      <c r="D68" s="5">
        <v>43344.7712962963</v>
      </c>
      <c r="E68" s="8">
        <f t="shared" si="1"/>
        <v>43344</v>
      </c>
      <c r="F68" s="9">
        <f>IFERROR(__xludf.DUMMYFUNCTION("""COMPUTED_VALUE"""),0.7712962962962963)</f>
        <v>0.7712962963</v>
      </c>
      <c r="G68" s="3">
        <f t="shared" si="2"/>
        <v>18</v>
      </c>
      <c r="H68" s="3">
        <f>IFERROR(__xludf.DUMMYFUNCTION("""COMPUTED_VALUE"""),30.0)</f>
        <v>30</v>
      </c>
      <c r="I68" s="3">
        <f>IFERROR(__xludf.DUMMYFUNCTION("""COMPUTED_VALUE"""),40.0)</f>
        <v>40</v>
      </c>
    </row>
    <row r="69">
      <c r="A69" s="3">
        <v>356.0</v>
      </c>
      <c r="B69" s="3">
        <v>2.0</v>
      </c>
      <c r="C69" s="3">
        <v>358.0</v>
      </c>
      <c r="D69" s="5">
        <v>43344.78171296296</v>
      </c>
      <c r="E69" s="8">
        <f t="shared" si="1"/>
        <v>43344</v>
      </c>
      <c r="F69" s="9">
        <f>IFERROR(__xludf.DUMMYFUNCTION("""COMPUTED_VALUE"""),0.781712962962963)</f>
        <v>0.781712963</v>
      </c>
      <c r="G69" s="3">
        <f t="shared" si="2"/>
        <v>18</v>
      </c>
      <c r="H69" s="3">
        <f>IFERROR(__xludf.DUMMYFUNCTION("""COMPUTED_VALUE"""),45.0)</f>
        <v>45</v>
      </c>
      <c r="I69" s="3">
        <f>IFERROR(__xludf.DUMMYFUNCTION("""COMPUTED_VALUE"""),40.0)</f>
        <v>40</v>
      </c>
    </row>
    <row r="70">
      <c r="A70" s="3">
        <v>328.0</v>
      </c>
      <c r="B70" s="3">
        <v>5.0</v>
      </c>
      <c r="C70" s="3">
        <v>333.0</v>
      </c>
      <c r="D70" s="5">
        <v>43344.79211805556</v>
      </c>
      <c r="E70" s="8">
        <f t="shared" si="1"/>
        <v>43344</v>
      </c>
      <c r="F70" s="9">
        <f>IFERROR(__xludf.DUMMYFUNCTION("""COMPUTED_VALUE"""),0.7921180555555556)</f>
        <v>0.7921180556</v>
      </c>
      <c r="G70" s="3">
        <f t="shared" si="2"/>
        <v>19</v>
      </c>
      <c r="H70" s="3">
        <f>IFERROR(__xludf.DUMMYFUNCTION("""COMPUTED_VALUE"""),0.0)</f>
        <v>0</v>
      </c>
      <c r="I70" s="3">
        <f>IFERROR(__xludf.DUMMYFUNCTION("""COMPUTED_VALUE"""),39.0)</f>
        <v>39</v>
      </c>
    </row>
    <row r="71">
      <c r="A71" s="3">
        <v>330.0</v>
      </c>
      <c r="B71" s="3">
        <v>7.0</v>
      </c>
      <c r="C71" s="3">
        <v>337.0</v>
      </c>
      <c r="D71" s="5">
        <v>43344.8025462963</v>
      </c>
      <c r="E71" s="8">
        <f t="shared" si="1"/>
        <v>43344</v>
      </c>
      <c r="F71" s="9">
        <f>IFERROR(__xludf.DUMMYFUNCTION("""COMPUTED_VALUE"""),0.8025462962962963)</f>
        <v>0.8025462963</v>
      </c>
      <c r="G71" s="3">
        <f t="shared" si="2"/>
        <v>19</v>
      </c>
      <c r="H71" s="3">
        <f>IFERROR(__xludf.DUMMYFUNCTION("""COMPUTED_VALUE"""),15.0)</f>
        <v>15</v>
      </c>
      <c r="I71" s="3">
        <f>IFERROR(__xludf.DUMMYFUNCTION("""COMPUTED_VALUE"""),40.0)</f>
        <v>40</v>
      </c>
    </row>
    <row r="72">
      <c r="A72" s="3">
        <v>382.0</v>
      </c>
      <c r="B72" s="3">
        <v>3.0</v>
      </c>
      <c r="C72" s="3">
        <v>375.0</v>
      </c>
      <c r="D72" s="5">
        <v>43344.81296296296</v>
      </c>
      <c r="E72" s="8">
        <f t="shared" si="1"/>
        <v>43344</v>
      </c>
      <c r="F72" s="9">
        <f>IFERROR(__xludf.DUMMYFUNCTION("""COMPUTED_VALUE"""),0.812962962962963)</f>
        <v>0.812962963</v>
      </c>
      <c r="G72" s="3">
        <f t="shared" si="2"/>
        <v>19</v>
      </c>
      <c r="H72" s="3">
        <f>IFERROR(__xludf.DUMMYFUNCTION("""COMPUTED_VALUE"""),30.0)</f>
        <v>30</v>
      </c>
      <c r="I72" s="3">
        <f>IFERROR(__xludf.DUMMYFUNCTION("""COMPUTED_VALUE"""),40.0)</f>
        <v>40</v>
      </c>
    </row>
    <row r="73">
      <c r="A73" s="3">
        <v>384.0</v>
      </c>
      <c r="B73" s="3">
        <v>1.0</v>
      </c>
      <c r="C73" s="3">
        <v>385.0</v>
      </c>
      <c r="D73" s="5">
        <v>43344.82336805556</v>
      </c>
      <c r="E73" s="8">
        <f t="shared" si="1"/>
        <v>43344</v>
      </c>
      <c r="F73" s="9">
        <f>IFERROR(__xludf.DUMMYFUNCTION("""COMPUTED_VALUE"""),0.8233680555555556)</f>
        <v>0.8233680556</v>
      </c>
      <c r="G73" s="3">
        <f t="shared" si="2"/>
        <v>19</v>
      </c>
      <c r="H73" s="3">
        <f>IFERROR(__xludf.DUMMYFUNCTION("""COMPUTED_VALUE"""),45.0)</f>
        <v>45</v>
      </c>
      <c r="I73" s="3">
        <f>IFERROR(__xludf.DUMMYFUNCTION("""COMPUTED_VALUE"""),39.0)</f>
        <v>39</v>
      </c>
    </row>
    <row r="74">
      <c r="A74" s="3">
        <v>358.0</v>
      </c>
      <c r="B74" s="3">
        <v>3.0</v>
      </c>
      <c r="C74" s="3">
        <v>361.0</v>
      </c>
      <c r="D74" s="5">
        <v>43344.8337962963</v>
      </c>
      <c r="E74" s="8">
        <f t="shared" si="1"/>
        <v>43344</v>
      </c>
      <c r="F74" s="9">
        <f>IFERROR(__xludf.DUMMYFUNCTION("""COMPUTED_VALUE"""),0.8337962962962963)</f>
        <v>0.8337962963</v>
      </c>
      <c r="G74" s="3">
        <f t="shared" si="2"/>
        <v>20</v>
      </c>
      <c r="H74" s="3">
        <f>IFERROR(__xludf.DUMMYFUNCTION("""COMPUTED_VALUE"""),0.0)</f>
        <v>0</v>
      </c>
      <c r="I74" s="3">
        <f>IFERROR(__xludf.DUMMYFUNCTION("""COMPUTED_VALUE"""),40.0)</f>
        <v>40</v>
      </c>
    </row>
    <row r="75">
      <c r="A75" s="3">
        <v>426.0</v>
      </c>
      <c r="B75" s="3">
        <v>2.0</v>
      </c>
      <c r="C75" s="3">
        <v>428.0</v>
      </c>
      <c r="D75" s="5">
        <v>43344.84421296296</v>
      </c>
      <c r="E75" s="8">
        <f t="shared" si="1"/>
        <v>43344</v>
      </c>
      <c r="F75" s="9">
        <f>IFERROR(__xludf.DUMMYFUNCTION("""COMPUTED_VALUE"""),0.844212962962963)</f>
        <v>0.844212963</v>
      </c>
      <c r="G75" s="3">
        <f t="shared" si="2"/>
        <v>20</v>
      </c>
      <c r="H75" s="3">
        <f>IFERROR(__xludf.DUMMYFUNCTION("""COMPUTED_VALUE"""),15.0)</f>
        <v>15</v>
      </c>
      <c r="I75" s="3">
        <f>IFERROR(__xludf.DUMMYFUNCTION("""COMPUTED_VALUE"""),40.0)</f>
        <v>40</v>
      </c>
    </row>
    <row r="76">
      <c r="A76" s="3">
        <v>444.0</v>
      </c>
      <c r="B76" s="3">
        <v>5.0</v>
      </c>
      <c r="C76" s="3">
        <v>449.0</v>
      </c>
      <c r="D76" s="5">
        <v>43344.854629629626</v>
      </c>
      <c r="E76" s="8">
        <f t="shared" si="1"/>
        <v>43344</v>
      </c>
      <c r="F76" s="9">
        <f>IFERROR(__xludf.DUMMYFUNCTION("""COMPUTED_VALUE"""),0.8546296296296296)</f>
        <v>0.8546296296</v>
      </c>
      <c r="G76" s="3">
        <f t="shared" si="2"/>
        <v>20</v>
      </c>
      <c r="H76" s="3">
        <f>IFERROR(__xludf.DUMMYFUNCTION("""COMPUTED_VALUE"""),30.0)</f>
        <v>30</v>
      </c>
      <c r="I76" s="3">
        <f>IFERROR(__xludf.DUMMYFUNCTION("""COMPUTED_VALUE"""),40.0)</f>
        <v>40</v>
      </c>
    </row>
    <row r="77">
      <c r="A77" s="3">
        <v>413.0</v>
      </c>
      <c r="B77" s="3">
        <v>1.0</v>
      </c>
      <c r="C77" s="3">
        <v>414.0</v>
      </c>
      <c r="D77" s="5">
        <v>43344.86503472222</v>
      </c>
      <c r="E77" s="8">
        <f t="shared" si="1"/>
        <v>43344</v>
      </c>
      <c r="F77" s="9">
        <f>IFERROR(__xludf.DUMMYFUNCTION("""COMPUTED_VALUE"""),0.8650347222222222)</f>
        <v>0.8650347222</v>
      </c>
      <c r="G77" s="3">
        <f t="shared" si="2"/>
        <v>20</v>
      </c>
      <c r="H77" s="3">
        <f>IFERROR(__xludf.DUMMYFUNCTION("""COMPUTED_VALUE"""),45.0)</f>
        <v>45</v>
      </c>
      <c r="I77" s="3">
        <f>IFERROR(__xludf.DUMMYFUNCTION("""COMPUTED_VALUE"""),39.0)</f>
        <v>39</v>
      </c>
    </row>
    <row r="78">
      <c r="A78" s="3">
        <v>391.0</v>
      </c>
      <c r="B78" s="3">
        <v>3.0</v>
      </c>
      <c r="C78" s="3">
        <v>394.0</v>
      </c>
      <c r="D78" s="5">
        <v>43344.875451388885</v>
      </c>
      <c r="E78" s="8">
        <f t="shared" si="1"/>
        <v>43344</v>
      </c>
      <c r="F78" s="9">
        <f>IFERROR(__xludf.DUMMYFUNCTION("""COMPUTED_VALUE"""),0.8754513888888888)</f>
        <v>0.8754513889</v>
      </c>
      <c r="G78" s="3">
        <f t="shared" si="2"/>
        <v>21</v>
      </c>
      <c r="H78" s="3">
        <f>IFERROR(__xludf.DUMMYFUNCTION("""COMPUTED_VALUE"""),0.0)</f>
        <v>0</v>
      </c>
      <c r="I78" s="3">
        <f>IFERROR(__xludf.DUMMYFUNCTION("""COMPUTED_VALUE"""),39.0)</f>
        <v>39</v>
      </c>
    </row>
    <row r="79">
      <c r="A79" s="3">
        <v>429.0</v>
      </c>
      <c r="B79" s="3">
        <v>3.0</v>
      </c>
      <c r="C79" s="3">
        <v>432.0</v>
      </c>
      <c r="D79" s="5">
        <v>43344.885879629626</v>
      </c>
      <c r="E79" s="8">
        <f t="shared" si="1"/>
        <v>43344</v>
      </c>
      <c r="F79" s="9">
        <f>IFERROR(__xludf.DUMMYFUNCTION("""COMPUTED_VALUE"""),0.8858796296296296)</f>
        <v>0.8858796296</v>
      </c>
      <c r="G79" s="3">
        <f t="shared" si="2"/>
        <v>21</v>
      </c>
      <c r="H79" s="3">
        <f>IFERROR(__xludf.DUMMYFUNCTION("""COMPUTED_VALUE"""),15.0)</f>
        <v>15</v>
      </c>
      <c r="I79" s="3">
        <f>IFERROR(__xludf.DUMMYFUNCTION("""COMPUTED_VALUE"""),40.0)</f>
        <v>40</v>
      </c>
    </row>
    <row r="80">
      <c r="A80" s="3">
        <v>420.0</v>
      </c>
      <c r="B80" s="3">
        <v>6.0</v>
      </c>
      <c r="C80" s="3">
        <v>426.0</v>
      </c>
      <c r="D80" s="5">
        <v>43344.89628472222</v>
      </c>
      <c r="E80" s="8">
        <f t="shared" si="1"/>
        <v>43344</v>
      </c>
      <c r="F80" s="9">
        <f>IFERROR(__xludf.DUMMYFUNCTION("""COMPUTED_VALUE"""),0.8962847222222222)</f>
        <v>0.8962847222</v>
      </c>
      <c r="G80" s="3">
        <f t="shared" si="2"/>
        <v>21</v>
      </c>
      <c r="H80" s="3">
        <f>IFERROR(__xludf.DUMMYFUNCTION("""COMPUTED_VALUE"""),30.0)</f>
        <v>30</v>
      </c>
      <c r="I80" s="3">
        <f>IFERROR(__xludf.DUMMYFUNCTION("""COMPUTED_VALUE"""),39.0)</f>
        <v>39</v>
      </c>
    </row>
    <row r="81">
      <c r="A81" s="3">
        <v>444.0</v>
      </c>
      <c r="B81" s="3">
        <v>7.0</v>
      </c>
      <c r="C81" s="3">
        <v>451.0</v>
      </c>
      <c r="D81" s="5">
        <v>43344.90671296296</v>
      </c>
      <c r="E81" s="8">
        <f t="shared" si="1"/>
        <v>43344</v>
      </c>
      <c r="F81" s="9">
        <f>IFERROR(__xludf.DUMMYFUNCTION("""COMPUTED_VALUE"""),0.906712962962963)</f>
        <v>0.906712963</v>
      </c>
      <c r="G81" s="3">
        <f t="shared" si="2"/>
        <v>21</v>
      </c>
      <c r="H81" s="3">
        <f>IFERROR(__xludf.DUMMYFUNCTION("""COMPUTED_VALUE"""),45.0)</f>
        <v>45</v>
      </c>
      <c r="I81" s="3">
        <f>IFERROR(__xludf.DUMMYFUNCTION("""COMPUTED_VALUE"""),40.0)</f>
        <v>40</v>
      </c>
    </row>
    <row r="82">
      <c r="A82" s="3">
        <v>410.0</v>
      </c>
      <c r="B82" s="3">
        <v>1.0</v>
      </c>
      <c r="C82" s="3">
        <v>411.0</v>
      </c>
      <c r="D82" s="5">
        <v>43344.91711805556</v>
      </c>
      <c r="E82" s="8">
        <f t="shared" si="1"/>
        <v>43344</v>
      </c>
      <c r="F82" s="9">
        <f>IFERROR(__xludf.DUMMYFUNCTION("""COMPUTED_VALUE"""),0.9171180555555556)</f>
        <v>0.9171180556</v>
      </c>
      <c r="G82" s="3">
        <f t="shared" si="2"/>
        <v>22</v>
      </c>
      <c r="H82" s="3">
        <f>IFERROR(__xludf.DUMMYFUNCTION("""COMPUTED_VALUE"""),0.0)</f>
        <v>0</v>
      </c>
      <c r="I82" s="3">
        <f>IFERROR(__xludf.DUMMYFUNCTION("""COMPUTED_VALUE"""),39.0)</f>
        <v>39</v>
      </c>
    </row>
    <row r="83">
      <c r="A83" s="3">
        <v>413.0</v>
      </c>
      <c r="B83" s="3">
        <v>4.0</v>
      </c>
      <c r="C83" s="3">
        <v>417.0</v>
      </c>
      <c r="D83" s="5">
        <v>43344.9275462963</v>
      </c>
      <c r="E83" s="8">
        <f t="shared" si="1"/>
        <v>43344</v>
      </c>
      <c r="F83" s="9">
        <f>IFERROR(__xludf.DUMMYFUNCTION("""COMPUTED_VALUE"""),0.9275462962962963)</f>
        <v>0.9275462963</v>
      </c>
      <c r="G83" s="3">
        <f t="shared" si="2"/>
        <v>22</v>
      </c>
      <c r="H83" s="3">
        <f>IFERROR(__xludf.DUMMYFUNCTION("""COMPUTED_VALUE"""),15.0)</f>
        <v>15</v>
      </c>
      <c r="I83" s="3">
        <f>IFERROR(__xludf.DUMMYFUNCTION("""COMPUTED_VALUE"""),40.0)</f>
        <v>40</v>
      </c>
    </row>
    <row r="84">
      <c r="A84" s="3">
        <v>421.0</v>
      </c>
      <c r="B84" s="3">
        <v>3.0</v>
      </c>
      <c r="C84" s="3">
        <v>424.0</v>
      </c>
      <c r="D84" s="5">
        <v>43344.937951388885</v>
      </c>
      <c r="E84" s="8">
        <f t="shared" si="1"/>
        <v>43344</v>
      </c>
      <c r="F84" s="9">
        <f>IFERROR(__xludf.DUMMYFUNCTION("""COMPUTED_VALUE"""),0.9379513888888888)</f>
        <v>0.9379513889</v>
      </c>
      <c r="G84" s="3">
        <f t="shared" si="2"/>
        <v>22</v>
      </c>
      <c r="H84" s="3">
        <f>IFERROR(__xludf.DUMMYFUNCTION("""COMPUTED_VALUE"""),30.0)</f>
        <v>30</v>
      </c>
      <c r="I84" s="3">
        <f>IFERROR(__xludf.DUMMYFUNCTION("""COMPUTED_VALUE"""),39.0)</f>
        <v>39</v>
      </c>
    </row>
    <row r="85">
      <c r="A85" s="3">
        <v>400.0</v>
      </c>
      <c r="B85" s="3">
        <v>5.0</v>
      </c>
      <c r="C85" s="3">
        <v>405.0</v>
      </c>
      <c r="D85" s="5">
        <v>43344.948379629626</v>
      </c>
      <c r="E85" s="8">
        <f t="shared" si="1"/>
        <v>43344</v>
      </c>
      <c r="F85" s="9">
        <f>IFERROR(__xludf.DUMMYFUNCTION("""COMPUTED_VALUE"""),0.9483796296296296)</f>
        <v>0.9483796296</v>
      </c>
      <c r="G85" s="3">
        <f t="shared" si="2"/>
        <v>22</v>
      </c>
      <c r="H85" s="3">
        <f>IFERROR(__xludf.DUMMYFUNCTION("""COMPUTED_VALUE"""),45.0)</f>
        <v>45</v>
      </c>
      <c r="I85" s="3">
        <f>IFERROR(__xludf.DUMMYFUNCTION("""COMPUTED_VALUE"""),40.0)</f>
        <v>40</v>
      </c>
    </row>
    <row r="86">
      <c r="A86" s="3">
        <v>386.0</v>
      </c>
      <c r="B86" s="3">
        <v>4.0</v>
      </c>
      <c r="C86" s="3">
        <v>385.0</v>
      </c>
      <c r="D86" s="5">
        <v>43344.9587962963</v>
      </c>
      <c r="E86" s="8">
        <f t="shared" si="1"/>
        <v>43344</v>
      </c>
      <c r="F86" s="9">
        <f>IFERROR(__xludf.DUMMYFUNCTION("""COMPUTED_VALUE"""),0.9587962962962963)</f>
        <v>0.9587962963</v>
      </c>
      <c r="G86" s="3">
        <f t="shared" si="2"/>
        <v>23</v>
      </c>
      <c r="H86" s="3">
        <f>IFERROR(__xludf.DUMMYFUNCTION("""COMPUTED_VALUE"""),0.0)</f>
        <v>0</v>
      </c>
      <c r="I86" s="3">
        <f>IFERROR(__xludf.DUMMYFUNCTION("""COMPUTED_VALUE"""),40.0)</f>
        <v>40</v>
      </c>
    </row>
    <row r="87">
      <c r="A87" s="3">
        <v>417.0</v>
      </c>
      <c r="B87" s="3">
        <v>2.0</v>
      </c>
      <c r="C87" s="3">
        <v>419.0</v>
      </c>
      <c r="D87" s="5">
        <v>43344.969201388885</v>
      </c>
      <c r="E87" s="8">
        <f t="shared" si="1"/>
        <v>43344</v>
      </c>
      <c r="F87" s="9">
        <f>IFERROR(__xludf.DUMMYFUNCTION("""COMPUTED_VALUE"""),0.9692013888888888)</f>
        <v>0.9692013889</v>
      </c>
      <c r="G87" s="3">
        <f t="shared" si="2"/>
        <v>23</v>
      </c>
      <c r="H87" s="3">
        <f>IFERROR(__xludf.DUMMYFUNCTION("""COMPUTED_VALUE"""),15.0)</f>
        <v>15</v>
      </c>
      <c r="I87" s="3">
        <f>IFERROR(__xludf.DUMMYFUNCTION("""COMPUTED_VALUE"""),39.0)</f>
        <v>39</v>
      </c>
    </row>
    <row r="88">
      <c r="A88" s="3">
        <v>348.0</v>
      </c>
      <c r="B88" s="3">
        <v>3.0</v>
      </c>
      <c r="C88" s="3">
        <v>351.0</v>
      </c>
      <c r="D88" s="5">
        <v>43344.9796412037</v>
      </c>
      <c r="E88" s="8">
        <f t="shared" si="1"/>
        <v>43344</v>
      </c>
      <c r="F88" s="9">
        <f>IFERROR(__xludf.DUMMYFUNCTION("""COMPUTED_VALUE"""),0.9796412037037037)</f>
        <v>0.9796412037</v>
      </c>
      <c r="G88" s="3">
        <f t="shared" si="2"/>
        <v>23</v>
      </c>
      <c r="H88" s="3">
        <f>IFERROR(__xludf.DUMMYFUNCTION("""COMPUTED_VALUE"""),30.0)</f>
        <v>30</v>
      </c>
      <c r="I88" s="3">
        <f>IFERROR(__xludf.DUMMYFUNCTION("""COMPUTED_VALUE"""),41.0)</f>
        <v>41</v>
      </c>
    </row>
    <row r="89">
      <c r="A89" s="3">
        <v>300.0</v>
      </c>
      <c r="B89" s="3">
        <v>2.0</v>
      </c>
      <c r="C89" s="3">
        <v>302.0</v>
      </c>
      <c r="D89" s="5">
        <v>43344.99003472222</v>
      </c>
      <c r="E89" s="8">
        <f t="shared" si="1"/>
        <v>43344</v>
      </c>
      <c r="F89" s="9">
        <f>IFERROR(__xludf.DUMMYFUNCTION("""COMPUTED_VALUE"""),0.9900347222222222)</f>
        <v>0.9900347222</v>
      </c>
      <c r="G89" s="3">
        <f t="shared" si="2"/>
        <v>23</v>
      </c>
      <c r="H89" s="3">
        <f>IFERROR(__xludf.DUMMYFUNCTION("""COMPUTED_VALUE"""),45.0)</f>
        <v>45</v>
      </c>
      <c r="I89" s="3">
        <f>IFERROR(__xludf.DUMMYFUNCTION("""COMPUTED_VALUE"""),39.0)</f>
        <v>39</v>
      </c>
    </row>
    <row r="90">
      <c r="A90" s="3">
        <v>271.0</v>
      </c>
      <c r="B90" s="3">
        <v>1.0</v>
      </c>
      <c r="C90" s="3">
        <v>272.0</v>
      </c>
      <c r="D90" s="5">
        <v>43345.000451388885</v>
      </c>
      <c r="E90" s="8">
        <f t="shared" si="1"/>
        <v>43345</v>
      </c>
      <c r="F90" s="9">
        <f>IFERROR(__xludf.DUMMYFUNCTION("""COMPUTED_VALUE"""),4.5138888888888887E-4)</f>
        <v>0.0004513888889</v>
      </c>
      <c r="G90" s="3">
        <f t="shared" si="2"/>
        <v>0</v>
      </c>
      <c r="H90" s="3">
        <f>IFERROR(__xludf.DUMMYFUNCTION("""COMPUTED_VALUE"""),0.0)</f>
        <v>0</v>
      </c>
      <c r="I90" s="3">
        <f>IFERROR(__xludf.DUMMYFUNCTION("""COMPUTED_VALUE"""),39.0)</f>
        <v>39</v>
      </c>
    </row>
    <row r="91">
      <c r="A91" s="3">
        <v>311.0</v>
      </c>
      <c r="B91" s="3">
        <v>2.0</v>
      </c>
      <c r="C91" s="3">
        <v>313.0</v>
      </c>
      <c r="D91" s="5">
        <v>43345.01086805556</v>
      </c>
      <c r="E91" s="8">
        <f t="shared" si="1"/>
        <v>43345</v>
      </c>
      <c r="F91" s="9">
        <f>IFERROR(__xludf.DUMMYFUNCTION("""COMPUTED_VALUE"""),0.010868055555555556)</f>
        <v>0.01086805556</v>
      </c>
      <c r="G91" s="3">
        <f t="shared" si="2"/>
        <v>0</v>
      </c>
      <c r="H91" s="3">
        <f>IFERROR(__xludf.DUMMYFUNCTION("""COMPUTED_VALUE"""),15.0)</f>
        <v>15</v>
      </c>
      <c r="I91" s="3">
        <f>IFERROR(__xludf.DUMMYFUNCTION("""COMPUTED_VALUE"""),39.0)</f>
        <v>39</v>
      </c>
    </row>
    <row r="92">
      <c r="A92" s="3">
        <v>233.0</v>
      </c>
      <c r="B92" s="3">
        <v>3.0</v>
      </c>
      <c r="C92" s="3">
        <v>236.0</v>
      </c>
      <c r="D92" s="5">
        <v>43345.02128472222</v>
      </c>
      <c r="E92" s="8">
        <f t="shared" si="1"/>
        <v>43345</v>
      </c>
      <c r="F92" s="9">
        <f>IFERROR(__xludf.DUMMYFUNCTION("""COMPUTED_VALUE"""),0.021284722222222222)</f>
        <v>0.02128472222</v>
      </c>
      <c r="G92" s="3">
        <f t="shared" si="2"/>
        <v>0</v>
      </c>
      <c r="H92" s="3">
        <f>IFERROR(__xludf.DUMMYFUNCTION("""COMPUTED_VALUE"""),30.0)</f>
        <v>30</v>
      </c>
      <c r="I92" s="3">
        <f>IFERROR(__xludf.DUMMYFUNCTION("""COMPUTED_VALUE"""),39.0)</f>
        <v>39</v>
      </c>
    </row>
    <row r="93">
      <c r="A93" s="3">
        <v>226.0</v>
      </c>
      <c r="B93" s="3">
        <v>3.0</v>
      </c>
      <c r="C93" s="3">
        <v>229.0</v>
      </c>
      <c r="D93" s="5">
        <v>43345.03171296296</v>
      </c>
      <c r="E93" s="8">
        <f t="shared" si="1"/>
        <v>43345</v>
      </c>
      <c r="F93" s="9">
        <f>IFERROR(__xludf.DUMMYFUNCTION("""COMPUTED_VALUE"""),0.031712962962962964)</f>
        <v>0.03171296296</v>
      </c>
      <c r="G93" s="3">
        <f t="shared" si="2"/>
        <v>0</v>
      </c>
      <c r="H93" s="3">
        <f>IFERROR(__xludf.DUMMYFUNCTION("""COMPUTED_VALUE"""),45.0)</f>
        <v>45</v>
      </c>
      <c r="I93" s="3">
        <f>IFERROR(__xludf.DUMMYFUNCTION("""COMPUTED_VALUE"""),40.0)</f>
        <v>40</v>
      </c>
    </row>
    <row r="94">
      <c r="A94" s="3">
        <v>211.0</v>
      </c>
      <c r="B94" s="3">
        <v>5.0</v>
      </c>
      <c r="C94" s="3">
        <v>216.0</v>
      </c>
      <c r="D94" s="5">
        <v>43345.04211805556</v>
      </c>
      <c r="E94" s="8">
        <f t="shared" si="1"/>
        <v>43345</v>
      </c>
      <c r="F94" s="9">
        <f>IFERROR(__xludf.DUMMYFUNCTION("""COMPUTED_VALUE"""),0.042118055555555554)</f>
        <v>0.04211805556</v>
      </c>
      <c r="G94" s="3">
        <f t="shared" si="2"/>
        <v>1</v>
      </c>
      <c r="H94" s="3">
        <f>IFERROR(__xludf.DUMMYFUNCTION("""COMPUTED_VALUE"""),0.0)</f>
        <v>0</v>
      </c>
      <c r="I94" s="3">
        <f>IFERROR(__xludf.DUMMYFUNCTION("""COMPUTED_VALUE"""),39.0)</f>
        <v>39</v>
      </c>
    </row>
    <row r="95">
      <c r="A95" s="3">
        <v>233.0</v>
      </c>
      <c r="B95" s="3">
        <v>1.0</v>
      </c>
      <c r="C95" s="3">
        <v>234.0</v>
      </c>
      <c r="D95" s="5">
        <v>43345.05255787037</v>
      </c>
      <c r="E95" s="8">
        <f t="shared" si="1"/>
        <v>43345</v>
      </c>
      <c r="F95" s="9">
        <f>IFERROR(__xludf.DUMMYFUNCTION("""COMPUTED_VALUE"""),0.05255787037037037)</f>
        <v>0.05255787037</v>
      </c>
      <c r="G95" s="3">
        <f t="shared" si="2"/>
        <v>1</v>
      </c>
      <c r="H95" s="3">
        <f>IFERROR(__xludf.DUMMYFUNCTION("""COMPUTED_VALUE"""),15.0)</f>
        <v>15</v>
      </c>
      <c r="I95" s="3">
        <f>IFERROR(__xludf.DUMMYFUNCTION("""COMPUTED_VALUE"""),41.0)</f>
        <v>41</v>
      </c>
    </row>
    <row r="96">
      <c r="A96" s="3">
        <v>203.0</v>
      </c>
      <c r="B96" s="3">
        <v>1.0</v>
      </c>
      <c r="C96" s="3">
        <v>204.0</v>
      </c>
      <c r="D96" s="5">
        <v>43345.062951388885</v>
      </c>
      <c r="E96" s="8">
        <f t="shared" si="1"/>
        <v>43345</v>
      </c>
      <c r="F96" s="9">
        <f>IFERROR(__xludf.DUMMYFUNCTION("""COMPUTED_VALUE"""),0.06295138888888889)</f>
        <v>0.06295138889</v>
      </c>
      <c r="G96" s="3">
        <f t="shared" si="2"/>
        <v>1</v>
      </c>
      <c r="H96" s="3">
        <f>IFERROR(__xludf.DUMMYFUNCTION("""COMPUTED_VALUE"""),30.0)</f>
        <v>30</v>
      </c>
      <c r="I96" s="3">
        <f>IFERROR(__xludf.DUMMYFUNCTION("""COMPUTED_VALUE"""),39.0)</f>
        <v>39</v>
      </c>
    </row>
    <row r="97">
      <c r="A97" s="3">
        <v>217.0</v>
      </c>
      <c r="B97" s="3">
        <v>3.0</v>
      </c>
      <c r="C97" s="3">
        <v>220.0</v>
      </c>
      <c r="D97" s="5">
        <v>43345.073379629626</v>
      </c>
      <c r="E97" s="8">
        <f t="shared" si="1"/>
        <v>43345</v>
      </c>
      <c r="F97" s="9">
        <f>IFERROR(__xludf.DUMMYFUNCTION("""COMPUTED_VALUE"""),0.07337962962962963)</f>
        <v>0.07337962963</v>
      </c>
      <c r="G97" s="3">
        <f t="shared" si="2"/>
        <v>1</v>
      </c>
      <c r="H97" s="3">
        <f>IFERROR(__xludf.DUMMYFUNCTION("""COMPUTED_VALUE"""),45.0)</f>
        <v>45</v>
      </c>
      <c r="I97" s="3">
        <f>IFERROR(__xludf.DUMMYFUNCTION("""COMPUTED_VALUE"""),40.0)</f>
        <v>40</v>
      </c>
    </row>
    <row r="98">
      <c r="A98" s="3">
        <v>197.0</v>
      </c>
      <c r="B98" s="3">
        <v>2.0</v>
      </c>
      <c r="C98" s="3">
        <v>199.0</v>
      </c>
      <c r="D98" s="5">
        <v>43345.0837962963</v>
      </c>
      <c r="E98" s="8">
        <f t="shared" si="1"/>
        <v>43345</v>
      </c>
      <c r="F98" s="9">
        <f>IFERROR(__xludf.DUMMYFUNCTION("""COMPUTED_VALUE"""),0.0837962962962963)</f>
        <v>0.0837962963</v>
      </c>
      <c r="G98" s="3">
        <f t="shared" si="2"/>
        <v>2</v>
      </c>
      <c r="H98" s="3">
        <f>IFERROR(__xludf.DUMMYFUNCTION("""COMPUTED_VALUE"""),0.0)</f>
        <v>0</v>
      </c>
      <c r="I98" s="3">
        <f>IFERROR(__xludf.DUMMYFUNCTION("""COMPUTED_VALUE"""),40.0)</f>
        <v>40</v>
      </c>
    </row>
    <row r="99">
      <c r="A99" s="3">
        <v>235.0</v>
      </c>
      <c r="B99" s="3">
        <v>3.0</v>
      </c>
      <c r="C99" s="3">
        <v>238.0</v>
      </c>
      <c r="D99" s="5">
        <v>43345.09421296296</v>
      </c>
      <c r="E99" s="8">
        <f t="shared" si="1"/>
        <v>43345</v>
      </c>
      <c r="F99" s="9">
        <f>IFERROR(__xludf.DUMMYFUNCTION("""COMPUTED_VALUE"""),0.09421296296296296)</f>
        <v>0.09421296296</v>
      </c>
      <c r="G99" s="3">
        <f t="shared" si="2"/>
        <v>2</v>
      </c>
      <c r="H99" s="3">
        <f>IFERROR(__xludf.DUMMYFUNCTION("""COMPUTED_VALUE"""),15.0)</f>
        <v>15</v>
      </c>
      <c r="I99" s="3">
        <f>IFERROR(__xludf.DUMMYFUNCTION("""COMPUTED_VALUE"""),40.0)</f>
        <v>40</v>
      </c>
    </row>
    <row r="100">
      <c r="A100" s="3">
        <v>233.0</v>
      </c>
      <c r="B100" s="3">
        <v>5.0</v>
      </c>
      <c r="C100" s="3">
        <v>238.0</v>
      </c>
      <c r="D100" s="5">
        <v>43345.10461805556</v>
      </c>
      <c r="E100" s="8">
        <f t="shared" si="1"/>
        <v>43345</v>
      </c>
      <c r="F100" s="9">
        <f>IFERROR(__xludf.DUMMYFUNCTION("""COMPUTED_VALUE"""),0.10461805555555556)</f>
        <v>0.1046180556</v>
      </c>
      <c r="G100" s="3">
        <f t="shared" si="2"/>
        <v>2</v>
      </c>
      <c r="H100" s="3">
        <f>IFERROR(__xludf.DUMMYFUNCTION("""COMPUTED_VALUE"""),30.0)</f>
        <v>30</v>
      </c>
      <c r="I100" s="3">
        <f>IFERROR(__xludf.DUMMYFUNCTION("""COMPUTED_VALUE"""),39.0)</f>
        <v>39</v>
      </c>
    </row>
    <row r="101">
      <c r="A101" s="3">
        <v>239.0</v>
      </c>
      <c r="B101" s="3">
        <v>4.0</v>
      </c>
      <c r="C101" s="3">
        <v>243.0</v>
      </c>
      <c r="D101" s="5">
        <v>43345.11503472222</v>
      </c>
      <c r="E101" s="8">
        <f t="shared" si="1"/>
        <v>43345</v>
      </c>
      <c r="F101" s="9">
        <f>IFERROR(__xludf.DUMMYFUNCTION("""COMPUTED_VALUE"""),0.11503472222222222)</f>
        <v>0.1150347222</v>
      </c>
      <c r="G101" s="3">
        <f t="shared" si="2"/>
        <v>2</v>
      </c>
      <c r="H101" s="3">
        <f>IFERROR(__xludf.DUMMYFUNCTION("""COMPUTED_VALUE"""),45.0)</f>
        <v>45</v>
      </c>
      <c r="I101" s="3">
        <f>IFERROR(__xludf.DUMMYFUNCTION("""COMPUTED_VALUE"""),39.0)</f>
        <v>39</v>
      </c>
    </row>
    <row r="102">
      <c r="A102" s="3">
        <v>246.0</v>
      </c>
      <c r="B102" s="3">
        <v>3.0</v>
      </c>
      <c r="C102" s="3">
        <v>249.0</v>
      </c>
      <c r="D102" s="5">
        <v>43345.125451388885</v>
      </c>
      <c r="E102" s="8">
        <f t="shared" si="1"/>
        <v>43345</v>
      </c>
      <c r="F102" s="9">
        <f>IFERROR(__xludf.DUMMYFUNCTION("""COMPUTED_VALUE"""),0.12545138888888888)</f>
        <v>0.1254513889</v>
      </c>
      <c r="G102" s="3">
        <f t="shared" si="2"/>
        <v>3</v>
      </c>
      <c r="H102" s="3">
        <f>IFERROR(__xludf.DUMMYFUNCTION("""COMPUTED_VALUE"""),0.0)</f>
        <v>0</v>
      </c>
      <c r="I102" s="3">
        <f>IFERROR(__xludf.DUMMYFUNCTION("""COMPUTED_VALUE"""),39.0)</f>
        <v>39</v>
      </c>
    </row>
    <row r="103">
      <c r="A103" s="3">
        <v>233.0</v>
      </c>
      <c r="B103" s="3">
        <v>2.0</v>
      </c>
      <c r="C103" s="3">
        <v>225.0</v>
      </c>
      <c r="D103" s="5">
        <v>43345.13586805556</v>
      </c>
      <c r="E103" s="8">
        <f t="shared" si="1"/>
        <v>43345</v>
      </c>
      <c r="F103" s="9">
        <f>IFERROR(__xludf.DUMMYFUNCTION("""COMPUTED_VALUE"""),0.13586805555555556)</f>
        <v>0.1358680556</v>
      </c>
      <c r="G103" s="3">
        <f t="shared" si="2"/>
        <v>3</v>
      </c>
      <c r="H103" s="3">
        <f>IFERROR(__xludf.DUMMYFUNCTION("""COMPUTED_VALUE"""),15.0)</f>
        <v>15</v>
      </c>
      <c r="I103" s="3">
        <f>IFERROR(__xludf.DUMMYFUNCTION("""COMPUTED_VALUE"""),39.0)</f>
        <v>39</v>
      </c>
    </row>
    <row r="104">
      <c r="A104" s="3">
        <v>187.0</v>
      </c>
      <c r="B104" s="3">
        <v>4.0</v>
      </c>
      <c r="C104" s="3">
        <v>191.0</v>
      </c>
      <c r="D104" s="5">
        <v>43345.14628472222</v>
      </c>
      <c r="E104" s="8">
        <f t="shared" si="1"/>
        <v>43345</v>
      </c>
      <c r="F104" s="9">
        <f>IFERROR(__xludf.DUMMYFUNCTION("""COMPUTED_VALUE"""),0.14628472222222222)</f>
        <v>0.1462847222</v>
      </c>
      <c r="G104" s="3">
        <f t="shared" si="2"/>
        <v>3</v>
      </c>
      <c r="H104" s="3">
        <f>IFERROR(__xludf.DUMMYFUNCTION("""COMPUTED_VALUE"""),30.0)</f>
        <v>30</v>
      </c>
      <c r="I104" s="3">
        <f>IFERROR(__xludf.DUMMYFUNCTION("""COMPUTED_VALUE"""),39.0)</f>
        <v>39</v>
      </c>
    </row>
    <row r="105">
      <c r="A105" s="3">
        <v>133.0</v>
      </c>
      <c r="B105" s="3">
        <v>2.0</v>
      </c>
      <c r="C105" s="3">
        <v>135.0</v>
      </c>
      <c r="D105" s="5">
        <v>43345.156701388885</v>
      </c>
      <c r="E105" s="8">
        <f t="shared" si="1"/>
        <v>43345</v>
      </c>
      <c r="F105" s="9">
        <f>IFERROR(__xludf.DUMMYFUNCTION("""COMPUTED_VALUE"""),0.15670138888888888)</f>
        <v>0.1567013889</v>
      </c>
      <c r="G105" s="3">
        <f t="shared" si="2"/>
        <v>3</v>
      </c>
      <c r="H105" s="3">
        <f>IFERROR(__xludf.DUMMYFUNCTION("""COMPUTED_VALUE"""),45.0)</f>
        <v>45</v>
      </c>
      <c r="I105" s="3">
        <f>IFERROR(__xludf.DUMMYFUNCTION("""COMPUTED_VALUE"""),39.0)</f>
        <v>39</v>
      </c>
    </row>
    <row r="106">
      <c r="A106" s="3">
        <v>137.0</v>
      </c>
      <c r="B106" s="3">
        <v>2.0</v>
      </c>
      <c r="C106" s="3">
        <v>139.0</v>
      </c>
      <c r="D106" s="5">
        <v>43345.16711805556</v>
      </c>
      <c r="E106" s="8">
        <f t="shared" si="1"/>
        <v>43345</v>
      </c>
      <c r="F106" s="9">
        <f>IFERROR(__xludf.DUMMYFUNCTION("""COMPUTED_VALUE"""),0.16711805555555556)</f>
        <v>0.1671180556</v>
      </c>
      <c r="G106" s="3">
        <f t="shared" si="2"/>
        <v>4</v>
      </c>
      <c r="H106" s="3">
        <f>IFERROR(__xludf.DUMMYFUNCTION("""COMPUTED_VALUE"""),0.0)</f>
        <v>0</v>
      </c>
      <c r="I106" s="3">
        <f>IFERROR(__xludf.DUMMYFUNCTION("""COMPUTED_VALUE"""),39.0)</f>
        <v>39</v>
      </c>
    </row>
    <row r="107">
      <c r="A107" s="3">
        <v>105.0</v>
      </c>
      <c r="B107" s="3">
        <v>1.0</v>
      </c>
      <c r="C107" s="3">
        <v>106.0</v>
      </c>
      <c r="D107" s="5">
        <v>43345.1775462963</v>
      </c>
      <c r="E107" s="8">
        <f t="shared" si="1"/>
        <v>43345</v>
      </c>
      <c r="F107" s="9">
        <f>IFERROR(__xludf.DUMMYFUNCTION("""COMPUTED_VALUE"""),0.17754629629629629)</f>
        <v>0.1775462963</v>
      </c>
      <c r="G107" s="3">
        <f t="shared" si="2"/>
        <v>4</v>
      </c>
      <c r="H107" s="3">
        <f>IFERROR(__xludf.DUMMYFUNCTION("""COMPUTED_VALUE"""),15.0)</f>
        <v>15</v>
      </c>
      <c r="I107" s="3">
        <f>IFERROR(__xludf.DUMMYFUNCTION("""COMPUTED_VALUE"""),40.0)</f>
        <v>40</v>
      </c>
    </row>
    <row r="108">
      <c r="A108" s="3">
        <v>131.0</v>
      </c>
      <c r="B108" s="3">
        <v>1.0</v>
      </c>
      <c r="C108" s="3">
        <v>132.0</v>
      </c>
      <c r="D108" s="5">
        <v>43345.187939814816</v>
      </c>
      <c r="E108" s="8">
        <f t="shared" si="1"/>
        <v>43345</v>
      </c>
      <c r="F108" s="9">
        <f>IFERROR(__xludf.DUMMYFUNCTION("""COMPUTED_VALUE"""),0.1879398148148148)</f>
        <v>0.1879398148</v>
      </c>
      <c r="G108" s="3">
        <f t="shared" si="2"/>
        <v>4</v>
      </c>
      <c r="H108" s="3">
        <f>IFERROR(__xludf.DUMMYFUNCTION("""COMPUTED_VALUE"""),30.0)</f>
        <v>30</v>
      </c>
      <c r="I108" s="3">
        <f>IFERROR(__xludf.DUMMYFUNCTION("""COMPUTED_VALUE"""),38.0)</f>
        <v>38</v>
      </c>
    </row>
    <row r="109">
      <c r="A109" s="3">
        <v>121.0</v>
      </c>
      <c r="B109" s="3">
        <v>3.0</v>
      </c>
      <c r="C109" s="3">
        <v>124.0</v>
      </c>
      <c r="D109" s="5">
        <v>43345.19836805556</v>
      </c>
      <c r="E109" s="8">
        <f t="shared" si="1"/>
        <v>43345</v>
      </c>
      <c r="F109" s="9">
        <f>IFERROR(__xludf.DUMMYFUNCTION("""COMPUTED_VALUE"""),0.19836805555555556)</f>
        <v>0.1983680556</v>
      </c>
      <c r="G109" s="3">
        <f t="shared" si="2"/>
        <v>4</v>
      </c>
      <c r="H109" s="3">
        <f>IFERROR(__xludf.DUMMYFUNCTION("""COMPUTED_VALUE"""),45.0)</f>
        <v>45</v>
      </c>
      <c r="I109" s="3">
        <f>IFERROR(__xludf.DUMMYFUNCTION("""COMPUTED_VALUE"""),39.0)</f>
        <v>39</v>
      </c>
    </row>
    <row r="110">
      <c r="A110" s="3">
        <v>103.0</v>
      </c>
      <c r="B110" s="3">
        <v>2.0</v>
      </c>
      <c r="C110" s="3">
        <v>105.0</v>
      </c>
      <c r="D110" s="5">
        <v>43345.2087962963</v>
      </c>
      <c r="E110" s="8">
        <f t="shared" si="1"/>
        <v>43345</v>
      </c>
      <c r="F110" s="9">
        <f>IFERROR(__xludf.DUMMYFUNCTION("""COMPUTED_VALUE"""),0.20879629629629629)</f>
        <v>0.2087962963</v>
      </c>
      <c r="G110" s="3">
        <f t="shared" si="2"/>
        <v>5</v>
      </c>
      <c r="H110" s="3">
        <f>IFERROR(__xludf.DUMMYFUNCTION("""COMPUTED_VALUE"""),0.0)</f>
        <v>0</v>
      </c>
      <c r="I110" s="3">
        <f>IFERROR(__xludf.DUMMYFUNCTION("""COMPUTED_VALUE"""),40.0)</f>
        <v>40</v>
      </c>
    </row>
    <row r="111">
      <c r="A111" s="3">
        <v>99.0</v>
      </c>
      <c r="B111" s="3">
        <v>1.0</v>
      </c>
      <c r="C111" s="3">
        <v>100.0</v>
      </c>
      <c r="D111" s="5">
        <v>43345.219201388885</v>
      </c>
      <c r="E111" s="8">
        <f t="shared" si="1"/>
        <v>43345</v>
      </c>
      <c r="F111" s="9">
        <f>IFERROR(__xludf.DUMMYFUNCTION("""COMPUTED_VALUE"""),0.21920138888888888)</f>
        <v>0.2192013889</v>
      </c>
      <c r="G111" s="3">
        <f t="shared" si="2"/>
        <v>5</v>
      </c>
      <c r="H111" s="3">
        <f>IFERROR(__xludf.DUMMYFUNCTION("""COMPUTED_VALUE"""),15.0)</f>
        <v>15</v>
      </c>
      <c r="I111" s="3">
        <f>IFERROR(__xludf.DUMMYFUNCTION("""COMPUTED_VALUE"""),39.0)</f>
        <v>39</v>
      </c>
    </row>
    <row r="112">
      <c r="A112" s="3">
        <v>88.0</v>
      </c>
      <c r="B112" s="3">
        <v>3.0</v>
      </c>
      <c r="C112" s="3">
        <v>91.0</v>
      </c>
      <c r="D112" s="5">
        <v>43345.22960648148</v>
      </c>
      <c r="E112" s="8">
        <f t="shared" si="1"/>
        <v>43345</v>
      </c>
      <c r="F112" s="9">
        <f>IFERROR(__xludf.DUMMYFUNCTION("""COMPUTED_VALUE"""),0.2296064814814815)</f>
        <v>0.2296064815</v>
      </c>
      <c r="G112" s="3">
        <f t="shared" si="2"/>
        <v>5</v>
      </c>
      <c r="H112" s="3">
        <f>IFERROR(__xludf.DUMMYFUNCTION("""COMPUTED_VALUE"""),30.0)</f>
        <v>30</v>
      </c>
      <c r="I112" s="3">
        <f>IFERROR(__xludf.DUMMYFUNCTION("""COMPUTED_VALUE"""),38.0)</f>
        <v>38</v>
      </c>
    </row>
    <row r="113">
      <c r="A113" s="3">
        <v>89.0</v>
      </c>
      <c r="B113" s="3">
        <v>2.0</v>
      </c>
      <c r="C113" s="3">
        <v>91.0</v>
      </c>
      <c r="D113" s="5">
        <v>43345.24003472222</v>
      </c>
      <c r="E113" s="8">
        <f t="shared" si="1"/>
        <v>43345</v>
      </c>
      <c r="F113" s="9">
        <f>IFERROR(__xludf.DUMMYFUNCTION("""COMPUTED_VALUE"""),0.24003472222222222)</f>
        <v>0.2400347222</v>
      </c>
      <c r="G113" s="3">
        <f t="shared" si="2"/>
        <v>5</v>
      </c>
      <c r="H113" s="3">
        <f>IFERROR(__xludf.DUMMYFUNCTION("""COMPUTED_VALUE"""),45.0)</f>
        <v>45</v>
      </c>
      <c r="I113" s="3">
        <f>IFERROR(__xludf.DUMMYFUNCTION("""COMPUTED_VALUE"""),39.0)</f>
        <v>39</v>
      </c>
    </row>
    <row r="114">
      <c r="A114" s="3">
        <v>87.0</v>
      </c>
      <c r="B114" s="3">
        <v>0.0</v>
      </c>
      <c r="C114" s="3">
        <v>87.0</v>
      </c>
      <c r="D114" s="5">
        <v>43345.250451388885</v>
      </c>
      <c r="E114" s="8">
        <f t="shared" si="1"/>
        <v>43345</v>
      </c>
      <c r="F114" s="9">
        <f>IFERROR(__xludf.DUMMYFUNCTION("""COMPUTED_VALUE"""),0.2504513888888889)</f>
        <v>0.2504513889</v>
      </c>
      <c r="G114" s="3">
        <f t="shared" si="2"/>
        <v>6</v>
      </c>
      <c r="H114" s="3">
        <f>IFERROR(__xludf.DUMMYFUNCTION("""COMPUTED_VALUE"""),0.0)</f>
        <v>0</v>
      </c>
      <c r="I114" s="3">
        <f>IFERROR(__xludf.DUMMYFUNCTION("""COMPUTED_VALUE"""),39.0)</f>
        <v>39</v>
      </c>
    </row>
    <row r="115">
      <c r="A115" s="3">
        <v>77.0</v>
      </c>
      <c r="B115" s="3">
        <v>1.0</v>
      </c>
      <c r="C115" s="3">
        <v>78.0</v>
      </c>
      <c r="D115" s="5">
        <v>43345.26086805556</v>
      </c>
      <c r="E115" s="8">
        <f t="shared" si="1"/>
        <v>43345</v>
      </c>
      <c r="F115" s="9">
        <f>IFERROR(__xludf.DUMMYFUNCTION("""COMPUTED_VALUE"""),0.26086805555555553)</f>
        <v>0.2608680556</v>
      </c>
      <c r="G115" s="3">
        <f t="shared" si="2"/>
        <v>6</v>
      </c>
      <c r="H115" s="3">
        <f>IFERROR(__xludf.DUMMYFUNCTION("""COMPUTED_VALUE"""),15.0)</f>
        <v>15</v>
      </c>
      <c r="I115" s="3">
        <f>IFERROR(__xludf.DUMMYFUNCTION("""COMPUTED_VALUE"""),39.0)</f>
        <v>39</v>
      </c>
    </row>
    <row r="116">
      <c r="A116" s="3">
        <v>77.0</v>
      </c>
      <c r="B116" s="3">
        <v>0.0</v>
      </c>
      <c r="C116" s="3">
        <v>77.0</v>
      </c>
      <c r="D116" s="5">
        <v>43345.27391203704</v>
      </c>
      <c r="E116" s="8">
        <f t="shared" si="1"/>
        <v>43345</v>
      </c>
      <c r="F116" s="9">
        <f>IFERROR(__xludf.DUMMYFUNCTION("""COMPUTED_VALUE"""),0.27391203703703704)</f>
        <v>0.273912037</v>
      </c>
      <c r="G116" s="3">
        <f t="shared" si="2"/>
        <v>6</v>
      </c>
      <c r="H116" s="3">
        <f>IFERROR(__xludf.DUMMYFUNCTION("""COMPUTED_VALUE"""),34.0)</f>
        <v>34</v>
      </c>
      <c r="I116" s="3">
        <f>IFERROR(__xludf.DUMMYFUNCTION("""COMPUTED_VALUE"""),26.0)</f>
        <v>26</v>
      </c>
    </row>
    <row r="117">
      <c r="A117" s="3">
        <v>62.0</v>
      </c>
      <c r="B117" s="3">
        <v>1.0</v>
      </c>
      <c r="C117" s="3">
        <v>63.0</v>
      </c>
      <c r="D117" s="5">
        <v>43345.281701388885</v>
      </c>
      <c r="E117" s="8">
        <f t="shared" si="1"/>
        <v>43345</v>
      </c>
      <c r="F117" s="9">
        <f>IFERROR(__xludf.DUMMYFUNCTION("""COMPUTED_VALUE"""),0.2817013888888889)</f>
        <v>0.2817013889</v>
      </c>
      <c r="G117" s="3">
        <f t="shared" si="2"/>
        <v>6</v>
      </c>
      <c r="H117" s="3">
        <f>IFERROR(__xludf.DUMMYFUNCTION("""COMPUTED_VALUE"""),45.0)</f>
        <v>45</v>
      </c>
      <c r="I117" s="3">
        <f>IFERROR(__xludf.DUMMYFUNCTION("""COMPUTED_VALUE"""),39.0)</f>
        <v>39</v>
      </c>
    </row>
    <row r="118">
      <c r="A118" s="3">
        <v>69.0</v>
      </c>
      <c r="B118" s="3">
        <v>1.0</v>
      </c>
      <c r="C118" s="3">
        <v>70.0</v>
      </c>
      <c r="D118" s="5">
        <v>43345.292129629626</v>
      </c>
      <c r="E118" s="8">
        <f t="shared" si="1"/>
        <v>43345</v>
      </c>
      <c r="F118" s="9">
        <f>IFERROR(__xludf.DUMMYFUNCTION("""COMPUTED_VALUE"""),0.29212962962962963)</f>
        <v>0.2921296296</v>
      </c>
      <c r="G118" s="3">
        <f t="shared" si="2"/>
        <v>7</v>
      </c>
      <c r="H118" s="3">
        <f>IFERROR(__xludf.DUMMYFUNCTION("""COMPUTED_VALUE"""),0.0)</f>
        <v>0</v>
      </c>
      <c r="I118" s="3">
        <f>IFERROR(__xludf.DUMMYFUNCTION("""COMPUTED_VALUE"""),40.0)</f>
        <v>40</v>
      </c>
    </row>
    <row r="119">
      <c r="A119" s="3">
        <v>66.0</v>
      </c>
      <c r="B119" s="3">
        <v>0.0</v>
      </c>
      <c r="C119" s="3">
        <v>66.0</v>
      </c>
      <c r="D119" s="5">
        <v>43345.30255787037</v>
      </c>
      <c r="E119" s="8">
        <f t="shared" si="1"/>
        <v>43345</v>
      </c>
      <c r="F119" s="9">
        <f>IFERROR(__xludf.DUMMYFUNCTION("""COMPUTED_VALUE"""),0.30255787037037035)</f>
        <v>0.3025578704</v>
      </c>
      <c r="G119" s="3">
        <f t="shared" si="2"/>
        <v>7</v>
      </c>
      <c r="H119" s="3">
        <f>IFERROR(__xludf.DUMMYFUNCTION("""COMPUTED_VALUE"""),15.0)</f>
        <v>15</v>
      </c>
      <c r="I119" s="3">
        <f>IFERROR(__xludf.DUMMYFUNCTION("""COMPUTED_VALUE"""),41.0)</f>
        <v>41</v>
      </c>
    </row>
    <row r="120">
      <c r="A120" s="3">
        <v>61.0</v>
      </c>
      <c r="B120" s="3">
        <v>0.0</v>
      </c>
      <c r="C120" s="3">
        <v>61.0</v>
      </c>
      <c r="D120" s="5">
        <v>43345.31296296296</v>
      </c>
      <c r="E120" s="8">
        <f t="shared" si="1"/>
        <v>43345</v>
      </c>
      <c r="F120" s="9">
        <f>IFERROR(__xludf.DUMMYFUNCTION("""COMPUTED_VALUE"""),0.31296296296296294)</f>
        <v>0.312962963</v>
      </c>
      <c r="G120" s="3">
        <f t="shared" si="2"/>
        <v>7</v>
      </c>
      <c r="H120" s="3">
        <f>IFERROR(__xludf.DUMMYFUNCTION("""COMPUTED_VALUE"""),30.0)</f>
        <v>30</v>
      </c>
      <c r="I120" s="3">
        <f>IFERROR(__xludf.DUMMYFUNCTION("""COMPUTED_VALUE"""),40.0)</f>
        <v>40</v>
      </c>
    </row>
    <row r="121">
      <c r="A121" s="3">
        <v>62.0</v>
      </c>
      <c r="B121" s="3">
        <v>0.0</v>
      </c>
      <c r="C121" s="3">
        <v>59.0</v>
      </c>
      <c r="D121" s="5">
        <v>43345.3233912037</v>
      </c>
      <c r="E121" s="8">
        <f t="shared" si="1"/>
        <v>43345</v>
      </c>
      <c r="F121" s="9">
        <f>IFERROR(__xludf.DUMMYFUNCTION("""COMPUTED_VALUE"""),0.3233912037037037)</f>
        <v>0.3233912037</v>
      </c>
      <c r="G121" s="3">
        <f t="shared" si="2"/>
        <v>7</v>
      </c>
      <c r="H121" s="3">
        <f>IFERROR(__xludf.DUMMYFUNCTION("""COMPUTED_VALUE"""),45.0)</f>
        <v>45</v>
      </c>
      <c r="I121" s="3">
        <f>IFERROR(__xludf.DUMMYFUNCTION("""COMPUTED_VALUE"""),41.0)</f>
        <v>41</v>
      </c>
    </row>
    <row r="122">
      <c r="A122" s="3">
        <v>72.0</v>
      </c>
      <c r="B122" s="3">
        <v>0.0</v>
      </c>
      <c r="C122" s="3">
        <v>72.0</v>
      </c>
      <c r="D122" s="5">
        <v>43345.3337962963</v>
      </c>
      <c r="E122" s="8">
        <f t="shared" si="1"/>
        <v>43345</v>
      </c>
      <c r="F122" s="9">
        <f>IFERROR(__xludf.DUMMYFUNCTION("""COMPUTED_VALUE"""),0.3337962962962963)</f>
        <v>0.3337962963</v>
      </c>
      <c r="G122" s="3">
        <f t="shared" si="2"/>
        <v>8</v>
      </c>
      <c r="H122" s="3">
        <f>IFERROR(__xludf.DUMMYFUNCTION("""COMPUTED_VALUE"""),0.0)</f>
        <v>0</v>
      </c>
      <c r="I122" s="3">
        <f>IFERROR(__xludf.DUMMYFUNCTION("""COMPUTED_VALUE"""),40.0)</f>
        <v>40</v>
      </c>
    </row>
    <row r="123">
      <c r="A123" s="3">
        <v>76.0</v>
      </c>
      <c r="B123" s="3">
        <v>2.0</v>
      </c>
      <c r="C123" s="3">
        <v>78.0</v>
      </c>
      <c r="D123" s="5">
        <v>43345.34422453704</v>
      </c>
      <c r="E123" s="8">
        <f t="shared" si="1"/>
        <v>43345</v>
      </c>
      <c r="F123" s="9">
        <f>IFERROR(__xludf.DUMMYFUNCTION("""COMPUTED_VALUE"""),0.34422453703703704)</f>
        <v>0.344224537</v>
      </c>
      <c r="G123" s="3">
        <f t="shared" si="2"/>
        <v>8</v>
      </c>
      <c r="H123" s="3">
        <f>IFERROR(__xludf.DUMMYFUNCTION("""COMPUTED_VALUE"""),15.0)</f>
        <v>15</v>
      </c>
      <c r="I123" s="3">
        <f>IFERROR(__xludf.DUMMYFUNCTION("""COMPUTED_VALUE"""),41.0)</f>
        <v>41</v>
      </c>
    </row>
    <row r="124">
      <c r="A124" s="3">
        <v>99.0</v>
      </c>
      <c r="B124" s="3">
        <v>2.0</v>
      </c>
      <c r="C124" s="3">
        <v>101.0</v>
      </c>
      <c r="D124" s="5">
        <v>43345.354629629626</v>
      </c>
      <c r="E124" s="8">
        <f t="shared" si="1"/>
        <v>43345</v>
      </c>
      <c r="F124" s="9">
        <f>IFERROR(__xludf.DUMMYFUNCTION("""COMPUTED_VALUE"""),0.35462962962962963)</f>
        <v>0.3546296296</v>
      </c>
      <c r="G124" s="3">
        <f t="shared" si="2"/>
        <v>8</v>
      </c>
      <c r="H124" s="3">
        <f>IFERROR(__xludf.DUMMYFUNCTION("""COMPUTED_VALUE"""),30.0)</f>
        <v>30</v>
      </c>
      <c r="I124" s="3">
        <f>IFERROR(__xludf.DUMMYFUNCTION("""COMPUTED_VALUE"""),40.0)</f>
        <v>40</v>
      </c>
    </row>
    <row r="125">
      <c r="A125" s="3">
        <v>59.0</v>
      </c>
      <c r="B125" s="3">
        <v>2.0</v>
      </c>
      <c r="C125" s="3">
        <v>61.0</v>
      </c>
      <c r="D125" s="5">
        <v>43345.365069444444</v>
      </c>
      <c r="E125" s="8">
        <f t="shared" si="1"/>
        <v>43345</v>
      </c>
      <c r="F125" s="9">
        <f>IFERROR(__xludf.DUMMYFUNCTION("""COMPUTED_VALUE"""),0.36506944444444445)</f>
        <v>0.3650694444</v>
      </c>
      <c r="G125" s="3">
        <f t="shared" si="2"/>
        <v>8</v>
      </c>
      <c r="H125" s="3">
        <f>IFERROR(__xludf.DUMMYFUNCTION("""COMPUTED_VALUE"""),45.0)</f>
        <v>45</v>
      </c>
      <c r="I125" s="3">
        <f>IFERROR(__xludf.DUMMYFUNCTION("""COMPUTED_VALUE"""),42.0)</f>
        <v>42</v>
      </c>
    </row>
    <row r="126">
      <c r="A126" s="3">
        <v>76.0</v>
      </c>
      <c r="B126" s="3">
        <v>1.0</v>
      </c>
      <c r="C126" s="3">
        <v>77.0</v>
      </c>
      <c r="D126" s="5">
        <v>43345.37546296296</v>
      </c>
      <c r="E126" s="8">
        <f t="shared" si="1"/>
        <v>43345</v>
      </c>
      <c r="F126" s="9">
        <f>IFERROR(__xludf.DUMMYFUNCTION("""COMPUTED_VALUE"""),0.37546296296296294)</f>
        <v>0.375462963</v>
      </c>
      <c r="G126" s="3">
        <f t="shared" si="2"/>
        <v>9</v>
      </c>
      <c r="H126" s="3">
        <f>IFERROR(__xludf.DUMMYFUNCTION("""COMPUTED_VALUE"""),0.0)</f>
        <v>0</v>
      </c>
      <c r="I126" s="3">
        <f>IFERROR(__xludf.DUMMYFUNCTION("""COMPUTED_VALUE"""),40.0)</f>
        <v>40</v>
      </c>
    </row>
    <row r="127">
      <c r="A127" s="3">
        <v>62.0</v>
      </c>
      <c r="B127" s="3">
        <v>1.0</v>
      </c>
      <c r="C127" s="3">
        <v>63.0</v>
      </c>
      <c r="D127" s="5">
        <v>43345.3858912037</v>
      </c>
      <c r="E127" s="8">
        <f t="shared" si="1"/>
        <v>43345</v>
      </c>
      <c r="F127" s="9">
        <f>IFERROR(__xludf.DUMMYFUNCTION("""COMPUTED_VALUE"""),0.3858912037037037)</f>
        <v>0.3858912037</v>
      </c>
      <c r="G127" s="3">
        <f t="shared" si="2"/>
        <v>9</v>
      </c>
      <c r="H127" s="3">
        <f>IFERROR(__xludf.DUMMYFUNCTION("""COMPUTED_VALUE"""),15.0)</f>
        <v>15</v>
      </c>
      <c r="I127" s="3">
        <f>IFERROR(__xludf.DUMMYFUNCTION("""COMPUTED_VALUE"""),41.0)</f>
        <v>41</v>
      </c>
    </row>
    <row r="128">
      <c r="A128" s="3">
        <v>75.0</v>
      </c>
      <c r="B128" s="3">
        <v>1.0</v>
      </c>
      <c r="C128" s="3">
        <v>76.0</v>
      </c>
      <c r="D128" s="5">
        <v>43345.3962962963</v>
      </c>
      <c r="E128" s="8">
        <f t="shared" si="1"/>
        <v>43345</v>
      </c>
      <c r="F128" s="9">
        <f>IFERROR(__xludf.DUMMYFUNCTION("""COMPUTED_VALUE"""),0.3962962962962963)</f>
        <v>0.3962962963</v>
      </c>
      <c r="G128" s="3">
        <f t="shared" si="2"/>
        <v>9</v>
      </c>
      <c r="H128" s="3">
        <f>IFERROR(__xludf.DUMMYFUNCTION("""COMPUTED_VALUE"""),30.0)</f>
        <v>30</v>
      </c>
      <c r="I128" s="3">
        <f>IFERROR(__xludf.DUMMYFUNCTION("""COMPUTED_VALUE"""),40.0)</f>
        <v>40</v>
      </c>
    </row>
    <row r="129">
      <c r="A129" s="3">
        <v>81.0</v>
      </c>
      <c r="B129" s="3">
        <v>1.0</v>
      </c>
      <c r="C129" s="3">
        <v>82.0</v>
      </c>
      <c r="D129" s="5">
        <v>43345.40671296296</v>
      </c>
      <c r="E129" s="8">
        <f t="shared" si="1"/>
        <v>43345</v>
      </c>
      <c r="F129" s="9">
        <f>IFERROR(__xludf.DUMMYFUNCTION("""COMPUTED_VALUE"""),0.40671296296296294)</f>
        <v>0.406712963</v>
      </c>
      <c r="G129" s="3">
        <f t="shared" si="2"/>
        <v>9</v>
      </c>
      <c r="H129" s="3">
        <f>IFERROR(__xludf.DUMMYFUNCTION("""COMPUTED_VALUE"""),45.0)</f>
        <v>45</v>
      </c>
      <c r="I129" s="3">
        <f>IFERROR(__xludf.DUMMYFUNCTION("""COMPUTED_VALUE"""),40.0)</f>
        <v>40</v>
      </c>
    </row>
    <row r="130">
      <c r="A130" s="3">
        <v>71.0</v>
      </c>
      <c r="B130" s="3">
        <v>1.0</v>
      </c>
      <c r="C130" s="3">
        <v>72.0</v>
      </c>
      <c r="D130" s="5">
        <v>43345.417129629626</v>
      </c>
      <c r="E130" s="8">
        <f t="shared" si="1"/>
        <v>43345</v>
      </c>
      <c r="F130" s="9">
        <f>IFERROR(__xludf.DUMMYFUNCTION("""COMPUTED_VALUE"""),0.41712962962962963)</f>
        <v>0.4171296296</v>
      </c>
      <c r="G130" s="3">
        <f t="shared" si="2"/>
        <v>10</v>
      </c>
      <c r="H130" s="3">
        <f>IFERROR(__xludf.DUMMYFUNCTION("""COMPUTED_VALUE"""),0.0)</f>
        <v>0</v>
      </c>
      <c r="I130" s="3">
        <f>IFERROR(__xludf.DUMMYFUNCTION("""COMPUTED_VALUE"""),40.0)</f>
        <v>40</v>
      </c>
    </row>
    <row r="131">
      <c r="A131" s="3">
        <v>98.0</v>
      </c>
      <c r="B131" s="3">
        <v>0.0</v>
      </c>
      <c r="C131" s="3">
        <v>98.0</v>
      </c>
      <c r="D131" s="5">
        <v>43345.4275462963</v>
      </c>
      <c r="E131" s="8">
        <f t="shared" si="1"/>
        <v>43345</v>
      </c>
      <c r="F131" s="9">
        <f>IFERROR(__xludf.DUMMYFUNCTION("""COMPUTED_VALUE"""),0.4275462962962963)</f>
        <v>0.4275462963</v>
      </c>
      <c r="G131" s="3">
        <f t="shared" si="2"/>
        <v>10</v>
      </c>
      <c r="H131" s="3">
        <f>IFERROR(__xludf.DUMMYFUNCTION("""COMPUTED_VALUE"""),15.0)</f>
        <v>15</v>
      </c>
      <c r="I131" s="3">
        <f>IFERROR(__xludf.DUMMYFUNCTION("""COMPUTED_VALUE"""),40.0)</f>
        <v>40</v>
      </c>
    </row>
    <row r="132">
      <c r="A132" s="3">
        <v>102.0</v>
      </c>
      <c r="B132" s="3">
        <v>1.0</v>
      </c>
      <c r="C132" s="3">
        <v>103.0</v>
      </c>
      <c r="D132" s="5">
        <v>43345.43796296296</v>
      </c>
      <c r="E132" s="8">
        <f t="shared" si="1"/>
        <v>43345</v>
      </c>
      <c r="F132" s="9">
        <f>IFERROR(__xludf.DUMMYFUNCTION("""COMPUTED_VALUE"""),0.43796296296296294)</f>
        <v>0.437962963</v>
      </c>
      <c r="G132" s="3">
        <f t="shared" si="2"/>
        <v>10</v>
      </c>
      <c r="H132" s="3">
        <f>IFERROR(__xludf.DUMMYFUNCTION("""COMPUTED_VALUE"""),30.0)</f>
        <v>30</v>
      </c>
      <c r="I132" s="3">
        <f>IFERROR(__xludf.DUMMYFUNCTION("""COMPUTED_VALUE"""),40.0)</f>
        <v>40</v>
      </c>
    </row>
    <row r="133">
      <c r="A133" s="3">
        <v>114.0</v>
      </c>
      <c r="B133" s="3">
        <v>0.0</v>
      </c>
      <c r="C133" s="3">
        <v>114.0</v>
      </c>
      <c r="D133" s="5">
        <v>43345.4483912037</v>
      </c>
      <c r="E133" s="8">
        <f t="shared" si="1"/>
        <v>43345</v>
      </c>
      <c r="F133" s="9">
        <f>IFERROR(__xludf.DUMMYFUNCTION("""COMPUTED_VALUE"""),0.4483912037037037)</f>
        <v>0.4483912037</v>
      </c>
      <c r="G133" s="3">
        <f t="shared" si="2"/>
        <v>10</v>
      </c>
      <c r="H133" s="3">
        <f>IFERROR(__xludf.DUMMYFUNCTION("""COMPUTED_VALUE"""),45.0)</f>
        <v>45</v>
      </c>
      <c r="I133" s="3">
        <f>IFERROR(__xludf.DUMMYFUNCTION("""COMPUTED_VALUE"""),41.0)</f>
        <v>41</v>
      </c>
    </row>
    <row r="134">
      <c r="A134" s="3">
        <v>96.0</v>
      </c>
      <c r="B134" s="3">
        <v>0.0</v>
      </c>
      <c r="C134" s="3">
        <v>95.0</v>
      </c>
      <c r="D134" s="5">
        <v>43345.4587962963</v>
      </c>
      <c r="E134" s="8">
        <f t="shared" si="1"/>
        <v>43345</v>
      </c>
      <c r="F134" s="9">
        <f>IFERROR(__xludf.DUMMYFUNCTION("""COMPUTED_VALUE"""),0.4587962962962963)</f>
        <v>0.4587962963</v>
      </c>
      <c r="G134" s="3">
        <f t="shared" si="2"/>
        <v>11</v>
      </c>
      <c r="H134" s="3">
        <f>IFERROR(__xludf.DUMMYFUNCTION("""COMPUTED_VALUE"""),0.0)</f>
        <v>0</v>
      </c>
      <c r="I134" s="3">
        <f>IFERROR(__xludf.DUMMYFUNCTION("""COMPUTED_VALUE"""),40.0)</f>
        <v>40</v>
      </c>
    </row>
    <row r="135">
      <c r="A135" s="3">
        <v>112.0</v>
      </c>
      <c r="B135" s="3">
        <v>0.0</v>
      </c>
      <c r="C135" s="3">
        <v>112.0</v>
      </c>
      <c r="D135" s="5">
        <v>43345.46922453704</v>
      </c>
      <c r="E135" s="8">
        <f t="shared" si="1"/>
        <v>43345</v>
      </c>
      <c r="F135" s="9">
        <f>IFERROR(__xludf.DUMMYFUNCTION("""COMPUTED_VALUE"""),0.46922453703703704)</f>
        <v>0.469224537</v>
      </c>
      <c r="G135" s="3">
        <f t="shared" si="2"/>
        <v>11</v>
      </c>
      <c r="H135" s="3">
        <f>IFERROR(__xludf.DUMMYFUNCTION("""COMPUTED_VALUE"""),15.0)</f>
        <v>15</v>
      </c>
      <c r="I135" s="3">
        <f>IFERROR(__xludf.DUMMYFUNCTION("""COMPUTED_VALUE"""),41.0)</f>
        <v>41</v>
      </c>
    </row>
    <row r="136">
      <c r="A136" s="3">
        <v>139.0</v>
      </c>
      <c r="B136" s="3">
        <v>0.0</v>
      </c>
      <c r="C136" s="3">
        <v>139.0</v>
      </c>
      <c r="D136" s="5">
        <v>43345.479629629626</v>
      </c>
      <c r="E136" s="8">
        <f t="shared" si="1"/>
        <v>43345</v>
      </c>
      <c r="F136" s="9">
        <f>IFERROR(__xludf.DUMMYFUNCTION("""COMPUTED_VALUE"""),0.47962962962962963)</f>
        <v>0.4796296296</v>
      </c>
      <c r="G136" s="3">
        <f t="shared" si="2"/>
        <v>11</v>
      </c>
      <c r="H136" s="3">
        <f>IFERROR(__xludf.DUMMYFUNCTION("""COMPUTED_VALUE"""),30.0)</f>
        <v>30</v>
      </c>
      <c r="I136" s="3">
        <f>IFERROR(__xludf.DUMMYFUNCTION("""COMPUTED_VALUE"""),40.0)</f>
        <v>40</v>
      </c>
    </row>
    <row r="137">
      <c r="A137" s="3">
        <v>200.0</v>
      </c>
      <c r="B137" s="3">
        <v>2.0</v>
      </c>
      <c r="C137" s="3">
        <v>202.0</v>
      </c>
      <c r="D137" s="5">
        <v>43345.4900462963</v>
      </c>
      <c r="E137" s="8">
        <f t="shared" si="1"/>
        <v>43345</v>
      </c>
      <c r="F137" s="9">
        <f>IFERROR(__xludf.DUMMYFUNCTION("""COMPUTED_VALUE"""),0.4900462962962963)</f>
        <v>0.4900462963</v>
      </c>
      <c r="G137" s="3">
        <f t="shared" si="2"/>
        <v>11</v>
      </c>
      <c r="H137" s="3">
        <f>IFERROR(__xludf.DUMMYFUNCTION("""COMPUTED_VALUE"""),45.0)</f>
        <v>45</v>
      </c>
      <c r="I137" s="3">
        <f>IFERROR(__xludf.DUMMYFUNCTION("""COMPUTED_VALUE"""),40.0)</f>
        <v>40</v>
      </c>
    </row>
    <row r="138">
      <c r="A138" s="3">
        <v>166.0</v>
      </c>
      <c r="B138" s="3">
        <v>2.0</v>
      </c>
      <c r="C138" s="3">
        <v>168.0</v>
      </c>
      <c r="D138" s="5">
        <v>43345.50046296296</v>
      </c>
      <c r="E138" s="8">
        <f t="shared" si="1"/>
        <v>43345</v>
      </c>
      <c r="F138" s="9">
        <f>IFERROR(__xludf.DUMMYFUNCTION("""COMPUTED_VALUE"""),0.500462962962963)</f>
        <v>0.500462963</v>
      </c>
      <c r="G138" s="3">
        <f t="shared" si="2"/>
        <v>12</v>
      </c>
      <c r="H138" s="3">
        <f>IFERROR(__xludf.DUMMYFUNCTION("""COMPUTED_VALUE"""),0.0)</f>
        <v>0</v>
      </c>
      <c r="I138" s="3">
        <f>IFERROR(__xludf.DUMMYFUNCTION("""COMPUTED_VALUE"""),40.0)</f>
        <v>40</v>
      </c>
    </row>
    <row r="139">
      <c r="A139" s="3">
        <v>193.0</v>
      </c>
      <c r="B139" s="3">
        <v>2.0</v>
      </c>
      <c r="C139" s="3">
        <v>195.0</v>
      </c>
      <c r="D139" s="5">
        <v>43345.5108912037</v>
      </c>
      <c r="E139" s="8">
        <f t="shared" si="1"/>
        <v>43345</v>
      </c>
      <c r="F139" s="9">
        <f>IFERROR(__xludf.DUMMYFUNCTION("""COMPUTED_VALUE"""),0.5108912037037037)</f>
        <v>0.5108912037</v>
      </c>
      <c r="G139" s="3">
        <f t="shared" si="2"/>
        <v>12</v>
      </c>
      <c r="H139" s="3">
        <f>IFERROR(__xludf.DUMMYFUNCTION("""COMPUTED_VALUE"""),15.0)</f>
        <v>15</v>
      </c>
      <c r="I139" s="3">
        <f>IFERROR(__xludf.DUMMYFUNCTION("""COMPUTED_VALUE"""),41.0)</f>
        <v>41</v>
      </c>
    </row>
    <row r="140">
      <c r="A140" s="3">
        <v>174.0</v>
      </c>
      <c r="B140" s="3">
        <v>3.0</v>
      </c>
      <c r="C140" s="3">
        <v>177.0</v>
      </c>
      <c r="D140" s="5">
        <v>43345.52128472222</v>
      </c>
      <c r="E140" s="8">
        <f t="shared" si="1"/>
        <v>43345</v>
      </c>
      <c r="F140" s="9">
        <f>IFERROR(__xludf.DUMMYFUNCTION("""COMPUTED_VALUE"""),0.5212847222222222)</f>
        <v>0.5212847222</v>
      </c>
      <c r="G140" s="3">
        <f t="shared" si="2"/>
        <v>12</v>
      </c>
      <c r="H140" s="3">
        <f>IFERROR(__xludf.DUMMYFUNCTION("""COMPUTED_VALUE"""),30.0)</f>
        <v>30</v>
      </c>
      <c r="I140" s="3">
        <f>IFERROR(__xludf.DUMMYFUNCTION("""COMPUTED_VALUE"""),39.0)</f>
        <v>39</v>
      </c>
    </row>
    <row r="141">
      <c r="A141" s="3">
        <v>217.0</v>
      </c>
      <c r="B141" s="3">
        <v>1.0</v>
      </c>
      <c r="C141" s="3">
        <v>218.0</v>
      </c>
      <c r="D141" s="5">
        <v>43345.53171296296</v>
      </c>
      <c r="E141" s="8">
        <f t="shared" si="1"/>
        <v>43345</v>
      </c>
      <c r="F141" s="9">
        <f>IFERROR(__xludf.DUMMYFUNCTION("""COMPUTED_VALUE"""),0.531712962962963)</f>
        <v>0.531712963</v>
      </c>
      <c r="G141" s="3">
        <f t="shared" si="2"/>
        <v>12</v>
      </c>
      <c r="H141" s="3">
        <f>IFERROR(__xludf.DUMMYFUNCTION("""COMPUTED_VALUE"""),45.0)</f>
        <v>45</v>
      </c>
      <c r="I141" s="3">
        <f>IFERROR(__xludf.DUMMYFUNCTION("""COMPUTED_VALUE"""),40.0)</f>
        <v>40</v>
      </c>
    </row>
    <row r="142">
      <c r="A142" s="3">
        <v>199.0</v>
      </c>
      <c r="B142" s="3">
        <v>3.0</v>
      </c>
      <c r="C142" s="3">
        <v>202.0</v>
      </c>
      <c r="D142" s="5">
        <v>43345.54211805556</v>
      </c>
      <c r="E142" s="8">
        <f t="shared" si="1"/>
        <v>43345</v>
      </c>
      <c r="F142" s="9">
        <f>IFERROR(__xludf.DUMMYFUNCTION("""COMPUTED_VALUE"""),0.5421180555555556)</f>
        <v>0.5421180556</v>
      </c>
      <c r="G142" s="3">
        <f t="shared" si="2"/>
        <v>13</v>
      </c>
      <c r="H142" s="3">
        <f>IFERROR(__xludf.DUMMYFUNCTION("""COMPUTED_VALUE"""),0.0)</f>
        <v>0</v>
      </c>
      <c r="I142" s="3">
        <f>IFERROR(__xludf.DUMMYFUNCTION("""COMPUTED_VALUE"""),39.0)</f>
        <v>39</v>
      </c>
    </row>
    <row r="143">
      <c r="A143" s="3">
        <v>221.0</v>
      </c>
      <c r="B143" s="3">
        <v>4.0</v>
      </c>
      <c r="C143" s="3">
        <v>225.0</v>
      </c>
      <c r="D143" s="5">
        <v>43345.5525462963</v>
      </c>
      <c r="E143" s="8">
        <f t="shared" si="1"/>
        <v>43345</v>
      </c>
      <c r="F143" s="9">
        <f>IFERROR(__xludf.DUMMYFUNCTION("""COMPUTED_VALUE"""),0.5525462962962963)</f>
        <v>0.5525462963</v>
      </c>
      <c r="G143" s="3">
        <f t="shared" si="2"/>
        <v>13</v>
      </c>
      <c r="H143" s="3">
        <f>IFERROR(__xludf.DUMMYFUNCTION("""COMPUTED_VALUE"""),15.0)</f>
        <v>15</v>
      </c>
      <c r="I143" s="3">
        <f>IFERROR(__xludf.DUMMYFUNCTION("""COMPUTED_VALUE"""),40.0)</f>
        <v>40</v>
      </c>
    </row>
    <row r="144">
      <c r="A144" s="3">
        <v>311.0</v>
      </c>
      <c r="B144" s="3">
        <v>3.0</v>
      </c>
      <c r="C144" s="3">
        <v>314.0</v>
      </c>
      <c r="D144" s="5">
        <v>43345.56296296296</v>
      </c>
      <c r="E144" s="8">
        <f t="shared" si="1"/>
        <v>43345</v>
      </c>
      <c r="F144" s="9">
        <f>IFERROR(__xludf.DUMMYFUNCTION("""COMPUTED_VALUE"""),0.562962962962963)</f>
        <v>0.562962963</v>
      </c>
      <c r="G144" s="3">
        <f t="shared" si="2"/>
        <v>13</v>
      </c>
      <c r="H144" s="3">
        <f>IFERROR(__xludf.DUMMYFUNCTION("""COMPUTED_VALUE"""),30.0)</f>
        <v>30</v>
      </c>
      <c r="I144" s="3">
        <f>IFERROR(__xludf.DUMMYFUNCTION("""COMPUTED_VALUE"""),40.0)</f>
        <v>40</v>
      </c>
    </row>
    <row r="145">
      <c r="A145" s="3">
        <v>336.0</v>
      </c>
      <c r="B145" s="3">
        <v>5.0</v>
      </c>
      <c r="C145" s="3">
        <v>341.0</v>
      </c>
      <c r="D145" s="5">
        <v>43345.573379629626</v>
      </c>
      <c r="E145" s="8">
        <f t="shared" si="1"/>
        <v>43345</v>
      </c>
      <c r="F145" s="9">
        <f>IFERROR(__xludf.DUMMYFUNCTION("""COMPUTED_VALUE"""),0.5733796296296296)</f>
        <v>0.5733796296</v>
      </c>
      <c r="G145" s="3">
        <f t="shared" si="2"/>
        <v>13</v>
      </c>
      <c r="H145" s="3">
        <f>IFERROR(__xludf.DUMMYFUNCTION("""COMPUTED_VALUE"""),45.0)</f>
        <v>45</v>
      </c>
      <c r="I145" s="3">
        <f>IFERROR(__xludf.DUMMYFUNCTION("""COMPUTED_VALUE"""),40.0)</f>
        <v>40</v>
      </c>
    </row>
    <row r="146">
      <c r="A146" s="3">
        <v>285.0</v>
      </c>
      <c r="B146" s="3">
        <v>2.0</v>
      </c>
      <c r="C146" s="3">
        <v>284.0</v>
      </c>
      <c r="D146" s="5">
        <v>43345.58380787037</v>
      </c>
      <c r="E146" s="8">
        <f t="shared" si="1"/>
        <v>43345</v>
      </c>
      <c r="F146" s="9">
        <f>IFERROR(__xludf.DUMMYFUNCTION("""COMPUTED_VALUE"""),0.5838078703703704)</f>
        <v>0.5838078704</v>
      </c>
      <c r="G146" s="3">
        <f t="shared" si="2"/>
        <v>14</v>
      </c>
      <c r="H146" s="3">
        <f>IFERROR(__xludf.DUMMYFUNCTION("""COMPUTED_VALUE"""),0.0)</f>
        <v>0</v>
      </c>
      <c r="I146" s="3">
        <f>IFERROR(__xludf.DUMMYFUNCTION("""COMPUTED_VALUE"""),41.0)</f>
        <v>41</v>
      </c>
    </row>
    <row r="147">
      <c r="A147" s="3">
        <v>280.0</v>
      </c>
      <c r="B147" s="3">
        <v>3.0</v>
      </c>
      <c r="C147" s="3">
        <v>283.0</v>
      </c>
      <c r="D147" s="5">
        <v>43345.594201388885</v>
      </c>
      <c r="E147" s="8">
        <f t="shared" si="1"/>
        <v>43345</v>
      </c>
      <c r="F147" s="9">
        <f>IFERROR(__xludf.DUMMYFUNCTION("""COMPUTED_VALUE"""),0.5942013888888888)</f>
        <v>0.5942013889</v>
      </c>
      <c r="G147" s="3">
        <f t="shared" si="2"/>
        <v>14</v>
      </c>
      <c r="H147" s="3">
        <f>IFERROR(__xludf.DUMMYFUNCTION("""COMPUTED_VALUE"""),15.0)</f>
        <v>15</v>
      </c>
      <c r="I147" s="3">
        <f>IFERROR(__xludf.DUMMYFUNCTION("""COMPUTED_VALUE"""),39.0)</f>
        <v>39</v>
      </c>
    </row>
    <row r="148">
      <c r="A148" s="3">
        <v>315.0</v>
      </c>
      <c r="B148" s="3">
        <v>2.0</v>
      </c>
      <c r="C148" s="3">
        <v>317.0</v>
      </c>
      <c r="D148" s="5">
        <v>43345.604629629626</v>
      </c>
      <c r="E148" s="8">
        <f t="shared" si="1"/>
        <v>43345</v>
      </c>
      <c r="F148" s="9">
        <f>IFERROR(__xludf.DUMMYFUNCTION("""COMPUTED_VALUE"""),0.6046296296296296)</f>
        <v>0.6046296296</v>
      </c>
      <c r="G148" s="3">
        <f t="shared" si="2"/>
        <v>14</v>
      </c>
      <c r="H148" s="3">
        <f>IFERROR(__xludf.DUMMYFUNCTION("""COMPUTED_VALUE"""),30.0)</f>
        <v>30</v>
      </c>
      <c r="I148" s="3">
        <f>IFERROR(__xludf.DUMMYFUNCTION("""COMPUTED_VALUE"""),40.0)</f>
        <v>40</v>
      </c>
    </row>
    <row r="149">
      <c r="A149" s="3">
        <v>353.0</v>
      </c>
      <c r="B149" s="3">
        <v>7.0</v>
      </c>
      <c r="C149" s="3">
        <v>360.0</v>
      </c>
      <c r="D149" s="5">
        <v>43345.6150462963</v>
      </c>
      <c r="E149" s="8">
        <f t="shared" si="1"/>
        <v>43345</v>
      </c>
      <c r="F149" s="9">
        <f>IFERROR(__xludf.DUMMYFUNCTION("""COMPUTED_VALUE"""),0.6150462962962963)</f>
        <v>0.6150462963</v>
      </c>
      <c r="G149" s="3">
        <f t="shared" si="2"/>
        <v>14</v>
      </c>
      <c r="H149" s="3">
        <f>IFERROR(__xludf.DUMMYFUNCTION("""COMPUTED_VALUE"""),45.0)</f>
        <v>45</v>
      </c>
      <c r="I149" s="3">
        <f>IFERROR(__xludf.DUMMYFUNCTION("""COMPUTED_VALUE"""),40.0)</f>
        <v>40</v>
      </c>
    </row>
    <row r="150">
      <c r="A150" s="3">
        <v>364.0</v>
      </c>
      <c r="B150" s="3">
        <v>9.0</v>
      </c>
      <c r="C150" s="3">
        <v>373.0</v>
      </c>
      <c r="D150" s="5">
        <v>43345.625451388885</v>
      </c>
      <c r="E150" s="8">
        <f t="shared" si="1"/>
        <v>43345</v>
      </c>
      <c r="F150" s="9">
        <f>IFERROR(__xludf.DUMMYFUNCTION("""COMPUTED_VALUE"""),0.6254513888888888)</f>
        <v>0.6254513889</v>
      </c>
      <c r="G150" s="3">
        <f t="shared" si="2"/>
        <v>15</v>
      </c>
      <c r="H150" s="3">
        <f>IFERROR(__xludf.DUMMYFUNCTION("""COMPUTED_VALUE"""),0.0)</f>
        <v>0</v>
      </c>
      <c r="I150" s="3">
        <f>IFERROR(__xludf.DUMMYFUNCTION("""COMPUTED_VALUE"""),39.0)</f>
        <v>39</v>
      </c>
    </row>
    <row r="151">
      <c r="A151" s="3">
        <v>369.0</v>
      </c>
      <c r="B151" s="3">
        <v>8.0</v>
      </c>
      <c r="C151" s="3">
        <v>377.0</v>
      </c>
      <c r="D151" s="5">
        <v>43345.635879629626</v>
      </c>
      <c r="E151" s="8">
        <f t="shared" si="1"/>
        <v>43345</v>
      </c>
      <c r="F151" s="9">
        <f>IFERROR(__xludf.DUMMYFUNCTION("""COMPUTED_VALUE"""),0.6358796296296296)</f>
        <v>0.6358796296</v>
      </c>
      <c r="G151" s="3">
        <f t="shared" si="2"/>
        <v>15</v>
      </c>
      <c r="H151" s="3">
        <f>IFERROR(__xludf.DUMMYFUNCTION("""COMPUTED_VALUE"""),15.0)</f>
        <v>15</v>
      </c>
      <c r="I151" s="3">
        <f>IFERROR(__xludf.DUMMYFUNCTION("""COMPUTED_VALUE"""),40.0)</f>
        <v>40</v>
      </c>
    </row>
    <row r="152">
      <c r="A152" s="3">
        <v>376.0</v>
      </c>
      <c r="B152" s="3">
        <v>7.0</v>
      </c>
      <c r="C152" s="3">
        <v>383.0</v>
      </c>
      <c r="D152" s="5">
        <v>43345.64628472222</v>
      </c>
      <c r="E152" s="8">
        <f t="shared" si="1"/>
        <v>43345</v>
      </c>
      <c r="F152" s="9">
        <f>IFERROR(__xludf.DUMMYFUNCTION("""COMPUTED_VALUE"""),0.6462847222222222)</f>
        <v>0.6462847222</v>
      </c>
      <c r="G152" s="3">
        <f t="shared" si="2"/>
        <v>15</v>
      </c>
      <c r="H152" s="3">
        <f>IFERROR(__xludf.DUMMYFUNCTION("""COMPUTED_VALUE"""),30.0)</f>
        <v>30</v>
      </c>
      <c r="I152" s="3">
        <f>IFERROR(__xludf.DUMMYFUNCTION("""COMPUTED_VALUE"""),39.0)</f>
        <v>39</v>
      </c>
    </row>
    <row r="153">
      <c r="A153" s="3">
        <v>389.0</v>
      </c>
      <c r="B153" s="3">
        <v>5.0</v>
      </c>
      <c r="C153" s="3">
        <v>394.0</v>
      </c>
      <c r="D153" s="5">
        <v>43345.65671296296</v>
      </c>
      <c r="E153" s="8">
        <f t="shared" si="1"/>
        <v>43345</v>
      </c>
      <c r="F153" s="9">
        <f>IFERROR(__xludf.DUMMYFUNCTION("""COMPUTED_VALUE"""),0.656712962962963)</f>
        <v>0.656712963</v>
      </c>
      <c r="G153" s="3">
        <f t="shared" si="2"/>
        <v>15</v>
      </c>
      <c r="H153" s="3">
        <f>IFERROR(__xludf.DUMMYFUNCTION("""COMPUTED_VALUE"""),45.0)</f>
        <v>45</v>
      </c>
      <c r="I153" s="3">
        <f>IFERROR(__xludf.DUMMYFUNCTION("""COMPUTED_VALUE"""),40.0)</f>
        <v>40</v>
      </c>
    </row>
    <row r="154">
      <c r="A154" s="3">
        <v>398.0</v>
      </c>
      <c r="B154" s="3">
        <v>5.0</v>
      </c>
      <c r="C154" s="3">
        <v>403.0</v>
      </c>
      <c r="D154" s="5">
        <v>43345.667129629626</v>
      </c>
      <c r="E154" s="8">
        <f t="shared" si="1"/>
        <v>43345</v>
      </c>
      <c r="F154" s="9">
        <f>IFERROR(__xludf.DUMMYFUNCTION("""COMPUTED_VALUE"""),0.6671296296296296)</f>
        <v>0.6671296296</v>
      </c>
      <c r="G154" s="3">
        <f t="shared" si="2"/>
        <v>16</v>
      </c>
      <c r="H154" s="3">
        <f>IFERROR(__xludf.DUMMYFUNCTION("""COMPUTED_VALUE"""),0.0)</f>
        <v>0</v>
      </c>
      <c r="I154" s="3">
        <f>IFERROR(__xludf.DUMMYFUNCTION("""COMPUTED_VALUE"""),40.0)</f>
        <v>40</v>
      </c>
    </row>
    <row r="155">
      <c r="A155" s="3">
        <v>403.0</v>
      </c>
      <c r="B155" s="3">
        <v>3.0</v>
      </c>
      <c r="C155" s="3">
        <v>406.0</v>
      </c>
      <c r="D155" s="5">
        <v>43345.6775462963</v>
      </c>
      <c r="E155" s="8">
        <f t="shared" si="1"/>
        <v>43345</v>
      </c>
      <c r="F155" s="9">
        <f>IFERROR(__xludf.DUMMYFUNCTION("""COMPUTED_VALUE"""),0.6775462962962963)</f>
        <v>0.6775462963</v>
      </c>
      <c r="G155" s="3">
        <f t="shared" si="2"/>
        <v>16</v>
      </c>
      <c r="H155" s="3">
        <f>IFERROR(__xludf.DUMMYFUNCTION("""COMPUTED_VALUE"""),15.0)</f>
        <v>15</v>
      </c>
      <c r="I155" s="3">
        <f>IFERROR(__xludf.DUMMYFUNCTION("""COMPUTED_VALUE"""),40.0)</f>
        <v>40</v>
      </c>
    </row>
    <row r="156">
      <c r="A156" s="3">
        <v>451.0</v>
      </c>
      <c r="B156" s="3">
        <v>3.0</v>
      </c>
      <c r="C156" s="3">
        <v>454.0</v>
      </c>
      <c r="D156" s="5">
        <v>43345.68796296296</v>
      </c>
      <c r="E156" s="8">
        <f t="shared" si="1"/>
        <v>43345</v>
      </c>
      <c r="F156" s="9">
        <f>IFERROR(__xludf.DUMMYFUNCTION("""COMPUTED_VALUE"""),0.687962962962963)</f>
        <v>0.687962963</v>
      </c>
      <c r="G156" s="3">
        <f t="shared" si="2"/>
        <v>16</v>
      </c>
      <c r="H156" s="3">
        <f>IFERROR(__xludf.DUMMYFUNCTION("""COMPUTED_VALUE"""),30.0)</f>
        <v>30</v>
      </c>
      <c r="I156" s="3">
        <f>IFERROR(__xludf.DUMMYFUNCTION("""COMPUTED_VALUE"""),40.0)</f>
        <v>40</v>
      </c>
    </row>
    <row r="157">
      <c r="A157" s="3">
        <v>374.0</v>
      </c>
      <c r="B157" s="3">
        <v>4.0</v>
      </c>
      <c r="C157" s="3">
        <v>370.0</v>
      </c>
      <c r="D157" s="5">
        <v>43345.69836805556</v>
      </c>
      <c r="E157" s="8">
        <f t="shared" si="1"/>
        <v>43345</v>
      </c>
      <c r="F157" s="9">
        <f>IFERROR(__xludf.DUMMYFUNCTION("""COMPUTED_VALUE"""),0.6983680555555556)</f>
        <v>0.6983680556</v>
      </c>
      <c r="G157" s="3">
        <f t="shared" si="2"/>
        <v>16</v>
      </c>
      <c r="H157" s="3">
        <f>IFERROR(__xludf.DUMMYFUNCTION("""COMPUTED_VALUE"""),45.0)</f>
        <v>45</v>
      </c>
      <c r="I157" s="3">
        <f>IFERROR(__xludf.DUMMYFUNCTION("""COMPUTED_VALUE"""),39.0)</f>
        <v>39</v>
      </c>
    </row>
    <row r="158">
      <c r="A158" s="3">
        <v>319.0</v>
      </c>
      <c r="B158" s="3">
        <v>3.0</v>
      </c>
      <c r="C158" s="3">
        <v>322.0</v>
      </c>
      <c r="D158" s="5">
        <v>43345.7087962963</v>
      </c>
      <c r="E158" s="8">
        <f t="shared" si="1"/>
        <v>43345</v>
      </c>
      <c r="F158" s="9">
        <f>IFERROR(__xludf.DUMMYFUNCTION("""COMPUTED_VALUE"""),0.7087962962962963)</f>
        <v>0.7087962963</v>
      </c>
      <c r="G158" s="3">
        <f t="shared" si="2"/>
        <v>17</v>
      </c>
      <c r="H158" s="3">
        <f>IFERROR(__xludf.DUMMYFUNCTION("""COMPUTED_VALUE"""),0.0)</f>
        <v>0</v>
      </c>
      <c r="I158" s="3">
        <f>IFERROR(__xludf.DUMMYFUNCTION("""COMPUTED_VALUE"""),40.0)</f>
        <v>40</v>
      </c>
    </row>
    <row r="159">
      <c r="A159" s="3">
        <v>324.0</v>
      </c>
      <c r="B159" s="3">
        <v>2.0</v>
      </c>
      <c r="C159" s="3">
        <v>320.0</v>
      </c>
      <c r="D159" s="5">
        <v>43345.719201388885</v>
      </c>
      <c r="E159" s="8">
        <f t="shared" si="1"/>
        <v>43345</v>
      </c>
      <c r="F159" s="9">
        <f>IFERROR(__xludf.DUMMYFUNCTION("""COMPUTED_VALUE"""),0.7192013888888888)</f>
        <v>0.7192013889</v>
      </c>
      <c r="G159" s="3">
        <f t="shared" si="2"/>
        <v>17</v>
      </c>
      <c r="H159" s="3">
        <f>IFERROR(__xludf.DUMMYFUNCTION("""COMPUTED_VALUE"""),15.0)</f>
        <v>15</v>
      </c>
      <c r="I159" s="3">
        <f>IFERROR(__xludf.DUMMYFUNCTION("""COMPUTED_VALUE"""),39.0)</f>
        <v>39</v>
      </c>
    </row>
    <row r="160">
      <c r="A160" s="3">
        <v>356.0</v>
      </c>
      <c r="B160" s="3">
        <v>2.0</v>
      </c>
      <c r="C160" s="3">
        <v>354.0</v>
      </c>
      <c r="D160" s="5">
        <v>43345.72961805556</v>
      </c>
      <c r="E160" s="8">
        <f t="shared" si="1"/>
        <v>43345</v>
      </c>
      <c r="F160" s="9">
        <f>IFERROR(__xludf.DUMMYFUNCTION("""COMPUTED_VALUE"""),0.7296180555555556)</f>
        <v>0.7296180556</v>
      </c>
      <c r="G160" s="3">
        <f t="shared" si="2"/>
        <v>17</v>
      </c>
      <c r="H160" s="3">
        <f>IFERROR(__xludf.DUMMYFUNCTION("""COMPUTED_VALUE"""),30.0)</f>
        <v>30</v>
      </c>
      <c r="I160" s="3">
        <f>IFERROR(__xludf.DUMMYFUNCTION("""COMPUTED_VALUE"""),39.0)</f>
        <v>39</v>
      </c>
    </row>
    <row r="161">
      <c r="A161" s="3">
        <v>376.0</v>
      </c>
      <c r="B161" s="3">
        <v>2.0</v>
      </c>
      <c r="C161" s="3">
        <v>378.0</v>
      </c>
      <c r="D161" s="5">
        <v>43345.7400462963</v>
      </c>
      <c r="E161" s="8">
        <f t="shared" si="1"/>
        <v>43345</v>
      </c>
      <c r="F161" s="9">
        <f>IFERROR(__xludf.DUMMYFUNCTION("""COMPUTED_VALUE"""),0.7400462962962963)</f>
        <v>0.7400462963</v>
      </c>
      <c r="G161" s="3">
        <f t="shared" si="2"/>
        <v>17</v>
      </c>
      <c r="H161" s="3">
        <f>IFERROR(__xludf.DUMMYFUNCTION("""COMPUTED_VALUE"""),45.0)</f>
        <v>45</v>
      </c>
      <c r="I161" s="3">
        <f>IFERROR(__xludf.DUMMYFUNCTION("""COMPUTED_VALUE"""),40.0)</f>
        <v>40</v>
      </c>
    </row>
    <row r="162">
      <c r="A162" s="3">
        <v>358.0</v>
      </c>
      <c r="B162" s="3">
        <v>3.0</v>
      </c>
      <c r="C162" s="3">
        <v>361.0</v>
      </c>
      <c r="D162" s="5">
        <v>43345.750451388885</v>
      </c>
      <c r="E162" s="8">
        <f t="shared" si="1"/>
        <v>43345</v>
      </c>
      <c r="F162" s="9">
        <f>IFERROR(__xludf.DUMMYFUNCTION("""COMPUTED_VALUE"""),0.7504513888888888)</f>
        <v>0.7504513889</v>
      </c>
      <c r="G162" s="3">
        <f t="shared" si="2"/>
        <v>18</v>
      </c>
      <c r="H162" s="3">
        <f>IFERROR(__xludf.DUMMYFUNCTION("""COMPUTED_VALUE"""),0.0)</f>
        <v>0</v>
      </c>
      <c r="I162" s="3">
        <f>IFERROR(__xludf.DUMMYFUNCTION("""COMPUTED_VALUE"""),39.0)</f>
        <v>39</v>
      </c>
    </row>
    <row r="163">
      <c r="A163" s="3">
        <v>388.0</v>
      </c>
      <c r="B163" s="3">
        <v>3.0</v>
      </c>
      <c r="C163" s="3">
        <v>391.0</v>
      </c>
      <c r="D163" s="5">
        <v>43345.760879629626</v>
      </c>
      <c r="E163" s="8">
        <f t="shared" si="1"/>
        <v>43345</v>
      </c>
      <c r="F163" s="9">
        <f>IFERROR(__xludf.DUMMYFUNCTION("""COMPUTED_VALUE"""),0.7608796296296296)</f>
        <v>0.7608796296</v>
      </c>
      <c r="G163" s="3">
        <f t="shared" si="2"/>
        <v>18</v>
      </c>
      <c r="H163" s="3">
        <f>IFERROR(__xludf.DUMMYFUNCTION("""COMPUTED_VALUE"""),15.0)</f>
        <v>15</v>
      </c>
      <c r="I163" s="3">
        <f>IFERROR(__xludf.DUMMYFUNCTION("""COMPUTED_VALUE"""),40.0)</f>
        <v>40</v>
      </c>
    </row>
    <row r="164">
      <c r="A164" s="3">
        <v>441.0</v>
      </c>
      <c r="B164" s="3">
        <v>4.0</v>
      </c>
      <c r="C164" s="3">
        <v>445.0</v>
      </c>
      <c r="D164" s="5">
        <v>43345.77128472222</v>
      </c>
      <c r="E164" s="8">
        <f t="shared" si="1"/>
        <v>43345</v>
      </c>
      <c r="F164" s="9">
        <f>IFERROR(__xludf.DUMMYFUNCTION("""COMPUTED_VALUE"""),0.7712847222222222)</f>
        <v>0.7712847222</v>
      </c>
      <c r="G164" s="3">
        <f t="shared" si="2"/>
        <v>18</v>
      </c>
      <c r="H164" s="3">
        <f>IFERROR(__xludf.DUMMYFUNCTION("""COMPUTED_VALUE"""),30.0)</f>
        <v>30</v>
      </c>
      <c r="I164" s="3">
        <f>IFERROR(__xludf.DUMMYFUNCTION("""COMPUTED_VALUE"""),39.0)</f>
        <v>39</v>
      </c>
    </row>
    <row r="165">
      <c r="A165" s="3">
        <v>408.0</v>
      </c>
      <c r="B165" s="3">
        <v>7.0</v>
      </c>
      <c r="C165" s="3">
        <v>415.0</v>
      </c>
      <c r="D165" s="5">
        <v>43345.78171296296</v>
      </c>
      <c r="E165" s="8">
        <f t="shared" si="1"/>
        <v>43345</v>
      </c>
      <c r="F165" s="9">
        <f>IFERROR(__xludf.DUMMYFUNCTION("""COMPUTED_VALUE"""),0.781712962962963)</f>
        <v>0.781712963</v>
      </c>
      <c r="G165" s="3">
        <f t="shared" si="2"/>
        <v>18</v>
      </c>
      <c r="H165" s="3">
        <f>IFERROR(__xludf.DUMMYFUNCTION("""COMPUTED_VALUE"""),45.0)</f>
        <v>45</v>
      </c>
      <c r="I165" s="3">
        <f>IFERROR(__xludf.DUMMYFUNCTION("""COMPUTED_VALUE"""),40.0)</f>
        <v>40</v>
      </c>
    </row>
    <row r="166">
      <c r="A166" s="3">
        <v>407.0</v>
      </c>
      <c r="B166" s="3">
        <v>6.0</v>
      </c>
      <c r="C166" s="3">
        <v>413.0</v>
      </c>
      <c r="D166" s="5">
        <v>43345.792129629626</v>
      </c>
      <c r="E166" s="8">
        <f t="shared" si="1"/>
        <v>43345</v>
      </c>
      <c r="F166" s="9">
        <f>IFERROR(__xludf.DUMMYFUNCTION("""COMPUTED_VALUE"""),0.7921296296296296)</f>
        <v>0.7921296296</v>
      </c>
      <c r="G166" s="3">
        <f t="shared" si="2"/>
        <v>19</v>
      </c>
      <c r="H166" s="3">
        <f>IFERROR(__xludf.DUMMYFUNCTION("""COMPUTED_VALUE"""),0.0)</f>
        <v>0</v>
      </c>
      <c r="I166" s="3">
        <f>IFERROR(__xludf.DUMMYFUNCTION("""COMPUTED_VALUE"""),40.0)</f>
        <v>40</v>
      </c>
    </row>
    <row r="167">
      <c r="A167" s="3">
        <v>425.0</v>
      </c>
      <c r="B167" s="3">
        <v>6.0</v>
      </c>
      <c r="C167" s="3">
        <v>431.0</v>
      </c>
      <c r="D167" s="5">
        <v>43345.80253472222</v>
      </c>
      <c r="E167" s="8">
        <f t="shared" si="1"/>
        <v>43345</v>
      </c>
      <c r="F167" s="9">
        <f>IFERROR(__xludf.DUMMYFUNCTION("""COMPUTED_VALUE"""),0.8025347222222222)</f>
        <v>0.8025347222</v>
      </c>
      <c r="G167" s="3">
        <f t="shared" si="2"/>
        <v>19</v>
      </c>
      <c r="H167" s="3">
        <f>IFERROR(__xludf.DUMMYFUNCTION("""COMPUTED_VALUE"""),15.0)</f>
        <v>15</v>
      </c>
      <c r="I167" s="3">
        <f>IFERROR(__xludf.DUMMYFUNCTION("""COMPUTED_VALUE"""),39.0)</f>
        <v>39</v>
      </c>
    </row>
    <row r="168">
      <c r="A168" s="3">
        <v>441.0</v>
      </c>
      <c r="B168" s="3">
        <v>7.0</v>
      </c>
      <c r="C168" s="3">
        <v>448.0</v>
      </c>
      <c r="D168" s="5">
        <v>43345.812951388885</v>
      </c>
      <c r="E168" s="8">
        <f t="shared" si="1"/>
        <v>43345</v>
      </c>
      <c r="F168" s="9">
        <f>IFERROR(__xludf.DUMMYFUNCTION("""COMPUTED_VALUE"""),0.8129513888888888)</f>
        <v>0.8129513889</v>
      </c>
      <c r="G168" s="3">
        <f t="shared" si="2"/>
        <v>19</v>
      </c>
      <c r="H168" s="3">
        <f>IFERROR(__xludf.DUMMYFUNCTION("""COMPUTED_VALUE"""),30.0)</f>
        <v>30</v>
      </c>
      <c r="I168" s="3">
        <f>IFERROR(__xludf.DUMMYFUNCTION("""COMPUTED_VALUE"""),39.0)</f>
        <v>39</v>
      </c>
    </row>
    <row r="169">
      <c r="A169" s="3">
        <v>457.0</v>
      </c>
      <c r="B169" s="3">
        <v>6.0</v>
      </c>
      <c r="C169" s="3">
        <v>463.0</v>
      </c>
      <c r="D169" s="5">
        <v>43345.82336805556</v>
      </c>
      <c r="E169" s="8">
        <f t="shared" si="1"/>
        <v>43345</v>
      </c>
      <c r="F169" s="9">
        <f>IFERROR(__xludf.DUMMYFUNCTION("""COMPUTED_VALUE"""),0.8233680555555556)</f>
        <v>0.8233680556</v>
      </c>
      <c r="G169" s="3">
        <f t="shared" si="2"/>
        <v>19</v>
      </c>
      <c r="H169" s="3">
        <f>IFERROR(__xludf.DUMMYFUNCTION("""COMPUTED_VALUE"""),45.0)</f>
        <v>45</v>
      </c>
      <c r="I169" s="3">
        <f>IFERROR(__xludf.DUMMYFUNCTION("""COMPUTED_VALUE"""),39.0)</f>
        <v>39</v>
      </c>
    </row>
    <row r="170">
      <c r="A170" s="3">
        <v>486.0</v>
      </c>
      <c r="B170" s="3">
        <v>5.0</v>
      </c>
      <c r="C170" s="3">
        <v>483.0</v>
      </c>
      <c r="D170" s="5">
        <v>43345.83378472222</v>
      </c>
      <c r="E170" s="8">
        <f t="shared" si="1"/>
        <v>43345</v>
      </c>
      <c r="F170" s="9">
        <f>IFERROR(__xludf.DUMMYFUNCTION("""COMPUTED_VALUE"""),0.8337847222222222)</f>
        <v>0.8337847222</v>
      </c>
      <c r="G170" s="3">
        <f t="shared" si="2"/>
        <v>20</v>
      </c>
      <c r="H170" s="3">
        <f>IFERROR(__xludf.DUMMYFUNCTION("""COMPUTED_VALUE"""),0.0)</f>
        <v>0</v>
      </c>
      <c r="I170" s="3">
        <f>IFERROR(__xludf.DUMMYFUNCTION("""COMPUTED_VALUE"""),39.0)</f>
        <v>39</v>
      </c>
    </row>
    <row r="171">
      <c r="A171" s="3">
        <v>484.0</v>
      </c>
      <c r="B171" s="3">
        <v>6.0</v>
      </c>
      <c r="C171" s="3">
        <v>490.0</v>
      </c>
      <c r="D171" s="5">
        <v>43345.844201388885</v>
      </c>
      <c r="E171" s="8">
        <f t="shared" si="1"/>
        <v>43345</v>
      </c>
      <c r="F171" s="9">
        <f>IFERROR(__xludf.DUMMYFUNCTION("""COMPUTED_VALUE"""),0.8442013888888888)</f>
        <v>0.8442013889</v>
      </c>
      <c r="G171" s="3">
        <f t="shared" si="2"/>
        <v>20</v>
      </c>
      <c r="H171" s="3">
        <f>IFERROR(__xludf.DUMMYFUNCTION("""COMPUTED_VALUE"""),15.0)</f>
        <v>15</v>
      </c>
      <c r="I171" s="3">
        <f>IFERROR(__xludf.DUMMYFUNCTION("""COMPUTED_VALUE"""),39.0)</f>
        <v>39</v>
      </c>
    </row>
    <row r="172">
      <c r="A172" s="3">
        <v>532.0</v>
      </c>
      <c r="B172" s="3">
        <v>6.0</v>
      </c>
      <c r="C172" s="3">
        <v>538.0</v>
      </c>
      <c r="D172" s="5">
        <v>43345.85461805556</v>
      </c>
      <c r="E172" s="8">
        <f t="shared" si="1"/>
        <v>43345</v>
      </c>
      <c r="F172" s="9">
        <f>IFERROR(__xludf.DUMMYFUNCTION("""COMPUTED_VALUE"""),0.8546180555555556)</f>
        <v>0.8546180556</v>
      </c>
      <c r="G172" s="3">
        <f t="shared" si="2"/>
        <v>20</v>
      </c>
      <c r="H172" s="3">
        <f>IFERROR(__xludf.DUMMYFUNCTION("""COMPUTED_VALUE"""),30.0)</f>
        <v>30</v>
      </c>
      <c r="I172" s="3">
        <f>IFERROR(__xludf.DUMMYFUNCTION("""COMPUTED_VALUE"""),39.0)</f>
        <v>39</v>
      </c>
    </row>
    <row r="173">
      <c r="A173" s="3">
        <v>524.0</v>
      </c>
      <c r="B173" s="3">
        <v>7.0</v>
      </c>
      <c r="C173" s="3">
        <v>531.0</v>
      </c>
      <c r="D173" s="5">
        <v>43345.8650462963</v>
      </c>
      <c r="E173" s="8">
        <f t="shared" si="1"/>
        <v>43345</v>
      </c>
      <c r="F173" s="9">
        <f>IFERROR(__xludf.DUMMYFUNCTION("""COMPUTED_VALUE"""),0.8650462962962963)</f>
        <v>0.8650462963</v>
      </c>
      <c r="G173" s="3">
        <f t="shared" si="2"/>
        <v>20</v>
      </c>
      <c r="H173" s="3">
        <f>IFERROR(__xludf.DUMMYFUNCTION("""COMPUTED_VALUE"""),45.0)</f>
        <v>45</v>
      </c>
      <c r="I173" s="3">
        <f>IFERROR(__xludf.DUMMYFUNCTION("""COMPUTED_VALUE"""),40.0)</f>
        <v>40</v>
      </c>
    </row>
    <row r="174">
      <c r="A174" s="3">
        <v>445.0</v>
      </c>
      <c r="B174" s="3">
        <v>8.0</v>
      </c>
      <c r="C174" s="3">
        <v>453.0</v>
      </c>
      <c r="D174" s="5">
        <v>43345.875451388885</v>
      </c>
      <c r="E174" s="8">
        <f t="shared" si="1"/>
        <v>43345</v>
      </c>
      <c r="F174" s="9">
        <f>IFERROR(__xludf.DUMMYFUNCTION("""COMPUTED_VALUE"""),0.8754513888888888)</f>
        <v>0.8754513889</v>
      </c>
      <c r="G174" s="3">
        <f t="shared" si="2"/>
        <v>21</v>
      </c>
      <c r="H174" s="3">
        <f>IFERROR(__xludf.DUMMYFUNCTION("""COMPUTED_VALUE"""),0.0)</f>
        <v>0</v>
      </c>
      <c r="I174" s="3">
        <f>IFERROR(__xludf.DUMMYFUNCTION("""COMPUTED_VALUE"""),39.0)</f>
        <v>39</v>
      </c>
    </row>
    <row r="175">
      <c r="A175" s="3">
        <v>527.0</v>
      </c>
      <c r="B175" s="3">
        <v>7.0</v>
      </c>
      <c r="C175" s="3">
        <v>529.0</v>
      </c>
      <c r="D175" s="5">
        <v>43345.88586805556</v>
      </c>
      <c r="E175" s="8">
        <f t="shared" si="1"/>
        <v>43345</v>
      </c>
      <c r="F175" s="9">
        <f>IFERROR(__xludf.DUMMYFUNCTION("""COMPUTED_VALUE"""),0.8858680555555556)</f>
        <v>0.8858680556</v>
      </c>
      <c r="G175" s="3">
        <f t="shared" si="2"/>
        <v>21</v>
      </c>
      <c r="H175" s="3">
        <f>IFERROR(__xludf.DUMMYFUNCTION("""COMPUTED_VALUE"""),15.0)</f>
        <v>15</v>
      </c>
      <c r="I175" s="3">
        <f>IFERROR(__xludf.DUMMYFUNCTION("""COMPUTED_VALUE"""),39.0)</f>
        <v>39</v>
      </c>
    </row>
    <row r="176">
      <c r="A176" s="3">
        <v>489.0</v>
      </c>
      <c r="B176" s="3">
        <v>6.0</v>
      </c>
      <c r="C176" s="3">
        <v>495.0</v>
      </c>
      <c r="D176" s="5">
        <v>43345.8962962963</v>
      </c>
      <c r="E176" s="8">
        <f t="shared" si="1"/>
        <v>43345</v>
      </c>
      <c r="F176" s="9">
        <f>IFERROR(__xludf.DUMMYFUNCTION("""COMPUTED_VALUE"""),0.8962962962962963)</f>
        <v>0.8962962963</v>
      </c>
      <c r="G176" s="3">
        <f t="shared" si="2"/>
        <v>21</v>
      </c>
      <c r="H176" s="3">
        <f>IFERROR(__xludf.DUMMYFUNCTION("""COMPUTED_VALUE"""),30.0)</f>
        <v>30</v>
      </c>
      <c r="I176" s="3">
        <f>IFERROR(__xludf.DUMMYFUNCTION("""COMPUTED_VALUE"""),40.0)</f>
        <v>40</v>
      </c>
    </row>
    <row r="177">
      <c r="A177" s="3">
        <v>473.0</v>
      </c>
      <c r="B177" s="3">
        <v>5.0</v>
      </c>
      <c r="C177" s="3">
        <v>478.0</v>
      </c>
      <c r="D177" s="5">
        <v>43345.90671296296</v>
      </c>
      <c r="E177" s="8">
        <f t="shared" si="1"/>
        <v>43345</v>
      </c>
      <c r="F177" s="9">
        <f>IFERROR(__xludf.DUMMYFUNCTION("""COMPUTED_VALUE"""),0.906712962962963)</f>
        <v>0.906712963</v>
      </c>
      <c r="G177" s="3">
        <f t="shared" si="2"/>
        <v>21</v>
      </c>
      <c r="H177" s="3">
        <f>IFERROR(__xludf.DUMMYFUNCTION("""COMPUTED_VALUE"""),45.0)</f>
        <v>45</v>
      </c>
      <c r="I177" s="3">
        <f>IFERROR(__xludf.DUMMYFUNCTION("""COMPUTED_VALUE"""),40.0)</f>
        <v>40</v>
      </c>
    </row>
    <row r="178">
      <c r="A178" s="3">
        <v>456.0</v>
      </c>
      <c r="B178" s="3">
        <v>7.0</v>
      </c>
      <c r="C178" s="3">
        <v>463.0</v>
      </c>
      <c r="D178" s="5">
        <v>43345.917129629626</v>
      </c>
      <c r="E178" s="8">
        <f t="shared" si="1"/>
        <v>43345</v>
      </c>
      <c r="F178" s="9">
        <f>IFERROR(__xludf.DUMMYFUNCTION("""COMPUTED_VALUE"""),0.9171296296296296)</f>
        <v>0.9171296296</v>
      </c>
      <c r="G178" s="3">
        <f t="shared" si="2"/>
        <v>22</v>
      </c>
      <c r="H178" s="3">
        <f>IFERROR(__xludf.DUMMYFUNCTION("""COMPUTED_VALUE"""),0.0)</f>
        <v>0</v>
      </c>
      <c r="I178" s="3">
        <f>IFERROR(__xludf.DUMMYFUNCTION("""COMPUTED_VALUE"""),40.0)</f>
        <v>40</v>
      </c>
    </row>
    <row r="179">
      <c r="A179" s="3">
        <v>468.0</v>
      </c>
      <c r="B179" s="3">
        <v>6.0</v>
      </c>
      <c r="C179" s="3">
        <v>474.0</v>
      </c>
      <c r="D179" s="5">
        <v>43345.92753472222</v>
      </c>
      <c r="E179" s="8">
        <f t="shared" si="1"/>
        <v>43345</v>
      </c>
      <c r="F179" s="9">
        <f>IFERROR(__xludf.DUMMYFUNCTION("""COMPUTED_VALUE"""),0.9275347222222222)</f>
        <v>0.9275347222</v>
      </c>
      <c r="G179" s="3">
        <f t="shared" si="2"/>
        <v>22</v>
      </c>
      <c r="H179" s="3">
        <f>IFERROR(__xludf.DUMMYFUNCTION("""COMPUTED_VALUE"""),15.0)</f>
        <v>15</v>
      </c>
      <c r="I179" s="3">
        <f>IFERROR(__xludf.DUMMYFUNCTION("""COMPUTED_VALUE"""),39.0)</f>
        <v>39</v>
      </c>
    </row>
    <row r="180">
      <c r="A180" s="3">
        <v>492.0</v>
      </c>
      <c r="B180" s="3">
        <v>6.0</v>
      </c>
      <c r="C180" s="3">
        <v>498.0</v>
      </c>
      <c r="D180" s="5">
        <v>43345.937951388885</v>
      </c>
      <c r="E180" s="8">
        <f t="shared" si="1"/>
        <v>43345</v>
      </c>
      <c r="F180" s="9">
        <f>IFERROR(__xludf.DUMMYFUNCTION("""COMPUTED_VALUE"""),0.9379513888888888)</f>
        <v>0.9379513889</v>
      </c>
      <c r="G180" s="3">
        <f t="shared" si="2"/>
        <v>22</v>
      </c>
      <c r="H180" s="3">
        <f>IFERROR(__xludf.DUMMYFUNCTION("""COMPUTED_VALUE"""),30.0)</f>
        <v>30</v>
      </c>
      <c r="I180" s="3">
        <f>IFERROR(__xludf.DUMMYFUNCTION("""COMPUTED_VALUE"""),39.0)</f>
        <v>39</v>
      </c>
    </row>
    <row r="181">
      <c r="A181" s="3">
        <v>485.0</v>
      </c>
      <c r="B181" s="3">
        <v>9.0</v>
      </c>
      <c r="C181" s="3">
        <v>494.0</v>
      </c>
      <c r="D181" s="5">
        <v>43345.94836805556</v>
      </c>
      <c r="E181" s="8">
        <f t="shared" si="1"/>
        <v>43345</v>
      </c>
      <c r="F181" s="9">
        <f>IFERROR(__xludf.DUMMYFUNCTION("""COMPUTED_VALUE"""),0.9483680555555556)</f>
        <v>0.9483680556</v>
      </c>
      <c r="G181" s="3">
        <f t="shared" si="2"/>
        <v>22</v>
      </c>
      <c r="H181" s="3">
        <f>IFERROR(__xludf.DUMMYFUNCTION("""COMPUTED_VALUE"""),45.0)</f>
        <v>45</v>
      </c>
      <c r="I181" s="3">
        <f>IFERROR(__xludf.DUMMYFUNCTION("""COMPUTED_VALUE"""),39.0)</f>
        <v>39</v>
      </c>
    </row>
    <row r="182">
      <c r="A182" s="3">
        <v>444.0</v>
      </c>
      <c r="B182" s="3">
        <v>8.0</v>
      </c>
      <c r="C182" s="3">
        <v>445.0</v>
      </c>
      <c r="D182" s="5">
        <v>43345.95878472222</v>
      </c>
      <c r="E182" s="8">
        <f t="shared" si="1"/>
        <v>43345</v>
      </c>
      <c r="F182" s="9">
        <f>IFERROR(__xludf.DUMMYFUNCTION("""COMPUTED_VALUE"""),0.9587847222222222)</f>
        <v>0.9587847222</v>
      </c>
      <c r="G182" s="3">
        <f t="shared" si="2"/>
        <v>23</v>
      </c>
      <c r="H182" s="3">
        <f>IFERROR(__xludf.DUMMYFUNCTION("""COMPUTED_VALUE"""),0.0)</f>
        <v>0</v>
      </c>
      <c r="I182" s="3">
        <f>IFERROR(__xludf.DUMMYFUNCTION("""COMPUTED_VALUE"""),39.0)</f>
        <v>39</v>
      </c>
    </row>
    <row r="183">
      <c r="A183" s="3">
        <v>377.0</v>
      </c>
      <c r="B183" s="3">
        <v>10.0</v>
      </c>
      <c r="C183" s="3">
        <v>387.0</v>
      </c>
      <c r="D183" s="5">
        <v>43345.969201388885</v>
      </c>
      <c r="E183" s="8">
        <f t="shared" si="1"/>
        <v>43345</v>
      </c>
      <c r="F183" s="9">
        <f>IFERROR(__xludf.DUMMYFUNCTION("""COMPUTED_VALUE"""),0.9692013888888888)</f>
        <v>0.9692013889</v>
      </c>
      <c r="G183" s="3">
        <f t="shared" si="2"/>
        <v>23</v>
      </c>
      <c r="H183" s="3">
        <f>IFERROR(__xludf.DUMMYFUNCTION("""COMPUTED_VALUE"""),15.0)</f>
        <v>15</v>
      </c>
      <c r="I183" s="3">
        <f>IFERROR(__xludf.DUMMYFUNCTION("""COMPUTED_VALUE"""),39.0)</f>
        <v>39</v>
      </c>
    </row>
    <row r="184">
      <c r="A184" s="3">
        <v>366.0</v>
      </c>
      <c r="B184" s="3">
        <v>2.0</v>
      </c>
      <c r="C184" s="3">
        <v>368.0</v>
      </c>
      <c r="D184" s="5">
        <v>43345.97961805556</v>
      </c>
      <c r="E184" s="8">
        <f t="shared" si="1"/>
        <v>43345</v>
      </c>
      <c r="F184" s="9">
        <f>IFERROR(__xludf.DUMMYFUNCTION("""COMPUTED_VALUE"""),0.9796180555555556)</f>
        <v>0.9796180556</v>
      </c>
      <c r="G184" s="3">
        <f t="shared" si="2"/>
        <v>23</v>
      </c>
      <c r="H184" s="3">
        <f>IFERROR(__xludf.DUMMYFUNCTION("""COMPUTED_VALUE"""),30.0)</f>
        <v>30</v>
      </c>
      <c r="I184" s="3">
        <f>IFERROR(__xludf.DUMMYFUNCTION("""COMPUTED_VALUE"""),39.0)</f>
        <v>39</v>
      </c>
    </row>
    <row r="185">
      <c r="A185" s="3">
        <v>314.0</v>
      </c>
      <c r="B185" s="3">
        <v>3.0</v>
      </c>
      <c r="C185" s="3">
        <v>317.0</v>
      </c>
      <c r="D185" s="5">
        <v>43345.99003472222</v>
      </c>
      <c r="E185" s="8">
        <f t="shared" si="1"/>
        <v>43345</v>
      </c>
      <c r="F185" s="9">
        <f>IFERROR(__xludf.DUMMYFUNCTION("""COMPUTED_VALUE"""),0.9900347222222222)</f>
        <v>0.9900347222</v>
      </c>
      <c r="G185" s="3">
        <f t="shared" si="2"/>
        <v>23</v>
      </c>
      <c r="H185" s="3">
        <f>IFERROR(__xludf.DUMMYFUNCTION("""COMPUTED_VALUE"""),45.0)</f>
        <v>45</v>
      </c>
      <c r="I185" s="3">
        <f>IFERROR(__xludf.DUMMYFUNCTION("""COMPUTED_VALUE"""),39.0)</f>
        <v>39</v>
      </c>
    </row>
    <row r="186">
      <c r="A186" s="3">
        <v>267.0</v>
      </c>
      <c r="B186" s="3">
        <v>3.0</v>
      </c>
      <c r="C186" s="3">
        <v>270.0</v>
      </c>
      <c r="D186" s="5">
        <v>43346.000451388885</v>
      </c>
      <c r="E186" s="8">
        <f t="shared" si="1"/>
        <v>43346</v>
      </c>
      <c r="F186" s="9">
        <f>IFERROR(__xludf.DUMMYFUNCTION("""COMPUTED_VALUE"""),4.5138888888888887E-4)</f>
        <v>0.0004513888889</v>
      </c>
      <c r="G186" s="3">
        <f t="shared" si="2"/>
        <v>0</v>
      </c>
      <c r="H186" s="3">
        <f>IFERROR(__xludf.DUMMYFUNCTION("""COMPUTED_VALUE"""),0.0)</f>
        <v>0</v>
      </c>
      <c r="I186" s="3">
        <f>IFERROR(__xludf.DUMMYFUNCTION("""COMPUTED_VALUE"""),39.0)</f>
        <v>39</v>
      </c>
    </row>
    <row r="187">
      <c r="A187" s="3">
        <v>270.0</v>
      </c>
      <c r="B187" s="3">
        <v>5.0</v>
      </c>
      <c r="C187" s="3">
        <v>275.0</v>
      </c>
      <c r="D187" s="5">
        <v>43346.01086805556</v>
      </c>
      <c r="E187" s="8">
        <f t="shared" si="1"/>
        <v>43346</v>
      </c>
      <c r="F187" s="9">
        <f>IFERROR(__xludf.DUMMYFUNCTION("""COMPUTED_VALUE"""),0.010868055555555556)</f>
        <v>0.01086805556</v>
      </c>
      <c r="G187" s="3">
        <f t="shared" si="2"/>
        <v>0</v>
      </c>
      <c r="H187" s="3">
        <f>IFERROR(__xludf.DUMMYFUNCTION("""COMPUTED_VALUE"""),15.0)</f>
        <v>15</v>
      </c>
      <c r="I187" s="3">
        <f>IFERROR(__xludf.DUMMYFUNCTION("""COMPUTED_VALUE"""),39.0)</f>
        <v>39</v>
      </c>
    </row>
    <row r="188">
      <c r="A188" s="3">
        <v>233.0</v>
      </c>
      <c r="B188" s="3">
        <v>5.0</v>
      </c>
      <c r="C188" s="3">
        <v>238.0</v>
      </c>
      <c r="D188" s="5">
        <v>43346.02128472222</v>
      </c>
      <c r="E188" s="8">
        <f t="shared" si="1"/>
        <v>43346</v>
      </c>
      <c r="F188" s="9">
        <f>IFERROR(__xludf.DUMMYFUNCTION("""COMPUTED_VALUE"""),0.021284722222222222)</f>
        <v>0.02128472222</v>
      </c>
      <c r="G188" s="3">
        <f t="shared" si="2"/>
        <v>0</v>
      </c>
      <c r="H188" s="3">
        <f>IFERROR(__xludf.DUMMYFUNCTION("""COMPUTED_VALUE"""),30.0)</f>
        <v>30</v>
      </c>
      <c r="I188" s="3">
        <f>IFERROR(__xludf.DUMMYFUNCTION("""COMPUTED_VALUE"""),39.0)</f>
        <v>39</v>
      </c>
    </row>
    <row r="189">
      <c r="A189" s="3">
        <v>209.0</v>
      </c>
      <c r="B189" s="3">
        <v>7.0</v>
      </c>
      <c r="C189" s="3">
        <v>216.0</v>
      </c>
      <c r="D189" s="5">
        <v>43346.031701388885</v>
      </c>
      <c r="E189" s="8">
        <f t="shared" si="1"/>
        <v>43346</v>
      </c>
      <c r="F189" s="9">
        <f>IFERROR(__xludf.DUMMYFUNCTION("""COMPUTED_VALUE"""),0.03170138888888889)</f>
        <v>0.03170138889</v>
      </c>
      <c r="G189" s="3">
        <f t="shared" si="2"/>
        <v>0</v>
      </c>
      <c r="H189" s="3">
        <f>IFERROR(__xludf.DUMMYFUNCTION("""COMPUTED_VALUE"""),45.0)</f>
        <v>45</v>
      </c>
      <c r="I189" s="3">
        <f>IFERROR(__xludf.DUMMYFUNCTION("""COMPUTED_VALUE"""),39.0)</f>
        <v>39</v>
      </c>
    </row>
    <row r="190">
      <c r="A190" s="3">
        <v>222.0</v>
      </c>
      <c r="B190" s="3">
        <v>3.0</v>
      </c>
      <c r="C190" s="3">
        <v>219.0</v>
      </c>
      <c r="D190" s="5">
        <v>43346.04210648148</v>
      </c>
      <c r="E190" s="8">
        <f t="shared" si="1"/>
        <v>43346</v>
      </c>
      <c r="F190" s="9">
        <f>IFERROR(__xludf.DUMMYFUNCTION("""COMPUTED_VALUE"""),0.04210648148148148)</f>
        <v>0.04210648148</v>
      </c>
      <c r="G190" s="3">
        <f t="shared" si="2"/>
        <v>1</v>
      </c>
      <c r="H190" s="3">
        <f>IFERROR(__xludf.DUMMYFUNCTION("""COMPUTED_VALUE"""),0.0)</f>
        <v>0</v>
      </c>
      <c r="I190" s="3">
        <f>IFERROR(__xludf.DUMMYFUNCTION("""COMPUTED_VALUE"""),38.0)</f>
        <v>38</v>
      </c>
    </row>
    <row r="191">
      <c r="A191" s="3">
        <v>211.0</v>
      </c>
      <c r="B191" s="3">
        <v>3.0</v>
      </c>
      <c r="C191" s="3">
        <v>214.0</v>
      </c>
      <c r="D191" s="5">
        <v>43346.05253472222</v>
      </c>
      <c r="E191" s="8">
        <f t="shared" si="1"/>
        <v>43346</v>
      </c>
      <c r="F191" s="9">
        <f>IFERROR(__xludf.DUMMYFUNCTION("""COMPUTED_VALUE"""),0.05253472222222222)</f>
        <v>0.05253472222</v>
      </c>
      <c r="G191" s="3">
        <f t="shared" si="2"/>
        <v>1</v>
      </c>
      <c r="H191" s="3">
        <f>IFERROR(__xludf.DUMMYFUNCTION("""COMPUTED_VALUE"""),15.0)</f>
        <v>15</v>
      </c>
      <c r="I191" s="3">
        <f>IFERROR(__xludf.DUMMYFUNCTION("""COMPUTED_VALUE"""),39.0)</f>
        <v>39</v>
      </c>
    </row>
    <row r="192">
      <c r="A192" s="3">
        <v>207.0</v>
      </c>
      <c r="B192" s="3">
        <v>1.0</v>
      </c>
      <c r="C192" s="3">
        <v>208.0</v>
      </c>
      <c r="D192" s="5">
        <v>43346.062951388885</v>
      </c>
      <c r="E192" s="8">
        <f t="shared" si="1"/>
        <v>43346</v>
      </c>
      <c r="F192" s="9">
        <f>IFERROR(__xludf.DUMMYFUNCTION("""COMPUTED_VALUE"""),0.06295138888888889)</f>
        <v>0.06295138889</v>
      </c>
      <c r="G192" s="3">
        <f t="shared" si="2"/>
        <v>1</v>
      </c>
      <c r="H192" s="3">
        <f>IFERROR(__xludf.DUMMYFUNCTION("""COMPUTED_VALUE"""),30.0)</f>
        <v>30</v>
      </c>
      <c r="I192" s="3">
        <f>IFERROR(__xludf.DUMMYFUNCTION("""COMPUTED_VALUE"""),39.0)</f>
        <v>39</v>
      </c>
    </row>
    <row r="193">
      <c r="A193" s="3">
        <v>203.0</v>
      </c>
      <c r="B193" s="3">
        <v>4.0</v>
      </c>
      <c r="C193" s="3">
        <v>205.0</v>
      </c>
      <c r="D193" s="5">
        <v>43346.07336805556</v>
      </c>
      <c r="E193" s="8">
        <f t="shared" si="1"/>
        <v>43346</v>
      </c>
      <c r="F193" s="9">
        <f>IFERROR(__xludf.DUMMYFUNCTION("""COMPUTED_VALUE"""),0.07336805555555556)</f>
        <v>0.07336805556</v>
      </c>
      <c r="G193" s="3">
        <f t="shared" si="2"/>
        <v>1</v>
      </c>
      <c r="H193" s="3">
        <f>IFERROR(__xludf.DUMMYFUNCTION("""COMPUTED_VALUE"""),45.0)</f>
        <v>45</v>
      </c>
      <c r="I193" s="3">
        <f>IFERROR(__xludf.DUMMYFUNCTION("""COMPUTED_VALUE"""),39.0)</f>
        <v>39</v>
      </c>
    </row>
    <row r="194">
      <c r="A194" s="3">
        <v>196.0</v>
      </c>
      <c r="B194" s="3">
        <v>3.0</v>
      </c>
      <c r="C194" s="3">
        <v>199.0</v>
      </c>
      <c r="D194" s="5">
        <v>43346.08378472222</v>
      </c>
      <c r="E194" s="8">
        <f t="shared" si="1"/>
        <v>43346</v>
      </c>
      <c r="F194" s="9">
        <f>IFERROR(__xludf.DUMMYFUNCTION("""COMPUTED_VALUE"""),0.08378472222222222)</f>
        <v>0.08378472222</v>
      </c>
      <c r="G194" s="3">
        <f t="shared" si="2"/>
        <v>2</v>
      </c>
      <c r="H194" s="3">
        <f>IFERROR(__xludf.DUMMYFUNCTION("""COMPUTED_VALUE"""),0.0)</f>
        <v>0</v>
      </c>
      <c r="I194" s="3">
        <f>IFERROR(__xludf.DUMMYFUNCTION("""COMPUTED_VALUE"""),39.0)</f>
        <v>39</v>
      </c>
    </row>
    <row r="195">
      <c r="A195" s="3">
        <v>220.0</v>
      </c>
      <c r="B195" s="3">
        <v>6.0</v>
      </c>
      <c r="C195" s="3">
        <v>226.0</v>
      </c>
      <c r="D195" s="5">
        <v>43346.094201388885</v>
      </c>
      <c r="E195" s="8">
        <f t="shared" si="1"/>
        <v>43346</v>
      </c>
      <c r="F195" s="9">
        <f>IFERROR(__xludf.DUMMYFUNCTION("""COMPUTED_VALUE"""),0.09420138888888889)</f>
        <v>0.09420138889</v>
      </c>
      <c r="G195" s="3">
        <f t="shared" si="2"/>
        <v>2</v>
      </c>
      <c r="H195" s="3">
        <f>IFERROR(__xludf.DUMMYFUNCTION("""COMPUTED_VALUE"""),15.0)</f>
        <v>15</v>
      </c>
      <c r="I195" s="3">
        <f>IFERROR(__xludf.DUMMYFUNCTION("""COMPUTED_VALUE"""),39.0)</f>
        <v>39</v>
      </c>
    </row>
    <row r="196">
      <c r="A196" s="3">
        <v>184.0</v>
      </c>
      <c r="B196" s="3">
        <v>5.0</v>
      </c>
      <c r="C196" s="3">
        <v>189.0</v>
      </c>
      <c r="D196" s="5">
        <v>43346.10461805556</v>
      </c>
      <c r="E196" s="8">
        <f t="shared" si="1"/>
        <v>43346</v>
      </c>
      <c r="F196" s="9">
        <f>IFERROR(__xludf.DUMMYFUNCTION("""COMPUTED_VALUE"""),0.10461805555555556)</f>
        <v>0.1046180556</v>
      </c>
      <c r="G196" s="3">
        <f t="shared" si="2"/>
        <v>2</v>
      </c>
      <c r="H196" s="3">
        <f>IFERROR(__xludf.DUMMYFUNCTION("""COMPUTED_VALUE"""),30.0)</f>
        <v>30</v>
      </c>
      <c r="I196" s="3">
        <f>IFERROR(__xludf.DUMMYFUNCTION("""COMPUTED_VALUE"""),39.0)</f>
        <v>39</v>
      </c>
    </row>
    <row r="197">
      <c r="A197" s="3">
        <v>176.0</v>
      </c>
      <c r="B197" s="3">
        <v>3.0</v>
      </c>
      <c r="C197" s="3">
        <v>179.0</v>
      </c>
      <c r="D197" s="5">
        <v>43346.11503472222</v>
      </c>
      <c r="E197" s="8">
        <f t="shared" si="1"/>
        <v>43346</v>
      </c>
      <c r="F197" s="9">
        <f>IFERROR(__xludf.DUMMYFUNCTION("""COMPUTED_VALUE"""),0.11503472222222222)</f>
        <v>0.1150347222</v>
      </c>
      <c r="G197" s="3">
        <f t="shared" si="2"/>
        <v>2</v>
      </c>
      <c r="H197" s="3">
        <f>IFERROR(__xludf.DUMMYFUNCTION("""COMPUTED_VALUE"""),45.0)</f>
        <v>45</v>
      </c>
      <c r="I197" s="3">
        <f>IFERROR(__xludf.DUMMYFUNCTION("""COMPUTED_VALUE"""),39.0)</f>
        <v>39</v>
      </c>
    </row>
    <row r="198">
      <c r="A198" s="3">
        <v>146.0</v>
      </c>
      <c r="B198" s="3">
        <v>2.0</v>
      </c>
      <c r="C198" s="3">
        <v>148.0</v>
      </c>
      <c r="D198" s="5">
        <v>43346.12546296296</v>
      </c>
      <c r="E198" s="8">
        <f t="shared" si="1"/>
        <v>43346</v>
      </c>
      <c r="F198" s="9">
        <f>IFERROR(__xludf.DUMMYFUNCTION("""COMPUTED_VALUE"""),0.12546296296296297)</f>
        <v>0.125462963</v>
      </c>
      <c r="G198" s="3">
        <f t="shared" si="2"/>
        <v>3</v>
      </c>
      <c r="H198" s="3">
        <f>IFERROR(__xludf.DUMMYFUNCTION("""COMPUTED_VALUE"""),0.0)</f>
        <v>0</v>
      </c>
      <c r="I198" s="3">
        <f>IFERROR(__xludf.DUMMYFUNCTION("""COMPUTED_VALUE"""),40.0)</f>
        <v>40</v>
      </c>
    </row>
    <row r="199">
      <c r="A199" s="3">
        <v>116.0</v>
      </c>
      <c r="B199" s="3">
        <v>1.0</v>
      </c>
      <c r="C199" s="3">
        <v>117.0</v>
      </c>
      <c r="D199" s="5">
        <v>43346.13586805556</v>
      </c>
      <c r="E199" s="8">
        <f t="shared" si="1"/>
        <v>43346</v>
      </c>
      <c r="F199" s="9">
        <f>IFERROR(__xludf.DUMMYFUNCTION("""COMPUTED_VALUE"""),0.13586805555555556)</f>
        <v>0.1358680556</v>
      </c>
      <c r="G199" s="3">
        <f t="shared" si="2"/>
        <v>3</v>
      </c>
      <c r="H199" s="3">
        <f>IFERROR(__xludf.DUMMYFUNCTION("""COMPUTED_VALUE"""),15.0)</f>
        <v>15</v>
      </c>
      <c r="I199" s="3">
        <f>IFERROR(__xludf.DUMMYFUNCTION("""COMPUTED_VALUE"""),39.0)</f>
        <v>39</v>
      </c>
    </row>
    <row r="200">
      <c r="A200" s="3">
        <v>118.0</v>
      </c>
      <c r="B200" s="3">
        <v>1.0</v>
      </c>
      <c r="C200" s="3">
        <v>119.0</v>
      </c>
      <c r="D200" s="5">
        <v>43346.14627314815</v>
      </c>
      <c r="E200" s="8">
        <f t="shared" si="1"/>
        <v>43346</v>
      </c>
      <c r="F200" s="9">
        <f>IFERROR(__xludf.DUMMYFUNCTION("""COMPUTED_VALUE"""),0.14627314814814815)</f>
        <v>0.1462731481</v>
      </c>
      <c r="G200" s="3">
        <f t="shared" si="2"/>
        <v>3</v>
      </c>
      <c r="H200" s="3">
        <f>IFERROR(__xludf.DUMMYFUNCTION("""COMPUTED_VALUE"""),30.0)</f>
        <v>30</v>
      </c>
      <c r="I200" s="3">
        <f>IFERROR(__xludf.DUMMYFUNCTION("""COMPUTED_VALUE"""),38.0)</f>
        <v>38</v>
      </c>
    </row>
    <row r="201">
      <c r="A201" s="3">
        <v>108.0</v>
      </c>
      <c r="B201" s="3">
        <v>3.0</v>
      </c>
      <c r="C201" s="3">
        <v>103.0</v>
      </c>
      <c r="D201" s="5">
        <v>43346.156689814816</v>
      </c>
      <c r="E201" s="8">
        <f t="shared" si="1"/>
        <v>43346</v>
      </c>
      <c r="F201" s="9">
        <f>IFERROR(__xludf.DUMMYFUNCTION("""COMPUTED_VALUE"""),0.1566898148148148)</f>
        <v>0.1566898148</v>
      </c>
      <c r="G201" s="3">
        <f t="shared" si="2"/>
        <v>3</v>
      </c>
      <c r="H201" s="3">
        <f>IFERROR(__xludf.DUMMYFUNCTION("""COMPUTED_VALUE"""),45.0)</f>
        <v>45</v>
      </c>
      <c r="I201" s="3">
        <f>IFERROR(__xludf.DUMMYFUNCTION("""COMPUTED_VALUE"""),38.0)</f>
        <v>38</v>
      </c>
    </row>
    <row r="202">
      <c r="A202" s="3">
        <v>96.0</v>
      </c>
      <c r="B202" s="3">
        <v>2.0</v>
      </c>
      <c r="C202" s="3">
        <v>98.0</v>
      </c>
      <c r="D202" s="5">
        <v>43346.16711805556</v>
      </c>
      <c r="E202" s="8">
        <f t="shared" si="1"/>
        <v>43346</v>
      </c>
      <c r="F202" s="9">
        <f>IFERROR(__xludf.DUMMYFUNCTION("""COMPUTED_VALUE"""),0.16711805555555556)</f>
        <v>0.1671180556</v>
      </c>
      <c r="G202" s="3">
        <f t="shared" si="2"/>
        <v>4</v>
      </c>
      <c r="H202" s="3">
        <f>IFERROR(__xludf.DUMMYFUNCTION("""COMPUTED_VALUE"""),0.0)</f>
        <v>0</v>
      </c>
      <c r="I202" s="3">
        <f>IFERROR(__xludf.DUMMYFUNCTION("""COMPUTED_VALUE"""),39.0)</f>
        <v>39</v>
      </c>
    </row>
    <row r="203">
      <c r="A203" s="3">
        <v>34.0</v>
      </c>
      <c r="B203" s="3">
        <v>2.0</v>
      </c>
      <c r="C203" s="3">
        <v>36.0</v>
      </c>
      <c r="D203" s="5">
        <v>43346.17753472222</v>
      </c>
      <c r="E203" s="8">
        <f t="shared" si="1"/>
        <v>43346</v>
      </c>
      <c r="F203" s="9">
        <f>IFERROR(__xludf.DUMMYFUNCTION("""COMPUTED_VALUE"""),0.17753472222222222)</f>
        <v>0.1775347222</v>
      </c>
      <c r="G203" s="3">
        <f t="shared" si="2"/>
        <v>4</v>
      </c>
      <c r="H203" s="3">
        <f>IFERROR(__xludf.DUMMYFUNCTION("""COMPUTED_VALUE"""),15.0)</f>
        <v>15</v>
      </c>
      <c r="I203" s="3">
        <f>IFERROR(__xludf.DUMMYFUNCTION("""COMPUTED_VALUE"""),39.0)</f>
        <v>39</v>
      </c>
    </row>
    <row r="204">
      <c r="A204" s="3">
        <v>23.0</v>
      </c>
      <c r="B204" s="3">
        <v>1.0</v>
      </c>
      <c r="C204" s="3">
        <v>24.0</v>
      </c>
      <c r="D204" s="5">
        <v>43346.187939814816</v>
      </c>
      <c r="E204" s="8">
        <f t="shared" si="1"/>
        <v>43346</v>
      </c>
      <c r="F204" s="9">
        <f>IFERROR(__xludf.DUMMYFUNCTION("""COMPUTED_VALUE"""),0.1879398148148148)</f>
        <v>0.1879398148</v>
      </c>
      <c r="G204" s="3">
        <f t="shared" si="2"/>
        <v>4</v>
      </c>
      <c r="H204" s="3">
        <f>IFERROR(__xludf.DUMMYFUNCTION("""COMPUTED_VALUE"""),30.0)</f>
        <v>30</v>
      </c>
      <c r="I204" s="3">
        <f>IFERROR(__xludf.DUMMYFUNCTION("""COMPUTED_VALUE"""),38.0)</f>
        <v>38</v>
      </c>
    </row>
    <row r="205">
      <c r="A205" s="3">
        <v>21.0</v>
      </c>
      <c r="B205" s="3">
        <v>1.0</v>
      </c>
      <c r="C205" s="3">
        <v>22.0</v>
      </c>
      <c r="D205" s="5">
        <v>43346.19835648148</v>
      </c>
      <c r="E205" s="8">
        <f t="shared" si="1"/>
        <v>43346</v>
      </c>
      <c r="F205" s="9">
        <f>IFERROR(__xludf.DUMMYFUNCTION("""COMPUTED_VALUE"""),0.1983564814814815)</f>
        <v>0.1983564815</v>
      </c>
      <c r="G205" s="3">
        <f t="shared" si="2"/>
        <v>4</v>
      </c>
      <c r="H205" s="3">
        <f>IFERROR(__xludf.DUMMYFUNCTION("""COMPUTED_VALUE"""),45.0)</f>
        <v>45</v>
      </c>
      <c r="I205" s="3">
        <f>IFERROR(__xludf.DUMMYFUNCTION("""COMPUTED_VALUE"""),38.0)</f>
        <v>38</v>
      </c>
    </row>
    <row r="206">
      <c r="A206" s="3">
        <v>17.0</v>
      </c>
      <c r="B206" s="3">
        <v>1.0</v>
      </c>
      <c r="C206" s="3">
        <v>18.0</v>
      </c>
      <c r="D206" s="5">
        <v>43346.20878472222</v>
      </c>
      <c r="E206" s="8">
        <f t="shared" si="1"/>
        <v>43346</v>
      </c>
      <c r="F206" s="9">
        <f>IFERROR(__xludf.DUMMYFUNCTION("""COMPUTED_VALUE"""),0.20878472222222222)</f>
        <v>0.2087847222</v>
      </c>
      <c r="G206" s="3">
        <f t="shared" si="2"/>
        <v>5</v>
      </c>
      <c r="H206" s="3">
        <f>IFERROR(__xludf.DUMMYFUNCTION("""COMPUTED_VALUE"""),0.0)</f>
        <v>0</v>
      </c>
      <c r="I206" s="3">
        <f>IFERROR(__xludf.DUMMYFUNCTION("""COMPUTED_VALUE"""),39.0)</f>
        <v>39</v>
      </c>
    </row>
    <row r="207">
      <c r="A207" s="3">
        <v>16.0</v>
      </c>
      <c r="B207" s="3">
        <v>1.0</v>
      </c>
      <c r="C207" s="3">
        <v>17.0</v>
      </c>
      <c r="D207" s="5">
        <v>43346.219201388885</v>
      </c>
      <c r="E207" s="8">
        <f t="shared" si="1"/>
        <v>43346</v>
      </c>
      <c r="F207" s="9">
        <f>IFERROR(__xludf.DUMMYFUNCTION("""COMPUTED_VALUE"""),0.21920138888888888)</f>
        <v>0.2192013889</v>
      </c>
      <c r="G207" s="3">
        <f t="shared" si="2"/>
        <v>5</v>
      </c>
      <c r="H207" s="3">
        <f>IFERROR(__xludf.DUMMYFUNCTION("""COMPUTED_VALUE"""),15.0)</f>
        <v>15</v>
      </c>
      <c r="I207" s="3">
        <f>IFERROR(__xludf.DUMMYFUNCTION("""COMPUTED_VALUE"""),39.0)</f>
        <v>39</v>
      </c>
    </row>
    <row r="208">
      <c r="A208" s="3">
        <v>15.0</v>
      </c>
      <c r="B208" s="3">
        <v>1.0</v>
      </c>
      <c r="C208" s="3">
        <v>16.0</v>
      </c>
      <c r="D208" s="5">
        <v>43346.22961805556</v>
      </c>
      <c r="E208" s="8">
        <f t="shared" si="1"/>
        <v>43346</v>
      </c>
      <c r="F208" s="9">
        <f>IFERROR(__xludf.DUMMYFUNCTION("""COMPUTED_VALUE"""),0.22961805555555556)</f>
        <v>0.2296180556</v>
      </c>
      <c r="G208" s="3">
        <f t="shared" si="2"/>
        <v>5</v>
      </c>
      <c r="H208" s="3">
        <f>IFERROR(__xludf.DUMMYFUNCTION("""COMPUTED_VALUE"""),30.0)</f>
        <v>30</v>
      </c>
      <c r="I208" s="3">
        <f>IFERROR(__xludf.DUMMYFUNCTION("""COMPUTED_VALUE"""),39.0)</f>
        <v>39</v>
      </c>
    </row>
    <row r="209">
      <c r="A209" s="3">
        <v>15.0</v>
      </c>
      <c r="B209" s="3">
        <v>1.0</v>
      </c>
      <c r="C209" s="3">
        <v>16.0</v>
      </c>
      <c r="D209" s="5">
        <v>43346.24002314815</v>
      </c>
      <c r="E209" s="8">
        <f t="shared" si="1"/>
        <v>43346</v>
      </c>
      <c r="F209" s="9">
        <f>IFERROR(__xludf.DUMMYFUNCTION("""COMPUTED_VALUE"""),0.24002314814814815)</f>
        <v>0.2400231481</v>
      </c>
      <c r="G209" s="3">
        <f t="shared" si="2"/>
        <v>5</v>
      </c>
      <c r="H209" s="3">
        <f>IFERROR(__xludf.DUMMYFUNCTION("""COMPUTED_VALUE"""),45.0)</f>
        <v>45</v>
      </c>
      <c r="I209" s="3">
        <f>IFERROR(__xludf.DUMMYFUNCTION("""COMPUTED_VALUE"""),38.0)</f>
        <v>38</v>
      </c>
    </row>
    <row r="210">
      <c r="A210" s="3">
        <v>14.0</v>
      </c>
      <c r="B210" s="3">
        <v>1.0</v>
      </c>
      <c r="C210" s="3">
        <v>15.0</v>
      </c>
      <c r="D210" s="5">
        <v>43346.250451388885</v>
      </c>
      <c r="E210" s="8">
        <f t="shared" si="1"/>
        <v>43346</v>
      </c>
      <c r="F210" s="9">
        <f>IFERROR(__xludf.DUMMYFUNCTION("""COMPUTED_VALUE"""),0.2504513888888889)</f>
        <v>0.2504513889</v>
      </c>
      <c r="G210" s="3">
        <f t="shared" si="2"/>
        <v>6</v>
      </c>
      <c r="H210" s="3">
        <f>IFERROR(__xludf.DUMMYFUNCTION("""COMPUTED_VALUE"""),0.0)</f>
        <v>0</v>
      </c>
      <c r="I210" s="3">
        <f>IFERROR(__xludf.DUMMYFUNCTION("""COMPUTED_VALUE"""),39.0)</f>
        <v>39</v>
      </c>
    </row>
    <row r="211">
      <c r="A211" s="3">
        <v>14.0</v>
      </c>
      <c r="B211" s="3">
        <v>1.0</v>
      </c>
      <c r="C211" s="3">
        <v>15.0</v>
      </c>
      <c r="D211" s="5">
        <v>43346.26085648148</v>
      </c>
      <c r="E211" s="8">
        <f t="shared" si="1"/>
        <v>43346</v>
      </c>
      <c r="F211" s="9">
        <f>IFERROR(__xludf.DUMMYFUNCTION("""COMPUTED_VALUE"""),0.2608564814814815)</f>
        <v>0.2608564815</v>
      </c>
      <c r="G211" s="3">
        <f t="shared" si="2"/>
        <v>6</v>
      </c>
      <c r="H211" s="3">
        <f>IFERROR(__xludf.DUMMYFUNCTION("""COMPUTED_VALUE"""),15.0)</f>
        <v>15</v>
      </c>
      <c r="I211" s="3">
        <f>IFERROR(__xludf.DUMMYFUNCTION("""COMPUTED_VALUE"""),38.0)</f>
        <v>38</v>
      </c>
    </row>
    <row r="212">
      <c r="A212" s="3">
        <v>19.0</v>
      </c>
      <c r="B212" s="3">
        <v>1.0</v>
      </c>
      <c r="C212" s="3">
        <v>15.0</v>
      </c>
      <c r="D212" s="5">
        <v>43346.27384259259</v>
      </c>
      <c r="E212" s="8">
        <f t="shared" si="1"/>
        <v>43346</v>
      </c>
      <c r="F212" s="9">
        <f>IFERROR(__xludf.DUMMYFUNCTION("""COMPUTED_VALUE"""),0.2738425925925926)</f>
        <v>0.2738425926</v>
      </c>
      <c r="G212" s="3">
        <f t="shared" si="2"/>
        <v>6</v>
      </c>
      <c r="H212" s="3">
        <f>IFERROR(__xludf.DUMMYFUNCTION("""COMPUTED_VALUE"""),34.0)</f>
        <v>34</v>
      </c>
      <c r="I212" s="3">
        <f>IFERROR(__xludf.DUMMYFUNCTION("""COMPUTED_VALUE"""),20.0)</f>
        <v>20</v>
      </c>
    </row>
    <row r="213">
      <c r="A213" s="3">
        <v>14.0</v>
      </c>
      <c r="B213" s="3">
        <v>1.0</v>
      </c>
      <c r="C213" s="3">
        <v>15.0</v>
      </c>
      <c r="D213" s="5">
        <v>43346.281689814816</v>
      </c>
      <c r="E213" s="8">
        <f t="shared" si="1"/>
        <v>43346</v>
      </c>
      <c r="F213" s="9">
        <f>IFERROR(__xludf.DUMMYFUNCTION("""COMPUTED_VALUE"""),0.2816898148148148)</f>
        <v>0.2816898148</v>
      </c>
      <c r="G213" s="3">
        <f t="shared" si="2"/>
        <v>6</v>
      </c>
      <c r="H213" s="3">
        <f>IFERROR(__xludf.DUMMYFUNCTION("""COMPUTED_VALUE"""),45.0)</f>
        <v>45</v>
      </c>
      <c r="I213" s="3">
        <f>IFERROR(__xludf.DUMMYFUNCTION("""COMPUTED_VALUE"""),38.0)</f>
        <v>38</v>
      </c>
    </row>
    <row r="214">
      <c r="A214" s="3">
        <v>17.0</v>
      </c>
      <c r="B214" s="3">
        <v>1.0</v>
      </c>
      <c r="C214" s="3">
        <v>18.0</v>
      </c>
      <c r="D214" s="5">
        <v>43346.29211805556</v>
      </c>
      <c r="E214" s="8">
        <f t="shared" si="1"/>
        <v>43346</v>
      </c>
      <c r="F214" s="9">
        <f>IFERROR(__xludf.DUMMYFUNCTION("""COMPUTED_VALUE"""),0.29211805555555553)</f>
        <v>0.2921180556</v>
      </c>
      <c r="G214" s="3">
        <f t="shared" si="2"/>
        <v>7</v>
      </c>
      <c r="H214" s="3">
        <f>IFERROR(__xludf.DUMMYFUNCTION("""COMPUTED_VALUE"""),0.0)</f>
        <v>0</v>
      </c>
      <c r="I214" s="3">
        <f>IFERROR(__xludf.DUMMYFUNCTION("""COMPUTED_VALUE"""),39.0)</f>
        <v>39</v>
      </c>
    </row>
    <row r="215">
      <c r="A215" s="3">
        <v>43.0</v>
      </c>
      <c r="B215" s="3">
        <v>1.0</v>
      </c>
      <c r="C215" s="3">
        <v>44.0</v>
      </c>
      <c r="D215" s="5">
        <v>43346.3025462963</v>
      </c>
      <c r="E215" s="8">
        <f t="shared" si="1"/>
        <v>43346</v>
      </c>
      <c r="F215" s="9">
        <f>IFERROR(__xludf.DUMMYFUNCTION("""COMPUTED_VALUE"""),0.3025462962962963)</f>
        <v>0.3025462963</v>
      </c>
      <c r="G215" s="3">
        <f t="shared" si="2"/>
        <v>7</v>
      </c>
      <c r="H215" s="3">
        <f>IFERROR(__xludf.DUMMYFUNCTION("""COMPUTED_VALUE"""),15.0)</f>
        <v>15</v>
      </c>
      <c r="I215" s="3">
        <f>IFERROR(__xludf.DUMMYFUNCTION("""COMPUTED_VALUE"""),40.0)</f>
        <v>40</v>
      </c>
    </row>
    <row r="216">
      <c r="A216" s="3">
        <v>49.0</v>
      </c>
      <c r="B216" s="3">
        <v>1.0</v>
      </c>
      <c r="C216" s="3">
        <v>50.0</v>
      </c>
      <c r="D216" s="5">
        <v>43346.31296296296</v>
      </c>
      <c r="E216" s="8">
        <f t="shared" si="1"/>
        <v>43346</v>
      </c>
      <c r="F216" s="9">
        <f>IFERROR(__xludf.DUMMYFUNCTION("""COMPUTED_VALUE"""),0.31296296296296294)</f>
        <v>0.312962963</v>
      </c>
      <c r="G216" s="3">
        <f t="shared" si="2"/>
        <v>7</v>
      </c>
      <c r="H216" s="3">
        <f>IFERROR(__xludf.DUMMYFUNCTION("""COMPUTED_VALUE"""),30.0)</f>
        <v>30</v>
      </c>
      <c r="I216" s="3">
        <f>IFERROR(__xludf.DUMMYFUNCTION("""COMPUTED_VALUE"""),40.0)</f>
        <v>40</v>
      </c>
    </row>
    <row r="217">
      <c r="A217" s="3">
        <v>49.0</v>
      </c>
      <c r="B217" s="3">
        <v>2.0</v>
      </c>
      <c r="C217" s="3">
        <v>51.0</v>
      </c>
      <c r="D217" s="5">
        <v>43346.3233912037</v>
      </c>
      <c r="E217" s="8">
        <f t="shared" si="1"/>
        <v>43346</v>
      </c>
      <c r="F217" s="9">
        <f>IFERROR(__xludf.DUMMYFUNCTION("""COMPUTED_VALUE"""),0.3233912037037037)</f>
        <v>0.3233912037</v>
      </c>
      <c r="G217" s="3">
        <f t="shared" si="2"/>
        <v>7</v>
      </c>
      <c r="H217" s="3">
        <f>IFERROR(__xludf.DUMMYFUNCTION("""COMPUTED_VALUE"""),45.0)</f>
        <v>45</v>
      </c>
      <c r="I217" s="3">
        <f>IFERROR(__xludf.DUMMYFUNCTION("""COMPUTED_VALUE"""),41.0)</f>
        <v>41</v>
      </c>
    </row>
    <row r="218">
      <c r="A218" s="3">
        <v>52.0</v>
      </c>
      <c r="B218" s="3">
        <v>1.0</v>
      </c>
      <c r="C218" s="3">
        <v>53.0</v>
      </c>
      <c r="D218" s="5">
        <v>43346.3337962963</v>
      </c>
      <c r="E218" s="8">
        <f t="shared" si="1"/>
        <v>43346</v>
      </c>
      <c r="F218" s="9">
        <f>IFERROR(__xludf.DUMMYFUNCTION("""COMPUTED_VALUE"""),0.3337962962962963)</f>
        <v>0.3337962963</v>
      </c>
      <c r="G218" s="3">
        <f t="shared" si="2"/>
        <v>8</v>
      </c>
      <c r="H218" s="3">
        <f>IFERROR(__xludf.DUMMYFUNCTION("""COMPUTED_VALUE"""),0.0)</f>
        <v>0</v>
      </c>
      <c r="I218" s="3">
        <f>IFERROR(__xludf.DUMMYFUNCTION("""COMPUTED_VALUE"""),40.0)</f>
        <v>40</v>
      </c>
    </row>
    <row r="219">
      <c r="A219" s="3">
        <v>80.0</v>
      </c>
      <c r="B219" s="3">
        <v>2.0</v>
      </c>
      <c r="C219" s="3">
        <v>82.0</v>
      </c>
      <c r="D219" s="5">
        <v>43346.34421296296</v>
      </c>
      <c r="E219" s="8">
        <f t="shared" si="1"/>
        <v>43346</v>
      </c>
      <c r="F219" s="9">
        <f>IFERROR(__xludf.DUMMYFUNCTION("""COMPUTED_VALUE"""),0.34421296296296294)</f>
        <v>0.344212963</v>
      </c>
      <c r="G219" s="3">
        <f t="shared" si="2"/>
        <v>8</v>
      </c>
      <c r="H219" s="3">
        <f>IFERROR(__xludf.DUMMYFUNCTION("""COMPUTED_VALUE"""),15.0)</f>
        <v>15</v>
      </c>
      <c r="I219" s="3">
        <f>IFERROR(__xludf.DUMMYFUNCTION("""COMPUTED_VALUE"""),40.0)</f>
        <v>40</v>
      </c>
    </row>
    <row r="220">
      <c r="A220" s="3">
        <v>115.0</v>
      </c>
      <c r="B220" s="3">
        <v>4.0</v>
      </c>
      <c r="C220" s="3">
        <v>119.0</v>
      </c>
      <c r="D220" s="5">
        <v>43346.3546412037</v>
      </c>
      <c r="E220" s="8">
        <f t="shared" si="1"/>
        <v>43346</v>
      </c>
      <c r="F220" s="9">
        <f>IFERROR(__xludf.DUMMYFUNCTION("""COMPUTED_VALUE"""),0.3546412037037037)</f>
        <v>0.3546412037</v>
      </c>
      <c r="G220" s="3">
        <f t="shared" si="2"/>
        <v>8</v>
      </c>
      <c r="H220" s="3">
        <f>IFERROR(__xludf.DUMMYFUNCTION("""COMPUTED_VALUE"""),30.0)</f>
        <v>30</v>
      </c>
      <c r="I220" s="3">
        <f>IFERROR(__xludf.DUMMYFUNCTION("""COMPUTED_VALUE"""),41.0)</f>
        <v>41</v>
      </c>
    </row>
    <row r="221">
      <c r="A221" s="3">
        <v>184.0</v>
      </c>
      <c r="B221" s="3">
        <v>3.0</v>
      </c>
      <c r="C221" s="3">
        <v>187.0</v>
      </c>
      <c r="D221" s="5">
        <v>43346.3650462963</v>
      </c>
      <c r="E221" s="8">
        <f t="shared" si="1"/>
        <v>43346</v>
      </c>
      <c r="F221" s="9">
        <f>IFERROR(__xludf.DUMMYFUNCTION("""COMPUTED_VALUE"""),0.3650462962962963)</f>
        <v>0.3650462963</v>
      </c>
      <c r="G221" s="3">
        <f t="shared" si="2"/>
        <v>8</v>
      </c>
      <c r="H221" s="3">
        <f>IFERROR(__xludf.DUMMYFUNCTION("""COMPUTED_VALUE"""),45.0)</f>
        <v>45</v>
      </c>
      <c r="I221" s="3">
        <f>IFERROR(__xludf.DUMMYFUNCTION("""COMPUTED_VALUE"""),40.0)</f>
        <v>40</v>
      </c>
    </row>
    <row r="222">
      <c r="A222" s="3">
        <v>172.0</v>
      </c>
      <c r="B222" s="3">
        <v>2.0</v>
      </c>
      <c r="C222" s="3">
        <v>174.0</v>
      </c>
      <c r="D222" s="5">
        <v>43346.37546296296</v>
      </c>
      <c r="E222" s="8">
        <f t="shared" si="1"/>
        <v>43346</v>
      </c>
      <c r="F222" s="9">
        <f>IFERROR(__xludf.DUMMYFUNCTION("""COMPUTED_VALUE"""),0.37546296296296294)</f>
        <v>0.375462963</v>
      </c>
      <c r="G222" s="3">
        <f t="shared" si="2"/>
        <v>9</v>
      </c>
      <c r="H222" s="3">
        <f>IFERROR(__xludf.DUMMYFUNCTION("""COMPUTED_VALUE"""),0.0)</f>
        <v>0</v>
      </c>
      <c r="I222" s="3">
        <f>IFERROR(__xludf.DUMMYFUNCTION("""COMPUTED_VALUE"""),40.0)</f>
        <v>40</v>
      </c>
    </row>
    <row r="223">
      <c r="A223" s="3">
        <v>265.0</v>
      </c>
      <c r="B223" s="3">
        <v>2.0</v>
      </c>
      <c r="C223" s="3">
        <v>267.0</v>
      </c>
      <c r="D223" s="5">
        <v>43346.38586805556</v>
      </c>
      <c r="E223" s="8">
        <f t="shared" si="1"/>
        <v>43346</v>
      </c>
      <c r="F223" s="9">
        <f>IFERROR(__xludf.DUMMYFUNCTION("""COMPUTED_VALUE"""),0.38586805555555553)</f>
        <v>0.3858680556</v>
      </c>
      <c r="G223" s="3">
        <f t="shared" si="2"/>
        <v>9</v>
      </c>
      <c r="H223" s="3">
        <f>IFERROR(__xludf.DUMMYFUNCTION("""COMPUTED_VALUE"""),15.0)</f>
        <v>15</v>
      </c>
      <c r="I223" s="3">
        <f>IFERROR(__xludf.DUMMYFUNCTION("""COMPUTED_VALUE"""),39.0)</f>
        <v>39</v>
      </c>
    </row>
    <row r="224">
      <c r="A224" s="3">
        <v>400.0</v>
      </c>
      <c r="B224" s="3">
        <v>5.0</v>
      </c>
      <c r="C224" s="3">
        <v>405.0</v>
      </c>
      <c r="D224" s="5">
        <v>43346.3962962963</v>
      </c>
      <c r="E224" s="8">
        <f t="shared" si="1"/>
        <v>43346</v>
      </c>
      <c r="F224" s="9">
        <f>IFERROR(__xludf.DUMMYFUNCTION("""COMPUTED_VALUE"""),0.3962962962962963)</f>
        <v>0.3962962963</v>
      </c>
      <c r="G224" s="3">
        <f t="shared" si="2"/>
        <v>9</v>
      </c>
      <c r="H224" s="3">
        <f>IFERROR(__xludf.DUMMYFUNCTION("""COMPUTED_VALUE"""),30.0)</f>
        <v>30</v>
      </c>
      <c r="I224" s="3">
        <f>IFERROR(__xludf.DUMMYFUNCTION("""COMPUTED_VALUE"""),40.0)</f>
        <v>40</v>
      </c>
    </row>
    <row r="225">
      <c r="A225" s="3">
        <v>739.0</v>
      </c>
      <c r="B225" s="3">
        <v>5.0</v>
      </c>
      <c r="C225" s="3">
        <v>744.0</v>
      </c>
      <c r="D225" s="5">
        <v>43346.40671296296</v>
      </c>
      <c r="E225" s="8">
        <f t="shared" si="1"/>
        <v>43346</v>
      </c>
      <c r="F225" s="9">
        <f>IFERROR(__xludf.DUMMYFUNCTION("""COMPUTED_VALUE"""),0.40671296296296294)</f>
        <v>0.406712963</v>
      </c>
      <c r="G225" s="3">
        <f t="shared" si="2"/>
        <v>9</v>
      </c>
      <c r="H225" s="3">
        <f>IFERROR(__xludf.DUMMYFUNCTION("""COMPUTED_VALUE"""),45.0)</f>
        <v>45</v>
      </c>
      <c r="I225" s="3">
        <f>IFERROR(__xludf.DUMMYFUNCTION("""COMPUTED_VALUE"""),40.0)</f>
        <v>40</v>
      </c>
    </row>
    <row r="226">
      <c r="A226" s="3">
        <v>637.0</v>
      </c>
      <c r="B226" s="3">
        <v>8.0</v>
      </c>
      <c r="C226" s="3">
        <v>645.0</v>
      </c>
      <c r="D226" s="5">
        <v>43346.417129629626</v>
      </c>
      <c r="E226" s="8">
        <f t="shared" si="1"/>
        <v>43346</v>
      </c>
      <c r="F226" s="9">
        <f>IFERROR(__xludf.DUMMYFUNCTION("""COMPUTED_VALUE"""),0.41712962962962963)</f>
        <v>0.4171296296</v>
      </c>
      <c r="G226" s="3">
        <f t="shared" si="2"/>
        <v>10</v>
      </c>
      <c r="H226" s="3">
        <f>IFERROR(__xludf.DUMMYFUNCTION("""COMPUTED_VALUE"""),0.0)</f>
        <v>0</v>
      </c>
      <c r="I226" s="3">
        <f>IFERROR(__xludf.DUMMYFUNCTION("""COMPUTED_VALUE"""),40.0)</f>
        <v>40</v>
      </c>
    </row>
    <row r="227">
      <c r="A227" s="3">
        <v>619.0</v>
      </c>
      <c r="B227" s="3">
        <v>18.0</v>
      </c>
      <c r="C227" s="3">
        <v>637.0</v>
      </c>
      <c r="D227" s="5">
        <v>43346.4275462963</v>
      </c>
      <c r="E227" s="8">
        <f t="shared" si="1"/>
        <v>43346</v>
      </c>
      <c r="F227" s="9">
        <f>IFERROR(__xludf.DUMMYFUNCTION("""COMPUTED_VALUE"""),0.4275462962962963)</f>
        <v>0.4275462963</v>
      </c>
      <c r="G227" s="3">
        <f t="shared" si="2"/>
        <v>10</v>
      </c>
      <c r="H227" s="3">
        <f>IFERROR(__xludf.DUMMYFUNCTION("""COMPUTED_VALUE"""),15.0)</f>
        <v>15</v>
      </c>
      <c r="I227" s="3">
        <f>IFERROR(__xludf.DUMMYFUNCTION("""COMPUTED_VALUE"""),40.0)</f>
        <v>40</v>
      </c>
    </row>
    <row r="228">
      <c r="A228" s="3">
        <v>742.0</v>
      </c>
      <c r="B228" s="3">
        <v>12.0</v>
      </c>
      <c r="C228" s="3">
        <v>754.0</v>
      </c>
      <c r="D228" s="5">
        <v>43346.437951388885</v>
      </c>
      <c r="E228" s="8">
        <f t="shared" si="1"/>
        <v>43346</v>
      </c>
      <c r="F228" s="9">
        <f>IFERROR(__xludf.DUMMYFUNCTION("""COMPUTED_VALUE"""),0.4379513888888889)</f>
        <v>0.4379513889</v>
      </c>
      <c r="G228" s="3">
        <f t="shared" si="2"/>
        <v>10</v>
      </c>
      <c r="H228" s="3">
        <f>IFERROR(__xludf.DUMMYFUNCTION("""COMPUTED_VALUE"""),30.0)</f>
        <v>30</v>
      </c>
      <c r="I228" s="3">
        <f>IFERROR(__xludf.DUMMYFUNCTION("""COMPUTED_VALUE"""),39.0)</f>
        <v>39</v>
      </c>
    </row>
    <row r="229">
      <c r="A229" s="3">
        <v>927.0</v>
      </c>
      <c r="B229" s="3">
        <v>22.0</v>
      </c>
      <c r="C229" s="3">
        <v>949.0</v>
      </c>
      <c r="D229" s="5">
        <v>43346.448379629626</v>
      </c>
      <c r="E229" s="8">
        <f t="shared" si="1"/>
        <v>43346</v>
      </c>
      <c r="F229" s="9">
        <f>IFERROR(__xludf.DUMMYFUNCTION("""COMPUTED_VALUE"""),0.44837962962962963)</f>
        <v>0.4483796296</v>
      </c>
      <c r="G229" s="3">
        <f t="shared" si="2"/>
        <v>10</v>
      </c>
      <c r="H229" s="3">
        <f>IFERROR(__xludf.DUMMYFUNCTION("""COMPUTED_VALUE"""),45.0)</f>
        <v>45</v>
      </c>
      <c r="I229" s="3">
        <f>IFERROR(__xludf.DUMMYFUNCTION("""COMPUTED_VALUE"""),40.0)</f>
        <v>40</v>
      </c>
    </row>
    <row r="230">
      <c r="A230" s="3">
        <v>678.0</v>
      </c>
      <c r="B230" s="3">
        <v>20.0</v>
      </c>
      <c r="C230" s="3">
        <v>698.0</v>
      </c>
      <c r="D230" s="5">
        <v>43346.45878472222</v>
      </c>
      <c r="E230" s="8">
        <f t="shared" si="1"/>
        <v>43346</v>
      </c>
      <c r="F230" s="9">
        <f>IFERROR(__xludf.DUMMYFUNCTION("""COMPUTED_VALUE"""),0.4587847222222222)</f>
        <v>0.4587847222</v>
      </c>
      <c r="G230" s="3">
        <f t="shared" si="2"/>
        <v>11</v>
      </c>
      <c r="H230" s="3">
        <f>IFERROR(__xludf.DUMMYFUNCTION("""COMPUTED_VALUE"""),0.0)</f>
        <v>0</v>
      </c>
      <c r="I230" s="3">
        <f>IFERROR(__xludf.DUMMYFUNCTION("""COMPUTED_VALUE"""),39.0)</f>
        <v>39</v>
      </c>
    </row>
    <row r="231">
      <c r="A231" s="3">
        <v>476.0</v>
      </c>
      <c r="B231" s="3">
        <v>14.0</v>
      </c>
      <c r="C231" s="3">
        <v>490.0</v>
      </c>
      <c r="D231" s="5">
        <v>43346.46921296296</v>
      </c>
      <c r="E231" s="8">
        <f t="shared" si="1"/>
        <v>43346</v>
      </c>
      <c r="F231" s="9">
        <f>IFERROR(__xludf.DUMMYFUNCTION("""COMPUTED_VALUE"""),0.46921296296296294)</f>
        <v>0.469212963</v>
      </c>
      <c r="G231" s="3">
        <f t="shared" si="2"/>
        <v>11</v>
      </c>
      <c r="H231" s="3">
        <f>IFERROR(__xludf.DUMMYFUNCTION("""COMPUTED_VALUE"""),15.0)</f>
        <v>15</v>
      </c>
      <c r="I231" s="3">
        <f>IFERROR(__xludf.DUMMYFUNCTION("""COMPUTED_VALUE"""),40.0)</f>
        <v>40</v>
      </c>
    </row>
    <row r="232">
      <c r="A232" s="3">
        <v>473.0</v>
      </c>
      <c r="B232" s="3">
        <v>6.0</v>
      </c>
      <c r="C232" s="3">
        <v>479.0</v>
      </c>
      <c r="D232" s="5">
        <v>43346.47961805556</v>
      </c>
      <c r="E232" s="8">
        <f t="shared" si="1"/>
        <v>43346</v>
      </c>
      <c r="F232" s="9">
        <f>IFERROR(__xludf.DUMMYFUNCTION("""COMPUTED_VALUE"""),0.47961805555555553)</f>
        <v>0.4796180556</v>
      </c>
      <c r="G232" s="3">
        <f t="shared" si="2"/>
        <v>11</v>
      </c>
      <c r="H232" s="3">
        <f>IFERROR(__xludf.DUMMYFUNCTION("""COMPUTED_VALUE"""),30.0)</f>
        <v>30</v>
      </c>
      <c r="I232" s="3">
        <f>IFERROR(__xludf.DUMMYFUNCTION("""COMPUTED_VALUE"""),39.0)</f>
        <v>39</v>
      </c>
    </row>
    <row r="233">
      <c r="A233" s="3">
        <v>489.0</v>
      </c>
      <c r="B233" s="3">
        <v>5.0</v>
      </c>
      <c r="C233" s="3">
        <v>494.0</v>
      </c>
      <c r="D233" s="5">
        <v>43346.4900462963</v>
      </c>
      <c r="E233" s="8">
        <f t="shared" si="1"/>
        <v>43346</v>
      </c>
      <c r="F233" s="9">
        <f>IFERROR(__xludf.DUMMYFUNCTION("""COMPUTED_VALUE"""),0.4900462962962963)</f>
        <v>0.4900462963</v>
      </c>
      <c r="G233" s="3">
        <f t="shared" si="2"/>
        <v>11</v>
      </c>
      <c r="H233" s="3">
        <f>IFERROR(__xludf.DUMMYFUNCTION("""COMPUTED_VALUE"""),45.0)</f>
        <v>45</v>
      </c>
      <c r="I233" s="3">
        <f>IFERROR(__xludf.DUMMYFUNCTION("""COMPUTED_VALUE"""),40.0)</f>
        <v>40</v>
      </c>
    </row>
    <row r="234">
      <c r="A234" s="3">
        <v>373.0</v>
      </c>
      <c r="B234" s="3">
        <v>2.0</v>
      </c>
      <c r="C234" s="3">
        <v>375.0</v>
      </c>
      <c r="D234" s="5">
        <v>43346.500451388885</v>
      </c>
      <c r="E234" s="8">
        <f t="shared" si="1"/>
        <v>43346</v>
      </c>
      <c r="F234" s="9">
        <f>IFERROR(__xludf.DUMMYFUNCTION("""COMPUTED_VALUE"""),0.5004513888888888)</f>
        <v>0.5004513889</v>
      </c>
      <c r="G234" s="3">
        <f t="shared" si="2"/>
        <v>12</v>
      </c>
      <c r="H234" s="3">
        <f>IFERROR(__xludf.DUMMYFUNCTION("""COMPUTED_VALUE"""),0.0)</f>
        <v>0</v>
      </c>
      <c r="I234" s="3">
        <f>IFERROR(__xludf.DUMMYFUNCTION("""COMPUTED_VALUE"""),39.0)</f>
        <v>39</v>
      </c>
    </row>
    <row r="235">
      <c r="A235" s="3">
        <v>295.0</v>
      </c>
      <c r="B235" s="3">
        <v>3.0</v>
      </c>
      <c r="C235" s="3">
        <v>298.0</v>
      </c>
      <c r="D235" s="5">
        <v>43346.51086805556</v>
      </c>
      <c r="E235" s="8">
        <f t="shared" si="1"/>
        <v>43346</v>
      </c>
      <c r="F235" s="9">
        <f>IFERROR(__xludf.DUMMYFUNCTION("""COMPUTED_VALUE"""),0.5108680555555556)</f>
        <v>0.5108680556</v>
      </c>
      <c r="G235" s="3">
        <f t="shared" si="2"/>
        <v>12</v>
      </c>
      <c r="H235" s="3">
        <f>IFERROR(__xludf.DUMMYFUNCTION("""COMPUTED_VALUE"""),15.0)</f>
        <v>15</v>
      </c>
      <c r="I235" s="3">
        <f>IFERROR(__xludf.DUMMYFUNCTION("""COMPUTED_VALUE"""),39.0)</f>
        <v>39</v>
      </c>
    </row>
    <row r="236">
      <c r="A236" s="3">
        <v>287.0</v>
      </c>
      <c r="B236" s="3">
        <v>2.0</v>
      </c>
      <c r="C236" s="3">
        <v>289.0</v>
      </c>
      <c r="D236" s="5">
        <v>43346.52128472222</v>
      </c>
      <c r="E236" s="8">
        <f t="shared" si="1"/>
        <v>43346</v>
      </c>
      <c r="F236" s="9">
        <f>IFERROR(__xludf.DUMMYFUNCTION("""COMPUTED_VALUE"""),0.5212847222222222)</f>
        <v>0.5212847222</v>
      </c>
      <c r="G236" s="3">
        <f t="shared" si="2"/>
        <v>12</v>
      </c>
      <c r="H236" s="3">
        <f>IFERROR(__xludf.DUMMYFUNCTION("""COMPUTED_VALUE"""),30.0)</f>
        <v>30</v>
      </c>
      <c r="I236" s="3">
        <f>IFERROR(__xludf.DUMMYFUNCTION("""COMPUTED_VALUE"""),39.0)</f>
        <v>39</v>
      </c>
    </row>
    <row r="237">
      <c r="A237" s="3">
        <v>353.0</v>
      </c>
      <c r="B237" s="3">
        <v>6.0</v>
      </c>
      <c r="C237" s="3">
        <v>359.0</v>
      </c>
      <c r="D237" s="5">
        <v>43346.53171296296</v>
      </c>
      <c r="E237" s="8">
        <f t="shared" si="1"/>
        <v>43346</v>
      </c>
      <c r="F237" s="9">
        <f>IFERROR(__xludf.DUMMYFUNCTION("""COMPUTED_VALUE"""),0.531712962962963)</f>
        <v>0.531712963</v>
      </c>
      <c r="G237" s="3">
        <f t="shared" si="2"/>
        <v>12</v>
      </c>
      <c r="H237" s="3">
        <f>IFERROR(__xludf.DUMMYFUNCTION("""COMPUTED_VALUE"""),45.0)</f>
        <v>45</v>
      </c>
      <c r="I237" s="3">
        <f>IFERROR(__xludf.DUMMYFUNCTION("""COMPUTED_VALUE"""),40.0)</f>
        <v>40</v>
      </c>
    </row>
    <row r="238">
      <c r="A238" s="3">
        <v>280.0</v>
      </c>
      <c r="B238" s="3">
        <v>3.0</v>
      </c>
      <c r="C238" s="3">
        <v>283.0</v>
      </c>
      <c r="D238" s="5">
        <v>43346.542129629626</v>
      </c>
      <c r="E238" s="8">
        <f t="shared" si="1"/>
        <v>43346</v>
      </c>
      <c r="F238" s="9">
        <f>IFERROR(__xludf.DUMMYFUNCTION("""COMPUTED_VALUE"""),0.5421296296296296)</f>
        <v>0.5421296296</v>
      </c>
      <c r="G238" s="3">
        <f t="shared" si="2"/>
        <v>13</v>
      </c>
      <c r="H238" s="3">
        <f>IFERROR(__xludf.DUMMYFUNCTION("""COMPUTED_VALUE"""),0.0)</f>
        <v>0</v>
      </c>
      <c r="I238" s="3">
        <f>IFERROR(__xludf.DUMMYFUNCTION("""COMPUTED_VALUE"""),40.0)</f>
        <v>40</v>
      </c>
    </row>
    <row r="239">
      <c r="A239" s="3">
        <v>333.0</v>
      </c>
      <c r="B239" s="3">
        <v>2.0</v>
      </c>
      <c r="C239" s="3">
        <v>335.0</v>
      </c>
      <c r="D239" s="5">
        <v>43346.5525462963</v>
      </c>
      <c r="E239" s="8">
        <f t="shared" si="1"/>
        <v>43346</v>
      </c>
      <c r="F239" s="9">
        <f>IFERROR(__xludf.DUMMYFUNCTION("""COMPUTED_VALUE"""),0.5525462962962963)</f>
        <v>0.5525462963</v>
      </c>
      <c r="G239" s="3">
        <f t="shared" si="2"/>
        <v>13</v>
      </c>
      <c r="H239" s="3">
        <f>IFERROR(__xludf.DUMMYFUNCTION("""COMPUTED_VALUE"""),15.0)</f>
        <v>15</v>
      </c>
      <c r="I239" s="3">
        <f>IFERROR(__xludf.DUMMYFUNCTION("""COMPUTED_VALUE"""),40.0)</f>
        <v>40</v>
      </c>
    </row>
    <row r="240">
      <c r="A240" s="3">
        <v>300.0</v>
      </c>
      <c r="B240" s="3">
        <v>1.0</v>
      </c>
      <c r="C240" s="3">
        <v>301.0</v>
      </c>
      <c r="D240" s="5">
        <v>43346.562951388885</v>
      </c>
      <c r="E240" s="8">
        <f t="shared" si="1"/>
        <v>43346</v>
      </c>
      <c r="F240" s="9">
        <f>IFERROR(__xludf.DUMMYFUNCTION("""COMPUTED_VALUE"""),0.5629513888888888)</f>
        <v>0.5629513889</v>
      </c>
      <c r="G240" s="3">
        <f t="shared" si="2"/>
        <v>13</v>
      </c>
      <c r="H240" s="3">
        <f>IFERROR(__xludf.DUMMYFUNCTION("""COMPUTED_VALUE"""),30.0)</f>
        <v>30</v>
      </c>
      <c r="I240" s="3">
        <f>IFERROR(__xludf.DUMMYFUNCTION("""COMPUTED_VALUE"""),39.0)</f>
        <v>39</v>
      </c>
    </row>
    <row r="241">
      <c r="A241" s="3">
        <v>354.0</v>
      </c>
      <c r="B241" s="3">
        <v>2.0</v>
      </c>
      <c r="C241" s="3">
        <v>356.0</v>
      </c>
      <c r="D241" s="5">
        <v>43346.573379629626</v>
      </c>
      <c r="E241" s="8">
        <f t="shared" si="1"/>
        <v>43346</v>
      </c>
      <c r="F241" s="9">
        <f>IFERROR(__xludf.DUMMYFUNCTION("""COMPUTED_VALUE"""),0.5733796296296296)</f>
        <v>0.5733796296</v>
      </c>
      <c r="G241" s="3">
        <f t="shared" si="2"/>
        <v>13</v>
      </c>
      <c r="H241" s="3">
        <f>IFERROR(__xludf.DUMMYFUNCTION("""COMPUTED_VALUE"""),45.0)</f>
        <v>45</v>
      </c>
      <c r="I241" s="3">
        <f>IFERROR(__xludf.DUMMYFUNCTION("""COMPUTED_VALUE"""),40.0)</f>
        <v>40</v>
      </c>
    </row>
    <row r="242">
      <c r="A242" s="3">
        <v>324.0</v>
      </c>
      <c r="B242" s="3">
        <v>2.0</v>
      </c>
      <c r="C242" s="3">
        <v>326.0</v>
      </c>
      <c r="D242" s="5">
        <v>43346.58378472222</v>
      </c>
      <c r="E242" s="8">
        <f t="shared" si="1"/>
        <v>43346</v>
      </c>
      <c r="F242" s="9">
        <f>IFERROR(__xludf.DUMMYFUNCTION("""COMPUTED_VALUE"""),0.5837847222222222)</f>
        <v>0.5837847222</v>
      </c>
      <c r="G242" s="3">
        <f t="shared" si="2"/>
        <v>14</v>
      </c>
      <c r="H242" s="3">
        <f>IFERROR(__xludf.DUMMYFUNCTION("""COMPUTED_VALUE"""),0.0)</f>
        <v>0</v>
      </c>
      <c r="I242" s="3">
        <f>IFERROR(__xludf.DUMMYFUNCTION("""COMPUTED_VALUE"""),39.0)</f>
        <v>39</v>
      </c>
    </row>
    <row r="243">
      <c r="A243" s="3">
        <v>343.0</v>
      </c>
      <c r="B243" s="3">
        <v>1.0</v>
      </c>
      <c r="C243" s="3">
        <v>344.0</v>
      </c>
      <c r="D243" s="5">
        <v>43346.59421296296</v>
      </c>
      <c r="E243" s="8">
        <f t="shared" si="1"/>
        <v>43346</v>
      </c>
      <c r="F243" s="9">
        <f>IFERROR(__xludf.DUMMYFUNCTION("""COMPUTED_VALUE"""),0.594212962962963)</f>
        <v>0.594212963</v>
      </c>
      <c r="G243" s="3">
        <f t="shared" si="2"/>
        <v>14</v>
      </c>
      <c r="H243" s="3">
        <f>IFERROR(__xludf.DUMMYFUNCTION("""COMPUTED_VALUE"""),15.0)</f>
        <v>15</v>
      </c>
      <c r="I243" s="3">
        <f>IFERROR(__xludf.DUMMYFUNCTION("""COMPUTED_VALUE"""),40.0)</f>
        <v>40</v>
      </c>
    </row>
    <row r="244">
      <c r="A244" s="3">
        <v>344.0</v>
      </c>
      <c r="B244" s="3">
        <v>1.0</v>
      </c>
      <c r="C244" s="3">
        <v>345.0</v>
      </c>
      <c r="D244" s="5">
        <v>43346.60461805556</v>
      </c>
      <c r="E244" s="8">
        <f t="shared" si="1"/>
        <v>43346</v>
      </c>
      <c r="F244" s="9">
        <f>IFERROR(__xludf.DUMMYFUNCTION("""COMPUTED_VALUE"""),0.6046180555555556)</f>
        <v>0.6046180556</v>
      </c>
      <c r="G244" s="3">
        <f t="shared" si="2"/>
        <v>14</v>
      </c>
      <c r="H244" s="3">
        <f>IFERROR(__xludf.DUMMYFUNCTION("""COMPUTED_VALUE"""),30.0)</f>
        <v>30</v>
      </c>
      <c r="I244" s="3">
        <f>IFERROR(__xludf.DUMMYFUNCTION("""COMPUTED_VALUE"""),39.0)</f>
        <v>39</v>
      </c>
    </row>
    <row r="245">
      <c r="A245" s="3">
        <v>341.0</v>
      </c>
      <c r="B245" s="3">
        <v>2.0</v>
      </c>
      <c r="C245" s="3">
        <v>343.0</v>
      </c>
      <c r="D245" s="5">
        <v>43346.6150462963</v>
      </c>
      <c r="E245" s="8">
        <f t="shared" si="1"/>
        <v>43346</v>
      </c>
      <c r="F245" s="9">
        <f>IFERROR(__xludf.DUMMYFUNCTION("""COMPUTED_VALUE"""),0.6150462962962963)</f>
        <v>0.6150462963</v>
      </c>
      <c r="G245" s="3">
        <f t="shared" si="2"/>
        <v>14</v>
      </c>
      <c r="H245" s="3">
        <f>IFERROR(__xludf.DUMMYFUNCTION("""COMPUTED_VALUE"""),45.0)</f>
        <v>45</v>
      </c>
      <c r="I245" s="3">
        <f>IFERROR(__xludf.DUMMYFUNCTION("""COMPUTED_VALUE"""),40.0)</f>
        <v>40</v>
      </c>
    </row>
    <row r="246">
      <c r="A246" s="3">
        <v>350.0</v>
      </c>
      <c r="B246" s="3">
        <v>2.0</v>
      </c>
      <c r="C246" s="3">
        <v>352.0</v>
      </c>
      <c r="D246" s="5">
        <v>43346.62546296296</v>
      </c>
      <c r="E246" s="8">
        <f t="shared" si="1"/>
        <v>43346</v>
      </c>
      <c r="F246" s="9">
        <f>IFERROR(__xludf.DUMMYFUNCTION("""COMPUTED_VALUE"""),0.625462962962963)</f>
        <v>0.625462963</v>
      </c>
      <c r="G246" s="3">
        <f t="shared" si="2"/>
        <v>15</v>
      </c>
      <c r="H246" s="3">
        <f>IFERROR(__xludf.DUMMYFUNCTION("""COMPUTED_VALUE"""),0.0)</f>
        <v>0</v>
      </c>
      <c r="I246" s="3">
        <f>IFERROR(__xludf.DUMMYFUNCTION("""COMPUTED_VALUE"""),40.0)</f>
        <v>40</v>
      </c>
    </row>
    <row r="247">
      <c r="A247" s="3">
        <v>443.0</v>
      </c>
      <c r="B247" s="3">
        <v>4.0</v>
      </c>
      <c r="C247" s="3">
        <v>447.0</v>
      </c>
      <c r="D247" s="5">
        <v>43346.63586805556</v>
      </c>
      <c r="E247" s="8">
        <f t="shared" si="1"/>
        <v>43346</v>
      </c>
      <c r="F247" s="9">
        <f>IFERROR(__xludf.DUMMYFUNCTION("""COMPUTED_VALUE"""),0.6358680555555556)</f>
        <v>0.6358680556</v>
      </c>
      <c r="G247" s="3">
        <f t="shared" si="2"/>
        <v>15</v>
      </c>
      <c r="H247" s="3">
        <f>IFERROR(__xludf.DUMMYFUNCTION("""COMPUTED_VALUE"""),15.0)</f>
        <v>15</v>
      </c>
      <c r="I247" s="3">
        <f>IFERROR(__xludf.DUMMYFUNCTION("""COMPUTED_VALUE"""),39.0)</f>
        <v>39</v>
      </c>
    </row>
    <row r="248">
      <c r="A248" s="3">
        <v>402.0</v>
      </c>
      <c r="B248" s="3">
        <v>3.0</v>
      </c>
      <c r="C248" s="3">
        <v>405.0</v>
      </c>
      <c r="D248" s="5">
        <v>43346.64628472222</v>
      </c>
      <c r="E248" s="8">
        <f t="shared" si="1"/>
        <v>43346</v>
      </c>
      <c r="F248" s="9">
        <f>IFERROR(__xludf.DUMMYFUNCTION("""COMPUTED_VALUE"""),0.6462847222222222)</f>
        <v>0.6462847222</v>
      </c>
      <c r="G248" s="3">
        <f t="shared" si="2"/>
        <v>15</v>
      </c>
      <c r="H248" s="3">
        <f>IFERROR(__xludf.DUMMYFUNCTION("""COMPUTED_VALUE"""),30.0)</f>
        <v>30</v>
      </c>
      <c r="I248" s="3">
        <f>IFERROR(__xludf.DUMMYFUNCTION("""COMPUTED_VALUE"""),39.0)</f>
        <v>39</v>
      </c>
    </row>
    <row r="249">
      <c r="A249" s="3">
        <v>470.0</v>
      </c>
      <c r="B249" s="3">
        <v>1.0</v>
      </c>
      <c r="C249" s="3">
        <v>471.0</v>
      </c>
      <c r="D249" s="5">
        <v>43346.656701388885</v>
      </c>
      <c r="E249" s="8">
        <f t="shared" si="1"/>
        <v>43346</v>
      </c>
      <c r="F249" s="9">
        <f>IFERROR(__xludf.DUMMYFUNCTION("""COMPUTED_VALUE"""),0.6567013888888888)</f>
        <v>0.6567013889</v>
      </c>
      <c r="G249" s="3">
        <f t="shared" si="2"/>
        <v>15</v>
      </c>
      <c r="H249" s="3">
        <f>IFERROR(__xludf.DUMMYFUNCTION("""COMPUTED_VALUE"""),45.0)</f>
        <v>45</v>
      </c>
      <c r="I249" s="3">
        <f>IFERROR(__xludf.DUMMYFUNCTION("""COMPUTED_VALUE"""),39.0)</f>
        <v>39</v>
      </c>
    </row>
    <row r="250">
      <c r="A250" s="3">
        <v>436.0</v>
      </c>
      <c r="B250" s="3">
        <v>4.0</v>
      </c>
      <c r="C250" s="3">
        <v>440.0</v>
      </c>
      <c r="D250" s="5">
        <v>43346.66711805556</v>
      </c>
      <c r="E250" s="8">
        <f t="shared" si="1"/>
        <v>43346</v>
      </c>
      <c r="F250" s="9">
        <f>IFERROR(__xludf.DUMMYFUNCTION("""COMPUTED_VALUE"""),0.6671180555555556)</f>
        <v>0.6671180556</v>
      </c>
      <c r="G250" s="3">
        <f t="shared" si="2"/>
        <v>16</v>
      </c>
      <c r="H250" s="3">
        <f>IFERROR(__xludf.DUMMYFUNCTION("""COMPUTED_VALUE"""),0.0)</f>
        <v>0</v>
      </c>
      <c r="I250" s="3">
        <f>IFERROR(__xludf.DUMMYFUNCTION("""COMPUTED_VALUE"""),39.0)</f>
        <v>39</v>
      </c>
    </row>
    <row r="251">
      <c r="A251" s="3">
        <v>616.0</v>
      </c>
      <c r="B251" s="3">
        <v>2.0</v>
      </c>
      <c r="C251" s="3">
        <v>618.0</v>
      </c>
      <c r="D251" s="5">
        <v>43346.67753472222</v>
      </c>
      <c r="E251" s="8">
        <f t="shared" si="1"/>
        <v>43346</v>
      </c>
      <c r="F251" s="9">
        <f>IFERROR(__xludf.DUMMYFUNCTION("""COMPUTED_VALUE"""),0.6775347222222222)</f>
        <v>0.6775347222</v>
      </c>
      <c r="G251" s="3">
        <f t="shared" si="2"/>
        <v>16</v>
      </c>
      <c r="H251" s="3">
        <f>IFERROR(__xludf.DUMMYFUNCTION("""COMPUTED_VALUE"""),15.0)</f>
        <v>15</v>
      </c>
      <c r="I251" s="3">
        <f>IFERROR(__xludf.DUMMYFUNCTION("""COMPUTED_VALUE"""),39.0)</f>
        <v>39</v>
      </c>
    </row>
    <row r="252">
      <c r="A252" s="3">
        <v>534.0</v>
      </c>
      <c r="B252" s="3">
        <v>3.0</v>
      </c>
      <c r="C252" s="3">
        <v>537.0</v>
      </c>
      <c r="D252" s="5">
        <v>43346.687951388885</v>
      </c>
      <c r="E252" s="8">
        <f t="shared" si="1"/>
        <v>43346</v>
      </c>
      <c r="F252" s="9">
        <f>IFERROR(__xludf.DUMMYFUNCTION("""COMPUTED_VALUE"""),0.6879513888888888)</f>
        <v>0.6879513889</v>
      </c>
      <c r="G252" s="3">
        <f t="shared" si="2"/>
        <v>16</v>
      </c>
      <c r="H252" s="3">
        <f>IFERROR(__xludf.DUMMYFUNCTION("""COMPUTED_VALUE"""),30.0)</f>
        <v>30</v>
      </c>
      <c r="I252" s="3">
        <f>IFERROR(__xludf.DUMMYFUNCTION("""COMPUTED_VALUE"""),39.0)</f>
        <v>39</v>
      </c>
    </row>
    <row r="253">
      <c r="A253" s="3">
        <v>496.0</v>
      </c>
      <c r="B253" s="3">
        <v>3.0</v>
      </c>
      <c r="C253" s="3">
        <v>499.0</v>
      </c>
      <c r="D253" s="5">
        <v>43346.69836805556</v>
      </c>
      <c r="E253" s="8">
        <f t="shared" si="1"/>
        <v>43346</v>
      </c>
      <c r="F253" s="9">
        <f>IFERROR(__xludf.DUMMYFUNCTION("""COMPUTED_VALUE"""),0.6983680555555556)</f>
        <v>0.6983680556</v>
      </c>
      <c r="G253" s="3">
        <f t="shared" si="2"/>
        <v>16</v>
      </c>
      <c r="H253" s="3">
        <f>IFERROR(__xludf.DUMMYFUNCTION("""COMPUTED_VALUE"""),45.0)</f>
        <v>45</v>
      </c>
      <c r="I253" s="3">
        <f>IFERROR(__xludf.DUMMYFUNCTION("""COMPUTED_VALUE"""),39.0)</f>
        <v>39</v>
      </c>
    </row>
    <row r="254">
      <c r="A254" s="3">
        <v>422.0</v>
      </c>
      <c r="B254" s="3">
        <v>3.0</v>
      </c>
      <c r="C254" s="3">
        <v>425.0</v>
      </c>
      <c r="D254" s="5">
        <v>43346.70878472222</v>
      </c>
      <c r="E254" s="8">
        <f t="shared" si="1"/>
        <v>43346</v>
      </c>
      <c r="F254" s="9">
        <f>IFERROR(__xludf.DUMMYFUNCTION("""COMPUTED_VALUE"""),0.7087847222222222)</f>
        <v>0.7087847222</v>
      </c>
      <c r="G254" s="3">
        <f t="shared" si="2"/>
        <v>17</v>
      </c>
      <c r="H254" s="3">
        <f>IFERROR(__xludf.DUMMYFUNCTION("""COMPUTED_VALUE"""),0.0)</f>
        <v>0</v>
      </c>
      <c r="I254" s="3">
        <f>IFERROR(__xludf.DUMMYFUNCTION("""COMPUTED_VALUE"""),39.0)</f>
        <v>39</v>
      </c>
    </row>
    <row r="255">
      <c r="A255" s="3">
        <v>598.0</v>
      </c>
      <c r="B255" s="3">
        <v>6.0</v>
      </c>
      <c r="C255" s="3">
        <v>604.0</v>
      </c>
      <c r="D255" s="5">
        <v>43346.719201388885</v>
      </c>
      <c r="E255" s="8">
        <f t="shared" si="1"/>
        <v>43346</v>
      </c>
      <c r="F255" s="9">
        <f>IFERROR(__xludf.DUMMYFUNCTION("""COMPUTED_VALUE"""),0.7192013888888888)</f>
        <v>0.7192013889</v>
      </c>
      <c r="G255" s="3">
        <f t="shared" si="2"/>
        <v>17</v>
      </c>
      <c r="H255" s="3">
        <f>IFERROR(__xludf.DUMMYFUNCTION("""COMPUTED_VALUE"""),15.0)</f>
        <v>15</v>
      </c>
      <c r="I255" s="3">
        <f>IFERROR(__xludf.DUMMYFUNCTION("""COMPUTED_VALUE"""),39.0)</f>
        <v>39</v>
      </c>
    </row>
    <row r="256">
      <c r="A256" s="3">
        <v>528.0</v>
      </c>
      <c r="B256" s="3">
        <v>8.0</v>
      </c>
      <c r="C256" s="3">
        <v>536.0</v>
      </c>
      <c r="D256" s="5">
        <v>43346.72961805556</v>
      </c>
      <c r="E256" s="8">
        <f t="shared" si="1"/>
        <v>43346</v>
      </c>
      <c r="F256" s="9">
        <f>IFERROR(__xludf.DUMMYFUNCTION("""COMPUTED_VALUE"""),0.7296180555555556)</f>
        <v>0.7296180556</v>
      </c>
      <c r="G256" s="3">
        <f t="shared" si="2"/>
        <v>17</v>
      </c>
      <c r="H256" s="3">
        <f>IFERROR(__xludf.DUMMYFUNCTION("""COMPUTED_VALUE"""),30.0)</f>
        <v>30</v>
      </c>
      <c r="I256" s="3">
        <f>IFERROR(__xludf.DUMMYFUNCTION("""COMPUTED_VALUE"""),39.0)</f>
        <v>39</v>
      </c>
    </row>
    <row r="257">
      <c r="A257" s="3">
        <v>526.0</v>
      </c>
      <c r="B257" s="3">
        <v>3.0</v>
      </c>
      <c r="C257" s="3">
        <v>529.0</v>
      </c>
      <c r="D257" s="5">
        <v>43346.74003472222</v>
      </c>
      <c r="E257" s="8">
        <f t="shared" si="1"/>
        <v>43346</v>
      </c>
      <c r="F257" s="9">
        <f>IFERROR(__xludf.DUMMYFUNCTION("""COMPUTED_VALUE"""),0.7400347222222222)</f>
        <v>0.7400347222</v>
      </c>
      <c r="G257" s="3">
        <f t="shared" si="2"/>
        <v>17</v>
      </c>
      <c r="H257" s="3">
        <f>IFERROR(__xludf.DUMMYFUNCTION("""COMPUTED_VALUE"""),45.0)</f>
        <v>45</v>
      </c>
      <c r="I257" s="3">
        <f>IFERROR(__xludf.DUMMYFUNCTION("""COMPUTED_VALUE"""),39.0)</f>
        <v>39</v>
      </c>
    </row>
    <row r="258">
      <c r="A258" s="3">
        <v>476.0</v>
      </c>
      <c r="B258" s="3">
        <v>4.0</v>
      </c>
      <c r="C258" s="3">
        <v>480.0</v>
      </c>
      <c r="D258" s="5">
        <v>43346.750451388885</v>
      </c>
      <c r="E258" s="8">
        <f t="shared" si="1"/>
        <v>43346</v>
      </c>
      <c r="F258" s="9">
        <f>IFERROR(__xludf.DUMMYFUNCTION("""COMPUTED_VALUE"""),0.7504513888888888)</f>
        <v>0.7504513889</v>
      </c>
      <c r="G258" s="3">
        <f t="shared" si="2"/>
        <v>18</v>
      </c>
      <c r="H258" s="3">
        <f>IFERROR(__xludf.DUMMYFUNCTION("""COMPUTED_VALUE"""),0.0)</f>
        <v>0</v>
      </c>
      <c r="I258" s="3">
        <f>IFERROR(__xludf.DUMMYFUNCTION("""COMPUTED_VALUE"""),39.0)</f>
        <v>39</v>
      </c>
    </row>
    <row r="259">
      <c r="A259" s="3">
        <v>536.0</v>
      </c>
      <c r="B259" s="3">
        <v>11.0</v>
      </c>
      <c r="C259" s="3">
        <v>547.0</v>
      </c>
      <c r="D259" s="5">
        <v>43346.760879629626</v>
      </c>
      <c r="E259" s="8">
        <f t="shared" si="1"/>
        <v>43346</v>
      </c>
      <c r="F259" s="9">
        <f>IFERROR(__xludf.DUMMYFUNCTION("""COMPUTED_VALUE"""),0.7608796296296296)</f>
        <v>0.7608796296</v>
      </c>
      <c r="G259" s="3">
        <f t="shared" si="2"/>
        <v>18</v>
      </c>
      <c r="H259" s="3">
        <f>IFERROR(__xludf.DUMMYFUNCTION("""COMPUTED_VALUE"""),15.0)</f>
        <v>15</v>
      </c>
      <c r="I259" s="3">
        <f>IFERROR(__xludf.DUMMYFUNCTION("""COMPUTED_VALUE"""),40.0)</f>
        <v>40</v>
      </c>
    </row>
    <row r="260">
      <c r="A260" s="3">
        <v>472.0</v>
      </c>
      <c r="B260" s="3">
        <v>10.0</v>
      </c>
      <c r="C260" s="3">
        <v>482.0</v>
      </c>
      <c r="D260" s="5">
        <v>43346.77128472222</v>
      </c>
      <c r="E260" s="8">
        <f t="shared" si="1"/>
        <v>43346</v>
      </c>
      <c r="F260" s="9">
        <f>IFERROR(__xludf.DUMMYFUNCTION("""COMPUTED_VALUE"""),0.7712847222222222)</f>
        <v>0.7712847222</v>
      </c>
      <c r="G260" s="3">
        <f t="shared" si="2"/>
        <v>18</v>
      </c>
      <c r="H260" s="3">
        <f>IFERROR(__xludf.DUMMYFUNCTION("""COMPUTED_VALUE"""),30.0)</f>
        <v>30</v>
      </c>
      <c r="I260" s="3">
        <f>IFERROR(__xludf.DUMMYFUNCTION("""COMPUTED_VALUE"""),39.0)</f>
        <v>39</v>
      </c>
    </row>
    <row r="261">
      <c r="A261" s="3">
        <v>520.0</v>
      </c>
      <c r="B261" s="3">
        <v>9.0</v>
      </c>
      <c r="C261" s="3">
        <v>529.0</v>
      </c>
      <c r="D261" s="5">
        <v>43346.78171296296</v>
      </c>
      <c r="E261" s="8">
        <f t="shared" si="1"/>
        <v>43346</v>
      </c>
      <c r="F261" s="9">
        <f>IFERROR(__xludf.DUMMYFUNCTION("""COMPUTED_VALUE"""),0.781712962962963)</f>
        <v>0.781712963</v>
      </c>
      <c r="G261" s="3">
        <f t="shared" si="2"/>
        <v>18</v>
      </c>
      <c r="H261" s="3">
        <f>IFERROR(__xludf.DUMMYFUNCTION("""COMPUTED_VALUE"""),45.0)</f>
        <v>45</v>
      </c>
      <c r="I261" s="3">
        <f>IFERROR(__xludf.DUMMYFUNCTION("""COMPUTED_VALUE"""),40.0)</f>
        <v>40</v>
      </c>
    </row>
    <row r="262">
      <c r="A262" s="3">
        <v>473.0</v>
      </c>
      <c r="B262" s="3">
        <v>12.0</v>
      </c>
      <c r="C262" s="3">
        <v>485.0</v>
      </c>
      <c r="D262" s="5">
        <v>43346.79210648148</v>
      </c>
      <c r="E262" s="8">
        <f t="shared" si="1"/>
        <v>43346</v>
      </c>
      <c r="F262" s="9">
        <f>IFERROR(__xludf.DUMMYFUNCTION("""COMPUTED_VALUE"""),0.7921064814814814)</f>
        <v>0.7921064815</v>
      </c>
      <c r="G262" s="3">
        <f t="shared" si="2"/>
        <v>19</v>
      </c>
      <c r="H262" s="3">
        <f>IFERROR(__xludf.DUMMYFUNCTION("""COMPUTED_VALUE"""),0.0)</f>
        <v>0</v>
      </c>
      <c r="I262" s="3">
        <f>IFERROR(__xludf.DUMMYFUNCTION("""COMPUTED_VALUE"""),38.0)</f>
        <v>38</v>
      </c>
    </row>
    <row r="263">
      <c r="A263" s="3">
        <v>631.0</v>
      </c>
      <c r="B263" s="3">
        <v>14.0</v>
      </c>
      <c r="C263" s="3">
        <v>645.0</v>
      </c>
      <c r="D263" s="5">
        <v>43346.8025462963</v>
      </c>
      <c r="E263" s="8">
        <f t="shared" si="1"/>
        <v>43346</v>
      </c>
      <c r="F263" s="9">
        <f>IFERROR(__xludf.DUMMYFUNCTION("""COMPUTED_VALUE"""),0.8025462962962963)</f>
        <v>0.8025462963</v>
      </c>
      <c r="G263" s="3">
        <f t="shared" si="2"/>
        <v>19</v>
      </c>
      <c r="H263" s="3">
        <f>IFERROR(__xludf.DUMMYFUNCTION("""COMPUTED_VALUE"""),15.0)</f>
        <v>15</v>
      </c>
      <c r="I263" s="3">
        <f>IFERROR(__xludf.DUMMYFUNCTION("""COMPUTED_VALUE"""),40.0)</f>
        <v>40</v>
      </c>
    </row>
    <row r="264">
      <c r="A264" s="3">
        <v>647.0</v>
      </c>
      <c r="B264" s="3">
        <v>11.0</v>
      </c>
      <c r="C264" s="3">
        <v>658.0</v>
      </c>
      <c r="D264" s="5">
        <v>43346.812951388885</v>
      </c>
      <c r="E264" s="8">
        <f t="shared" si="1"/>
        <v>43346</v>
      </c>
      <c r="F264" s="9">
        <f>IFERROR(__xludf.DUMMYFUNCTION("""COMPUTED_VALUE"""),0.8129513888888888)</f>
        <v>0.8129513889</v>
      </c>
      <c r="G264" s="3">
        <f t="shared" si="2"/>
        <v>19</v>
      </c>
      <c r="H264" s="3">
        <f>IFERROR(__xludf.DUMMYFUNCTION("""COMPUTED_VALUE"""),30.0)</f>
        <v>30</v>
      </c>
      <c r="I264" s="3">
        <f>IFERROR(__xludf.DUMMYFUNCTION("""COMPUTED_VALUE"""),39.0)</f>
        <v>39</v>
      </c>
    </row>
    <row r="265">
      <c r="A265" s="3">
        <v>789.0</v>
      </c>
      <c r="B265" s="3">
        <v>8.0</v>
      </c>
      <c r="C265" s="3">
        <v>797.0</v>
      </c>
      <c r="D265" s="5">
        <v>43346.82336805556</v>
      </c>
      <c r="E265" s="8">
        <f t="shared" si="1"/>
        <v>43346</v>
      </c>
      <c r="F265" s="9">
        <f>IFERROR(__xludf.DUMMYFUNCTION("""COMPUTED_VALUE"""),0.8233680555555556)</f>
        <v>0.8233680556</v>
      </c>
      <c r="G265" s="3">
        <f t="shared" si="2"/>
        <v>19</v>
      </c>
      <c r="H265" s="3">
        <f>IFERROR(__xludf.DUMMYFUNCTION("""COMPUTED_VALUE"""),45.0)</f>
        <v>45</v>
      </c>
      <c r="I265" s="3">
        <f>IFERROR(__xludf.DUMMYFUNCTION("""COMPUTED_VALUE"""),39.0)</f>
        <v>39</v>
      </c>
    </row>
    <row r="266">
      <c r="A266" s="3">
        <v>696.0</v>
      </c>
      <c r="B266" s="3">
        <v>16.0</v>
      </c>
      <c r="C266" s="3">
        <v>712.0</v>
      </c>
      <c r="D266" s="5">
        <v>43346.83378472222</v>
      </c>
      <c r="E266" s="8">
        <f t="shared" si="1"/>
        <v>43346</v>
      </c>
      <c r="F266" s="9">
        <f>IFERROR(__xludf.DUMMYFUNCTION("""COMPUTED_VALUE"""),0.8337847222222222)</f>
        <v>0.8337847222</v>
      </c>
      <c r="G266" s="3">
        <f t="shared" si="2"/>
        <v>20</v>
      </c>
      <c r="H266" s="3">
        <f>IFERROR(__xludf.DUMMYFUNCTION("""COMPUTED_VALUE"""),0.0)</f>
        <v>0</v>
      </c>
      <c r="I266" s="3">
        <f>IFERROR(__xludf.DUMMYFUNCTION("""COMPUTED_VALUE"""),39.0)</f>
        <v>39</v>
      </c>
    </row>
    <row r="267">
      <c r="A267" s="3">
        <v>1006.0</v>
      </c>
      <c r="B267" s="3">
        <v>19.0</v>
      </c>
      <c r="C267" s="3">
        <v>1025.0</v>
      </c>
      <c r="D267" s="5">
        <v>43346.844201388885</v>
      </c>
      <c r="E267" s="8">
        <f t="shared" si="1"/>
        <v>43346</v>
      </c>
      <c r="F267" s="9">
        <f>IFERROR(__xludf.DUMMYFUNCTION("""COMPUTED_VALUE"""),0.8442013888888888)</f>
        <v>0.8442013889</v>
      </c>
      <c r="G267" s="3">
        <f t="shared" si="2"/>
        <v>20</v>
      </c>
      <c r="H267" s="3">
        <f>IFERROR(__xludf.DUMMYFUNCTION("""COMPUTED_VALUE"""),15.0)</f>
        <v>15</v>
      </c>
      <c r="I267" s="3">
        <f>IFERROR(__xludf.DUMMYFUNCTION("""COMPUTED_VALUE"""),39.0)</f>
        <v>39</v>
      </c>
    </row>
    <row r="268">
      <c r="A268" s="3">
        <v>961.0</v>
      </c>
      <c r="B268" s="3">
        <v>16.0</v>
      </c>
      <c r="C268" s="3">
        <v>977.0</v>
      </c>
      <c r="D268" s="5">
        <v>43346.85460648148</v>
      </c>
      <c r="E268" s="8">
        <f t="shared" si="1"/>
        <v>43346</v>
      </c>
      <c r="F268" s="9">
        <f>IFERROR(__xludf.DUMMYFUNCTION("""COMPUTED_VALUE"""),0.8546064814814814)</f>
        <v>0.8546064815</v>
      </c>
      <c r="G268" s="3">
        <f t="shared" si="2"/>
        <v>20</v>
      </c>
      <c r="H268" s="3">
        <f>IFERROR(__xludf.DUMMYFUNCTION("""COMPUTED_VALUE"""),30.0)</f>
        <v>30</v>
      </c>
      <c r="I268" s="3">
        <f>IFERROR(__xludf.DUMMYFUNCTION("""COMPUTED_VALUE"""),38.0)</f>
        <v>38</v>
      </c>
    </row>
    <row r="269">
      <c r="A269" s="3">
        <v>904.0</v>
      </c>
      <c r="B269" s="3">
        <v>19.0</v>
      </c>
      <c r="C269" s="3">
        <v>923.0</v>
      </c>
      <c r="D269" s="5">
        <v>43346.86503472222</v>
      </c>
      <c r="E269" s="8">
        <f t="shared" si="1"/>
        <v>43346</v>
      </c>
      <c r="F269" s="9">
        <f>IFERROR(__xludf.DUMMYFUNCTION("""COMPUTED_VALUE"""),0.8650347222222222)</f>
        <v>0.8650347222</v>
      </c>
      <c r="G269" s="3">
        <f t="shared" si="2"/>
        <v>20</v>
      </c>
      <c r="H269" s="3">
        <f>IFERROR(__xludf.DUMMYFUNCTION("""COMPUTED_VALUE"""),45.0)</f>
        <v>45</v>
      </c>
      <c r="I269" s="3">
        <f>IFERROR(__xludf.DUMMYFUNCTION("""COMPUTED_VALUE"""),39.0)</f>
        <v>39</v>
      </c>
    </row>
    <row r="270">
      <c r="A270" s="3">
        <v>841.0</v>
      </c>
      <c r="B270" s="3">
        <v>18.0</v>
      </c>
      <c r="C270" s="3">
        <v>859.0</v>
      </c>
      <c r="D270" s="5">
        <v>43346.87546296296</v>
      </c>
      <c r="E270" s="8">
        <f t="shared" si="1"/>
        <v>43346</v>
      </c>
      <c r="F270" s="9">
        <f>IFERROR(__xludf.DUMMYFUNCTION("""COMPUTED_VALUE"""),0.875462962962963)</f>
        <v>0.875462963</v>
      </c>
      <c r="G270" s="3">
        <f t="shared" si="2"/>
        <v>21</v>
      </c>
      <c r="H270" s="3">
        <f>IFERROR(__xludf.DUMMYFUNCTION("""COMPUTED_VALUE"""),0.0)</f>
        <v>0</v>
      </c>
      <c r="I270" s="3">
        <f>IFERROR(__xludf.DUMMYFUNCTION("""COMPUTED_VALUE"""),40.0)</f>
        <v>40</v>
      </c>
    </row>
    <row r="271">
      <c r="A271" s="3">
        <v>883.0</v>
      </c>
      <c r="B271" s="3">
        <v>18.0</v>
      </c>
      <c r="C271" s="3">
        <v>901.0</v>
      </c>
      <c r="D271" s="5">
        <v>43346.88586805556</v>
      </c>
      <c r="E271" s="8">
        <f t="shared" si="1"/>
        <v>43346</v>
      </c>
      <c r="F271" s="9">
        <f>IFERROR(__xludf.DUMMYFUNCTION("""COMPUTED_VALUE"""),0.8858680555555556)</f>
        <v>0.8858680556</v>
      </c>
      <c r="G271" s="3">
        <f t="shared" si="2"/>
        <v>21</v>
      </c>
      <c r="H271" s="3">
        <f>IFERROR(__xludf.DUMMYFUNCTION("""COMPUTED_VALUE"""),15.0)</f>
        <v>15</v>
      </c>
      <c r="I271" s="3">
        <f>IFERROR(__xludf.DUMMYFUNCTION("""COMPUTED_VALUE"""),39.0)</f>
        <v>39</v>
      </c>
    </row>
    <row r="272">
      <c r="A272" s="3">
        <v>825.0</v>
      </c>
      <c r="B272" s="3">
        <v>14.0</v>
      </c>
      <c r="C272" s="3">
        <v>839.0</v>
      </c>
      <c r="D272" s="5">
        <v>43346.89628472222</v>
      </c>
      <c r="E272" s="8">
        <f t="shared" si="1"/>
        <v>43346</v>
      </c>
      <c r="F272" s="9">
        <f>IFERROR(__xludf.DUMMYFUNCTION("""COMPUTED_VALUE"""),0.8962847222222222)</f>
        <v>0.8962847222</v>
      </c>
      <c r="G272" s="3">
        <f t="shared" si="2"/>
        <v>21</v>
      </c>
      <c r="H272" s="3">
        <f>IFERROR(__xludf.DUMMYFUNCTION("""COMPUTED_VALUE"""),30.0)</f>
        <v>30</v>
      </c>
      <c r="I272" s="3">
        <f>IFERROR(__xludf.DUMMYFUNCTION("""COMPUTED_VALUE"""),39.0)</f>
        <v>39</v>
      </c>
    </row>
    <row r="273">
      <c r="A273" s="3">
        <v>800.0</v>
      </c>
      <c r="B273" s="3">
        <v>12.0</v>
      </c>
      <c r="C273" s="3">
        <v>812.0</v>
      </c>
      <c r="D273" s="5">
        <v>43346.906701388885</v>
      </c>
      <c r="E273" s="8">
        <f t="shared" si="1"/>
        <v>43346</v>
      </c>
      <c r="F273" s="9">
        <f>IFERROR(__xludf.DUMMYFUNCTION("""COMPUTED_VALUE"""),0.9067013888888888)</f>
        <v>0.9067013889</v>
      </c>
      <c r="G273" s="3">
        <f t="shared" si="2"/>
        <v>21</v>
      </c>
      <c r="H273" s="3">
        <f>IFERROR(__xludf.DUMMYFUNCTION("""COMPUTED_VALUE"""),45.0)</f>
        <v>45</v>
      </c>
      <c r="I273" s="3">
        <f>IFERROR(__xludf.DUMMYFUNCTION("""COMPUTED_VALUE"""),39.0)</f>
        <v>39</v>
      </c>
    </row>
    <row r="274">
      <c r="A274" s="3">
        <v>689.0</v>
      </c>
      <c r="B274" s="3">
        <v>7.0</v>
      </c>
      <c r="C274" s="3">
        <v>696.0</v>
      </c>
      <c r="D274" s="5">
        <v>43346.91711805556</v>
      </c>
      <c r="E274" s="8">
        <f t="shared" si="1"/>
        <v>43346</v>
      </c>
      <c r="F274" s="9">
        <f>IFERROR(__xludf.DUMMYFUNCTION("""COMPUTED_VALUE"""),0.9171180555555556)</f>
        <v>0.9171180556</v>
      </c>
      <c r="G274" s="3">
        <f t="shared" si="2"/>
        <v>22</v>
      </c>
      <c r="H274" s="3">
        <f>IFERROR(__xludf.DUMMYFUNCTION("""COMPUTED_VALUE"""),0.0)</f>
        <v>0</v>
      </c>
      <c r="I274" s="3">
        <f>IFERROR(__xludf.DUMMYFUNCTION("""COMPUTED_VALUE"""),39.0)</f>
        <v>39</v>
      </c>
    </row>
    <row r="275">
      <c r="A275" s="3">
        <v>748.0</v>
      </c>
      <c r="B275" s="3">
        <v>8.0</v>
      </c>
      <c r="C275" s="3">
        <v>756.0</v>
      </c>
      <c r="D275" s="5">
        <v>43346.92753472222</v>
      </c>
      <c r="E275" s="8">
        <f t="shared" si="1"/>
        <v>43346</v>
      </c>
      <c r="F275" s="9">
        <f>IFERROR(__xludf.DUMMYFUNCTION("""COMPUTED_VALUE"""),0.9275347222222222)</f>
        <v>0.9275347222</v>
      </c>
      <c r="G275" s="3">
        <f t="shared" si="2"/>
        <v>22</v>
      </c>
      <c r="H275" s="3">
        <f>IFERROR(__xludf.DUMMYFUNCTION("""COMPUTED_VALUE"""),15.0)</f>
        <v>15</v>
      </c>
      <c r="I275" s="3">
        <f>IFERROR(__xludf.DUMMYFUNCTION("""COMPUTED_VALUE"""),39.0)</f>
        <v>39</v>
      </c>
    </row>
    <row r="276">
      <c r="A276" s="3">
        <v>679.0</v>
      </c>
      <c r="B276" s="3">
        <v>5.0</v>
      </c>
      <c r="C276" s="3">
        <v>684.0</v>
      </c>
      <c r="D276" s="5">
        <v>43346.93796296296</v>
      </c>
      <c r="E276" s="8">
        <f t="shared" si="1"/>
        <v>43346</v>
      </c>
      <c r="F276" s="9">
        <f>IFERROR(__xludf.DUMMYFUNCTION("""COMPUTED_VALUE"""),0.937962962962963)</f>
        <v>0.937962963</v>
      </c>
      <c r="G276" s="3">
        <f t="shared" si="2"/>
        <v>22</v>
      </c>
      <c r="H276" s="3">
        <f>IFERROR(__xludf.DUMMYFUNCTION("""COMPUTED_VALUE"""),30.0)</f>
        <v>30</v>
      </c>
      <c r="I276" s="3">
        <f>IFERROR(__xludf.DUMMYFUNCTION("""COMPUTED_VALUE"""),40.0)</f>
        <v>40</v>
      </c>
    </row>
    <row r="277">
      <c r="A277" s="3">
        <v>647.0</v>
      </c>
      <c r="B277" s="3">
        <v>4.0</v>
      </c>
      <c r="C277" s="3">
        <v>646.0</v>
      </c>
      <c r="D277" s="5">
        <v>43346.94835648148</v>
      </c>
      <c r="E277" s="8">
        <f t="shared" si="1"/>
        <v>43346</v>
      </c>
      <c r="F277" s="9">
        <f>IFERROR(__xludf.DUMMYFUNCTION("""COMPUTED_VALUE"""),0.9483564814814814)</f>
        <v>0.9483564815</v>
      </c>
      <c r="G277" s="3">
        <f t="shared" si="2"/>
        <v>22</v>
      </c>
      <c r="H277" s="3">
        <f>IFERROR(__xludf.DUMMYFUNCTION("""COMPUTED_VALUE"""),45.0)</f>
        <v>45</v>
      </c>
      <c r="I277" s="3">
        <f>IFERROR(__xludf.DUMMYFUNCTION("""COMPUTED_VALUE"""),38.0)</f>
        <v>38</v>
      </c>
    </row>
    <row r="278">
      <c r="A278" s="3">
        <v>519.0</v>
      </c>
      <c r="B278" s="3">
        <v>6.0</v>
      </c>
      <c r="C278" s="3">
        <v>525.0</v>
      </c>
      <c r="D278" s="5">
        <v>43346.95878472222</v>
      </c>
      <c r="E278" s="8">
        <f t="shared" si="1"/>
        <v>43346</v>
      </c>
      <c r="F278" s="9">
        <f>IFERROR(__xludf.DUMMYFUNCTION("""COMPUTED_VALUE"""),0.9587847222222222)</f>
        <v>0.9587847222</v>
      </c>
      <c r="G278" s="3">
        <f t="shared" si="2"/>
        <v>23</v>
      </c>
      <c r="H278" s="3">
        <f>IFERROR(__xludf.DUMMYFUNCTION("""COMPUTED_VALUE"""),0.0)</f>
        <v>0</v>
      </c>
      <c r="I278" s="3">
        <f>IFERROR(__xludf.DUMMYFUNCTION("""COMPUTED_VALUE"""),39.0)</f>
        <v>39</v>
      </c>
    </row>
    <row r="279">
      <c r="A279" s="3">
        <v>513.0</v>
      </c>
      <c r="B279" s="3">
        <v>4.0</v>
      </c>
      <c r="C279" s="3">
        <v>517.0</v>
      </c>
      <c r="D279" s="5">
        <v>43346.969189814816</v>
      </c>
      <c r="E279" s="8">
        <f t="shared" si="1"/>
        <v>43346</v>
      </c>
      <c r="F279" s="9">
        <f>IFERROR(__xludf.DUMMYFUNCTION("""COMPUTED_VALUE"""),0.9691898148148148)</f>
        <v>0.9691898148</v>
      </c>
      <c r="G279" s="3">
        <f t="shared" si="2"/>
        <v>23</v>
      </c>
      <c r="H279" s="3">
        <f>IFERROR(__xludf.DUMMYFUNCTION("""COMPUTED_VALUE"""),15.0)</f>
        <v>15</v>
      </c>
      <c r="I279" s="3">
        <f>IFERROR(__xludf.DUMMYFUNCTION("""COMPUTED_VALUE"""),38.0)</f>
        <v>38</v>
      </c>
    </row>
    <row r="280">
      <c r="A280" s="3">
        <v>491.0</v>
      </c>
      <c r="B280" s="3">
        <v>6.0</v>
      </c>
      <c r="C280" s="3">
        <v>497.0</v>
      </c>
      <c r="D280" s="5">
        <v>43346.97961805556</v>
      </c>
      <c r="E280" s="8">
        <f t="shared" si="1"/>
        <v>43346</v>
      </c>
      <c r="F280" s="9">
        <f>IFERROR(__xludf.DUMMYFUNCTION("""COMPUTED_VALUE"""),0.9796180555555556)</f>
        <v>0.9796180556</v>
      </c>
      <c r="G280" s="3">
        <f t="shared" si="2"/>
        <v>23</v>
      </c>
      <c r="H280" s="3">
        <f>IFERROR(__xludf.DUMMYFUNCTION("""COMPUTED_VALUE"""),30.0)</f>
        <v>30</v>
      </c>
      <c r="I280" s="3">
        <f>IFERROR(__xludf.DUMMYFUNCTION("""COMPUTED_VALUE"""),39.0)</f>
        <v>39</v>
      </c>
    </row>
    <row r="281">
      <c r="A281" s="3">
        <v>373.0</v>
      </c>
      <c r="B281" s="3">
        <v>6.0</v>
      </c>
      <c r="C281" s="3">
        <v>379.0</v>
      </c>
      <c r="D281" s="5">
        <v>43346.99002314815</v>
      </c>
      <c r="E281" s="8">
        <f t="shared" si="1"/>
        <v>43346</v>
      </c>
      <c r="F281" s="9">
        <f>IFERROR(__xludf.DUMMYFUNCTION("""COMPUTED_VALUE"""),0.9900231481481482)</f>
        <v>0.9900231481</v>
      </c>
      <c r="G281" s="3">
        <f t="shared" si="2"/>
        <v>23</v>
      </c>
      <c r="H281" s="3">
        <f>IFERROR(__xludf.DUMMYFUNCTION("""COMPUTED_VALUE"""),45.0)</f>
        <v>45</v>
      </c>
      <c r="I281" s="3">
        <f>IFERROR(__xludf.DUMMYFUNCTION("""COMPUTED_VALUE"""),38.0)</f>
        <v>38</v>
      </c>
    </row>
    <row r="282">
      <c r="A282" s="3">
        <v>366.0</v>
      </c>
      <c r="B282" s="3">
        <v>4.0</v>
      </c>
      <c r="C282" s="3">
        <v>370.0</v>
      </c>
      <c r="D282" s="5">
        <v>43347.000439814816</v>
      </c>
      <c r="E282" s="8">
        <f t="shared" si="1"/>
        <v>43347</v>
      </c>
      <c r="F282" s="9">
        <f>IFERROR(__xludf.DUMMYFUNCTION("""COMPUTED_VALUE"""),4.398148148148148E-4)</f>
        <v>0.0004398148148</v>
      </c>
      <c r="G282" s="3">
        <f t="shared" si="2"/>
        <v>0</v>
      </c>
      <c r="H282" s="3">
        <f>IFERROR(__xludf.DUMMYFUNCTION("""COMPUTED_VALUE"""),0.0)</f>
        <v>0</v>
      </c>
      <c r="I282" s="3">
        <f>IFERROR(__xludf.DUMMYFUNCTION("""COMPUTED_VALUE"""),38.0)</f>
        <v>38</v>
      </c>
    </row>
    <row r="283">
      <c r="A283" s="3">
        <v>387.0</v>
      </c>
      <c r="B283" s="3">
        <v>8.0</v>
      </c>
      <c r="C283" s="3">
        <v>395.0</v>
      </c>
      <c r="D283" s="5">
        <v>43347.01085648148</v>
      </c>
      <c r="E283" s="8">
        <f t="shared" si="1"/>
        <v>43347</v>
      </c>
      <c r="F283" s="9">
        <f>IFERROR(__xludf.DUMMYFUNCTION("""COMPUTED_VALUE"""),0.01085648148148148)</f>
        <v>0.01085648148</v>
      </c>
      <c r="G283" s="3">
        <f t="shared" si="2"/>
        <v>0</v>
      </c>
      <c r="H283" s="3">
        <f>IFERROR(__xludf.DUMMYFUNCTION("""COMPUTED_VALUE"""),15.0)</f>
        <v>15</v>
      </c>
      <c r="I283" s="3">
        <f>IFERROR(__xludf.DUMMYFUNCTION("""COMPUTED_VALUE"""),38.0)</f>
        <v>38</v>
      </c>
    </row>
    <row r="284">
      <c r="A284" s="3">
        <v>325.0</v>
      </c>
      <c r="B284" s="3">
        <v>6.0</v>
      </c>
      <c r="C284" s="3">
        <v>331.0</v>
      </c>
      <c r="D284" s="5">
        <v>43347.02128472222</v>
      </c>
      <c r="E284" s="8">
        <f t="shared" si="1"/>
        <v>43347</v>
      </c>
      <c r="F284" s="9">
        <f>IFERROR(__xludf.DUMMYFUNCTION("""COMPUTED_VALUE"""),0.021284722222222222)</f>
        <v>0.02128472222</v>
      </c>
      <c r="G284" s="3">
        <f t="shared" si="2"/>
        <v>0</v>
      </c>
      <c r="H284" s="3">
        <f>IFERROR(__xludf.DUMMYFUNCTION("""COMPUTED_VALUE"""),30.0)</f>
        <v>30</v>
      </c>
      <c r="I284" s="3">
        <f>IFERROR(__xludf.DUMMYFUNCTION("""COMPUTED_VALUE"""),39.0)</f>
        <v>39</v>
      </c>
    </row>
    <row r="285">
      <c r="A285" s="3">
        <v>249.0</v>
      </c>
      <c r="B285" s="3">
        <v>7.0</v>
      </c>
      <c r="C285" s="3">
        <v>256.0</v>
      </c>
      <c r="D285" s="5">
        <v>43347.031689814816</v>
      </c>
      <c r="E285" s="8">
        <f t="shared" si="1"/>
        <v>43347</v>
      </c>
      <c r="F285" s="9">
        <f>IFERROR(__xludf.DUMMYFUNCTION("""COMPUTED_VALUE"""),0.031689814814814816)</f>
        <v>0.03168981481</v>
      </c>
      <c r="G285" s="3">
        <f t="shared" si="2"/>
        <v>0</v>
      </c>
      <c r="H285" s="3">
        <f>IFERROR(__xludf.DUMMYFUNCTION("""COMPUTED_VALUE"""),45.0)</f>
        <v>45</v>
      </c>
      <c r="I285" s="3">
        <f>IFERROR(__xludf.DUMMYFUNCTION("""COMPUTED_VALUE"""),38.0)</f>
        <v>38</v>
      </c>
    </row>
    <row r="286">
      <c r="A286" s="3">
        <v>230.0</v>
      </c>
      <c r="B286" s="3">
        <v>3.0</v>
      </c>
      <c r="C286" s="3">
        <v>233.0</v>
      </c>
      <c r="D286" s="5">
        <v>43347.04210648148</v>
      </c>
      <c r="E286" s="8">
        <f t="shared" si="1"/>
        <v>43347</v>
      </c>
      <c r="F286" s="9">
        <f>IFERROR(__xludf.DUMMYFUNCTION("""COMPUTED_VALUE"""),0.04210648148148148)</f>
        <v>0.04210648148</v>
      </c>
      <c r="G286" s="3">
        <f t="shared" si="2"/>
        <v>1</v>
      </c>
      <c r="H286" s="3">
        <f>IFERROR(__xludf.DUMMYFUNCTION("""COMPUTED_VALUE"""),0.0)</f>
        <v>0</v>
      </c>
      <c r="I286" s="3">
        <f>IFERROR(__xludf.DUMMYFUNCTION("""COMPUTED_VALUE"""),38.0)</f>
        <v>38</v>
      </c>
    </row>
    <row r="287">
      <c r="A287" s="3">
        <v>252.0</v>
      </c>
      <c r="B287" s="3">
        <v>6.0</v>
      </c>
      <c r="C287" s="3">
        <v>258.0</v>
      </c>
      <c r="D287" s="5">
        <v>43347.05253472222</v>
      </c>
      <c r="E287" s="8">
        <f t="shared" si="1"/>
        <v>43347</v>
      </c>
      <c r="F287" s="9">
        <f>IFERROR(__xludf.DUMMYFUNCTION("""COMPUTED_VALUE"""),0.05253472222222222)</f>
        <v>0.05253472222</v>
      </c>
      <c r="G287" s="3">
        <f t="shared" si="2"/>
        <v>1</v>
      </c>
      <c r="H287" s="3">
        <f>IFERROR(__xludf.DUMMYFUNCTION("""COMPUTED_VALUE"""),15.0)</f>
        <v>15</v>
      </c>
      <c r="I287" s="3">
        <f>IFERROR(__xludf.DUMMYFUNCTION("""COMPUTED_VALUE"""),39.0)</f>
        <v>39</v>
      </c>
    </row>
    <row r="288">
      <c r="A288" s="3">
        <v>203.0</v>
      </c>
      <c r="B288" s="3">
        <v>4.0</v>
      </c>
      <c r="C288" s="3">
        <v>204.0</v>
      </c>
      <c r="D288" s="5">
        <v>43347.062951388885</v>
      </c>
      <c r="E288" s="8">
        <f t="shared" si="1"/>
        <v>43347</v>
      </c>
      <c r="F288" s="9">
        <f>IFERROR(__xludf.DUMMYFUNCTION("""COMPUTED_VALUE"""),0.06295138888888889)</f>
        <v>0.06295138889</v>
      </c>
      <c r="G288" s="3">
        <f t="shared" si="2"/>
        <v>1</v>
      </c>
      <c r="H288" s="3">
        <f>IFERROR(__xludf.DUMMYFUNCTION("""COMPUTED_VALUE"""),30.0)</f>
        <v>30</v>
      </c>
      <c r="I288" s="3">
        <f>IFERROR(__xludf.DUMMYFUNCTION("""COMPUTED_VALUE"""),39.0)</f>
        <v>39</v>
      </c>
    </row>
    <row r="289">
      <c r="A289" s="3">
        <v>191.0</v>
      </c>
      <c r="B289" s="3">
        <v>3.0</v>
      </c>
      <c r="C289" s="3">
        <v>187.0</v>
      </c>
      <c r="D289" s="5">
        <v>43347.07335648148</v>
      </c>
      <c r="E289" s="8">
        <f t="shared" si="1"/>
        <v>43347</v>
      </c>
      <c r="F289" s="9">
        <f>IFERROR(__xludf.DUMMYFUNCTION("""COMPUTED_VALUE"""),0.07335648148148148)</f>
        <v>0.07335648148</v>
      </c>
      <c r="G289" s="3">
        <f t="shared" si="2"/>
        <v>1</v>
      </c>
      <c r="H289" s="3">
        <f>IFERROR(__xludf.DUMMYFUNCTION("""COMPUTED_VALUE"""),45.0)</f>
        <v>45</v>
      </c>
      <c r="I289" s="3">
        <f>IFERROR(__xludf.DUMMYFUNCTION("""COMPUTED_VALUE"""),38.0)</f>
        <v>38</v>
      </c>
    </row>
    <row r="290">
      <c r="A290" s="3">
        <v>182.0</v>
      </c>
      <c r="B290" s="3">
        <v>2.0</v>
      </c>
      <c r="C290" s="3">
        <v>184.0</v>
      </c>
      <c r="D290" s="5">
        <v>43347.0837962963</v>
      </c>
      <c r="E290" s="8">
        <f t="shared" si="1"/>
        <v>43347</v>
      </c>
      <c r="F290" s="9">
        <f>IFERROR(__xludf.DUMMYFUNCTION("""COMPUTED_VALUE"""),0.0837962962962963)</f>
        <v>0.0837962963</v>
      </c>
      <c r="G290" s="3">
        <f t="shared" si="2"/>
        <v>2</v>
      </c>
      <c r="H290" s="3">
        <f>IFERROR(__xludf.DUMMYFUNCTION("""COMPUTED_VALUE"""),0.0)</f>
        <v>0</v>
      </c>
      <c r="I290" s="3">
        <f>IFERROR(__xludf.DUMMYFUNCTION("""COMPUTED_VALUE"""),40.0)</f>
        <v>40</v>
      </c>
    </row>
    <row r="291">
      <c r="A291" s="3">
        <v>221.0</v>
      </c>
      <c r="B291" s="3">
        <v>2.0</v>
      </c>
      <c r="C291" s="3">
        <v>213.0</v>
      </c>
      <c r="D291" s="5">
        <v>43347.094189814816</v>
      </c>
      <c r="E291" s="8">
        <f t="shared" si="1"/>
        <v>43347</v>
      </c>
      <c r="F291" s="9">
        <f>IFERROR(__xludf.DUMMYFUNCTION("""COMPUTED_VALUE"""),0.09418981481481481)</f>
        <v>0.09418981481</v>
      </c>
      <c r="G291" s="3">
        <f t="shared" si="2"/>
        <v>2</v>
      </c>
      <c r="H291" s="3">
        <f>IFERROR(__xludf.DUMMYFUNCTION("""COMPUTED_VALUE"""),15.0)</f>
        <v>15</v>
      </c>
      <c r="I291" s="3">
        <f>IFERROR(__xludf.DUMMYFUNCTION("""COMPUTED_VALUE"""),38.0)</f>
        <v>38</v>
      </c>
    </row>
    <row r="292">
      <c r="A292" s="3">
        <v>170.0</v>
      </c>
      <c r="B292" s="3">
        <v>3.0</v>
      </c>
      <c r="C292" s="3">
        <v>168.0</v>
      </c>
      <c r="D292" s="5">
        <v>43347.10460648148</v>
      </c>
      <c r="E292" s="8">
        <f t="shared" si="1"/>
        <v>43347</v>
      </c>
      <c r="F292" s="9">
        <f>IFERROR(__xludf.DUMMYFUNCTION("""COMPUTED_VALUE"""),0.10460648148148148)</f>
        <v>0.1046064815</v>
      </c>
      <c r="G292" s="3">
        <f t="shared" si="2"/>
        <v>2</v>
      </c>
      <c r="H292" s="3">
        <f>IFERROR(__xludf.DUMMYFUNCTION("""COMPUTED_VALUE"""),30.0)</f>
        <v>30</v>
      </c>
      <c r="I292" s="3">
        <f>IFERROR(__xludf.DUMMYFUNCTION("""COMPUTED_VALUE"""),38.0)</f>
        <v>38</v>
      </c>
    </row>
    <row r="293">
      <c r="A293" s="3">
        <v>132.0</v>
      </c>
      <c r="B293" s="3">
        <v>2.0</v>
      </c>
      <c r="C293" s="3">
        <v>134.0</v>
      </c>
      <c r="D293" s="5">
        <v>43347.11503472222</v>
      </c>
      <c r="E293" s="8">
        <f t="shared" si="1"/>
        <v>43347</v>
      </c>
      <c r="F293" s="9">
        <f>IFERROR(__xludf.DUMMYFUNCTION("""COMPUTED_VALUE"""),0.11503472222222222)</f>
        <v>0.1150347222</v>
      </c>
      <c r="G293" s="3">
        <f t="shared" si="2"/>
        <v>2</v>
      </c>
      <c r="H293" s="3">
        <f>IFERROR(__xludf.DUMMYFUNCTION("""COMPUTED_VALUE"""),45.0)</f>
        <v>45</v>
      </c>
      <c r="I293" s="3">
        <f>IFERROR(__xludf.DUMMYFUNCTION("""COMPUTED_VALUE"""),39.0)</f>
        <v>39</v>
      </c>
    </row>
    <row r="294">
      <c r="A294" s="3">
        <v>145.0</v>
      </c>
      <c r="B294" s="3">
        <v>3.0</v>
      </c>
      <c r="C294" s="3">
        <v>148.0</v>
      </c>
      <c r="D294" s="5">
        <v>43347.125439814816</v>
      </c>
      <c r="E294" s="8">
        <f t="shared" si="1"/>
        <v>43347</v>
      </c>
      <c r="F294" s="9">
        <f>IFERROR(__xludf.DUMMYFUNCTION("""COMPUTED_VALUE"""),0.1254398148148148)</f>
        <v>0.1254398148</v>
      </c>
      <c r="G294" s="3">
        <f t="shared" si="2"/>
        <v>3</v>
      </c>
      <c r="H294" s="3">
        <f>IFERROR(__xludf.DUMMYFUNCTION("""COMPUTED_VALUE"""),0.0)</f>
        <v>0</v>
      </c>
      <c r="I294" s="3">
        <f>IFERROR(__xludf.DUMMYFUNCTION("""COMPUTED_VALUE"""),38.0)</f>
        <v>38</v>
      </c>
    </row>
    <row r="295">
      <c r="A295" s="3">
        <v>124.0</v>
      </c>
      <c r="B295" s="3">
        <v>2.0</v>
      </c>
      <c r="C295" s="3">
        <v>126.0</v>
      </c>
      <c r="D295" s="5">
        <v>43347.13585648148</v>
      </c>
      <c r="E295" s="8">
        <f t="shared" si="1"/>
        <v>43347</v>
      </c>
      <c r="F295" s="9">
        <f>IFERROR(__xludf.DUMMYFUNCTION("""COMPUTED_VALUE"""),0.1358564814814815)</f>
        <v>0.1358564815</v>
      </c>
      <c r="G295" s="3">
        <f t="shared" si="2"/>
        <v>3</v>
      </c>
      <c r="H295" s="3">
        <f>IFERROR(__xludf.DUMMYFUNCTION("""COMPUTED_VALUE"""),15.0)</f>
        <v>15</v>
      </c>
      <c r="I295" s="3">
        <f>IFERROR(__xludf.DUMMYFUNCTION("""COMPUTED_VALUE"""),38.0)</f>
        <v>38</v>
      </c>
    </row>
    <row r="296">
      <c r="A296" s="3">
        <v>92.0</v>
      </c>
      <c r="B296" s="3">
        <v>2.0</v>
      </c>
      <c r="C296" s="3">
        <v>94.0</v>
      </c>
      <c r="D296" s="5">
        <v>43347.14628472222</v>
      </c>
      <c r="E296" s="8">
        <f t="shared" si="1"/>
        <v>43347</v>
      </c>
      <c r="F296" s="9">
        <f>IFERROR(__xludf.DUMMYFUNCTION("""COMPUTED_VALUE"""),0.14628472222222222)</f>
        <v>0.1462847222</v>
      </c>
      <c r="G296" s="3">
        <f t="shared" si="2"/>
        <v>3</v>
      </c>
      <c r="H296" s="3">
        <f>IFERROR(__xludf.DUMMYFUNCTION("""COMPUTED_VALUE"""),30.0)</f>
        <v>30</v>
      </c>
      <c r="I296" s="3">
        <f>IFERROR(__xludf.DUMMYFUNCTION("""COMPUTED_VALUE"""),39.0)</f>
        <v>39</v>
      </c>
    </row>
    <row r="297">
      <c r="A297" s="3">
        <v>90.0</v>
      </c>
      <c r="B297" s="3">
        <v>2.0</v>
      </c>
      <c r="C297" s="3">
        <v>92.0</v>
      </c>
      <c r="D297" s="5">
        <v>43347.156689814816</v>
      </c>
      <c r="E297" s="8">
        <f t="shared" si="1"/>
        <v>43347</v>
      </c>
      <c r="F297" s="9">
        <f>IFERROR(__xludf.DUMMYFUNCTION("""COMPUTED_VALUE"""),0.1566898148148148)</f>
        <v>0.1566898148</v>
      </c>
      <c r="G297" s="3">
        <f t="shared" si="2"/>
        <v>3</v>
      </c>
      <c r="H297" s="3">
        <f>IFERROR(__xludf.DUMMYFUNCTION("""COMPUTED_VALUE"""),45.0)</f>
        <v>45</v>
      </c>
      <c r="I297" s="3">
        <f>IFERROR(__xludf.DUMMYFUNCTION("""COMPUTED_VALUE"""),38.0)</f>
        <v>38</v>
      </c>
    </row>
    <row r="298">
      <c r="A298" s="3">
        <v>93.0</v>
      </c>
      <c r="B298" s="3">
        <v>4.0</v>
      </c>
      <c r="C298" s="3">
        <v>97.0</v>
      </c>
      <c r="D298" s="5">
        <v>43347.16711805556</v>
      </c>
      <c r="E298" s="8">
        <f t="shared" si="1"/>
        <v>43347</v>
      </c>
      <c r="F298" s="9">
        <f>IFERROR(__xludf.DUMMYFUNCTION("""COMPUTED_VALUE"""),0.16711805555555556)</f>
        <v>0.1671180556</v>
      </c>
      <c r="G298" s="3">
        <f t="shared" si="2"/>
        <v>4</v>
      </c>
      <c r="H298" s="3">
        <f>IFERROR(__xludf.DUMMYFUNCTION("""COMPUTED_VALUE"""),0.0)</f>
        <v>0</v>
      </c>
      <c r="I298" s="3">
        <f>IFERROR(__xludf.DUMMYFUNCTION("""COMPUTED_VALUE"""),39.0)</f>
        <v>39</v>
      </c>
    </row>
    <row r="299">
      <c r="A299" s="3">
        <v>32.0</v>
      </c>
      <c r="B299" s="3">
        <v>4.0</v>
      </c>
      <c r="C299" s="3">
        <v>36.0</v>
      </c>
      <c r="D299" s="5">
        <v>43347.17752314815</v>
      </c>
      <c r="E299" s="8">
        <f t="shared" si="1"/>
        <v>43347</v>
      </c>
      <c r="F299" s="9">
        <f>IFERROR(__xludf.DUMMYFUNCTION("""COMPUTED_VALUE"""),0.17752314814814815)</f>
        <v>0.1775231481</v>
      </c>
      <c r="G299" s="3">
        <f t="shared" si="2"/>
        <v>4</v>
      </c>
      <c r="H299" s="3">
        <f>IFERROR(__xludf.DUMMYFUNCTION("""COMPUTED_VALUE"""),15.0)</f>
        <v>15</v>
      </c>
      <c r="I299" s="3">
        <f>IFERROR(__xludf.DUMMYFUNCTION("""COMPUTED_VALUE"""),38.0)</f>
        <v>38</v>
      </c>
    </row>
    <row r="300">
      <c r="A300" s="3">
        <v>20.0</v>
      </c>
      <c r="B300" s="3">
        <v>3.0</v>
      </c>
      <c r="C300" s="3">
        <v>23.0</v>
      </c>
      <c r="D300" s="5">
        <v>43347.18792824074</v>
      </c>
      <c r="E300" s="8">
        <f t="shared" si="1"/>
        <v>43347</v>
      </c>
      <c r="F300" s="9">
        <f>IFERROR(__xludf.DUMMYFUNCTION("""COMPUTED_VALUE"""),0.18792824074074074)</f>
        <v>0.1879282407</v>
      </c>
      <c r="G300" s="3">
        <f t="shared" si="2"/>
        <v>4</v>
      </c>
      <c r="H300" s="3">
        <f>IFERROR(__xludf.DUMMYFUNCTION("""COMPUTED_VALUE"""),30.0)</f>
        <v>30</v>
      </c>
      <c r="I300" s="3">
        <f>IFERROR(__xludf.DUMMYFUNCTION("""COMPUTED_VALUE"""),37.0)</f>
        <v>37</v>
      </c>
    </row>
    <row r="301">
      <c r="A301" s="3">
        <v>18.0</v>
      </c>
      <c r="B301" s="3">
        <v>3.0</v>
      </c>
      <c r="C301" s="3">
        <v>21.0</v>
      </c>
      <c r="D301" s="5">
        <v>43347.19835648148</v>
      </c>
      <c r="E301" s="8">
        <f t="shared" si="1"/>
        <v>43347</v>
      </c>
      <c r="F301" s="9">
        <f>IFERROR(__xludf.DUMMYFUNCTION("""COMPUTED_VALUE"""),0.1983564814814815)</f>
        <v>0.1983564815</v>
      </c>
      <c r="G301" s="3">
        <f t="shared" si="2"/>
        <v>4</v>
      </c>
      <c r="H301" s="3">
        <f>IFERROR(__xludf.DUMMYFUNCTION("""COMPUTED_VALUE"""),45.0)</f>
        <v>45</v>
      </c>
      <c r="I301" s="3">
        <f>IFERROR(__xludf.DUMMYFUNCTION("""COMPUTED_VALUE"""),38.0)</f>
        <v>38</v>
      </c>
    </row>
    <row r="302">
      <c r="A302" s="3">
        <v>17.0</v>
      </c>
      <c r="B302" s="3">
        <v>3.0</v>
      </c>
      <c r="C302" s="3">
        <v>20.0</v>
      </c>
      <c r="D302" s="5">
        <v>43347.20878472222</v>
      </c>
      <c r="E302" s="8">
        <f t="shared" si="1"/>
        <v>43347</v>
      </c>
      <c r="F302" s="9">
        <f>IFERROR(__xludf.DUMMYFUNCTION("""COMPUTED_VALUE"""),0.20878472222222222)</f>
        <v>0.2087847222</v>
      </c>
      <c r="G302" s="3">
        <f t="shared" si="2"/>
        <v>5</v>
      </c>
      <c r="H302" s="3">
        <f>IFERROR(__xludf.DUMMYFUNCTION("""COMPUTED_VALUE"""),0.0)</f>
        <v>0</v>
      </c>
      <c r="I302" s="3">
        <f>IFERROR(__xludf.DUMMYFUNCTION("""COMPUTED_VALUE"""),39.0)</f>
        <v>39</v>
      </c>
    </row>
    <row r="303">
      <c r="A303" s="3">
        <v>16.0</v>
      </c>
      <c r="B303" s="3">
        <v>3.0</v>
      </c>
      <c r="C303" s="3">
        <v>19.0</v>
      </c>
      <c r="D303" s="5">
        <v>43347.219189814816</v>
      </c>
      <c r="E303" s="8">
        <f t="shared" si="1"/>
        <v>43347</v>
      </c>
      <c r="F303" s="9">
        <f>IFERROR(__xludf.DUMMYFUNCTION("""COMPUTED_VALUE"""),0.2191898148148148)</f>
        <v>0.2191898148</v>
      </c>
      <c r="G303" s="3">
        <f t="shared" si="2"/>
        <v>5</v>
      </c>
      <c r="H303" s="3">
        <f>IFERROR(__xludf.DUMMYFUNCTION("""COMPUTED_VALUE"""),15.0)</f>
        <v>15</v>
      </c>
      <c r="I303" s="3">
        <f>IFERROR(__xludf.DUMMYFUNCTION("""COMPUTED_VALUE"""),38.0)</f>
        <v>38</v>
      </c>
    </row>
    <row r="304">
      <c r="A304" s="3">
        <v>16.0</v>
      </c>
      <c r="B304" s="3">
        <v>3.0</v>
      </c>
      <c r="C304" s="3">
        <v>19.0</v>
      </c>
      <c r="D304" s="5">
        <v>43347.22960648148</v>
      </c>
      <c r="E304" s="8">
        <f t="shared" si="1"/>
        <v>43347</v>
      </c>
      <c r="F304" s="9">
        <f>IFERROR(__xludf.DUMMYFUNCTION("""COMPUTED_VALUE"""),0.2296064814814815)</f>
        <v>0.2296064815</v>
      </c>
      <c r="G304" s="3">
        <f t="shared" si="2"/>
        <v>5</v>
      </c>
      <c r="H304" s="3">
        <f>IFERROR(__xludf.DUMMYFUNCTION("""COMPUTED_VALUE"""),30.0)</f>
        <v>30</v>
      </c>
      <c r="I304" s="3">
        <f>IFERROR(__xludf.DUMMYFUNCTION("""COMPUTED_VALUE"""),38.0)</f>
        <v>38</v>
      </c>
    </row>
    <row r="305">
      <c r="A305" s="3">
        <v>16.0</v>
      </c>
      <c r="B305" s="3">
        <v>2.0</v>
      </c>
      <c r="C305" s="3">
        <v>18.0</v>
      </c>
      <c r="D305" s="5">
        <v>43347.24002314815</v>
      </c>
      <c r="E305" s="8">
        <f t="shared" si="1"/>
        <v>43347</v>
      </c>
      <c r="F305" s="9">
        <f>IFERROR(__xludf.DUMMYFUNCTION("""COMPUTED_VALUE"""),0.24002314814814815)</f>
        <v>0.2400231481</v>
      </c>
      <c r="G305" s="3">
        <f t="shared" si="2"/>
        <v>5</v>
      </c>
      <c r="H305" s="3">
        <f>IFERROR(__xludf.DUMMYFUNCTION("""COMPUTED_VALUE"""),45.0)</f>
        <v>45</v>
      </c>
      <c r="I305" s="3">
        <f>IFERROR(__xludf.DUMMYFUNCTION("""COMPUTED_VALUE"""),38.0)</f>
        <v>38</v>
      </c>
    </row>
    <row r="306">
      <c r="A306" s="3">
        <v>16.0</v>
      </c>
      <c r="B306" s="3">
        <v>2.0</v>
      </c>
      <c r="C306" s="3">
        <v>18.0</v>
      </c>
      <c r="D306" s="5">
        <v>43347.250439814816</v>
      </c>
      <c r="E306" s="8">
        <f t="shared" si="1"/>
        <v>43347</v>
      </c>
      <c r="F306" s="9">
        <f>IFERROR(__xludf.DUMMYFUNCTION("""COMPUTED_VALUE"""),0.2504398148148148)</f>
        <v>0.2504398148</v>
      </c>
      <c r="G306" s="3">
        <f t="shared" si="2"/>
        <v>6</v>
      </c>
      <c r="H306" s="3">
        <f>IFERROR(__xludf.DUMMYFUNCTION("""COMPUTED_VALUE"""),0.0)</f>
        <v>0</v>
      </c>
      <c r="I306" s="3">
        <f>IFERROR(__xludf.DUMMYFUNCTION("""COMPUTED_VALUE"""),38.0)</f>
        <v>38</v>
      </c>
    </row>
    <row r="307">
      <c r="A307" s="3">
        <v>16.0</v>
      </c>
      <c r="B307" s="3">
        <v>2.0</v>
      </c>
      <c r="C307" s="3">
        <v>18.0</v>
      </c>
      <c r="D307" s="5">
        <v>43347.26085648148</v>
      </c>
      <c r="E307" s="8">
        <f t="shared" si="1"/>
        <v>43347</v>
      </c>
      <c r="F307" s="9">
        <f>IFERROR(__xludf.DUMMYFUNCTION("""COMPUTED_VALUE"""),0.2608564814814815)</f>
        <v>0.2608564815</v>
      </c>
      <c r="G307" s="3">
        <f t="shared" si="2"/>
        <v>6</v>
      </c>
      <c r="H307" s="3">
        <f>IFERROR(__xludf.DUMMYFUNCTION("""COMPUTED_VALUE"""),15.0)</f>
        <v>15</v>
      </c>
      <c r="I307" s="3">
        <f>IFERROR(__xludf.DUMMYFUNCTION("""COMPUTED_VALUE"""),38.0)</f>
        <v>38</v>
      </c>
    </row>
    <row r="308">
      <c r="A308" s="3">
        <v>16.0</v>
      </c>
      <c r="B308" s="3">
        <v>2.0</v>
      </c>
      <c r="C308" s="3">
        <v>18.0</v>
      </c>
      <c r="D308" s="5">
        <v>43347.273877314816</v>
      </c>
      <c r="E308" s="8">
        <f t="shared" si="1"/>
        <v>43347</v>
      </c>
      <c r="F308" s="9">
        <f>IFERROR(__xludf.DUMMYFUNCTION("""COMPUTED_VALUE"""),0.2738773148148148)</f>
        <v>0.2738773148</v>
      </c>
      <c r="G308" s="3">
        <f t="shared" si="2"/>
        <v>6</v>
      </c>
      <c r="H308" s="3">
        <f>IFERROR(__xludf.DUMMYFUNCTION("""COMPUTED_VALUE"""),34.0)</f>
        <v>34</v>
      </c>
      <c r="I308" s="3">
        <f>IFERROR(__xludf.DUMMYFUNCTION("""COMPUTED_VALUE"""),23.0)</f>
        <v>23</v>
      </c>
    </row>
    <row r="309">
      <c r="A309" s="3">
        <v>16.0</v>
      </c>
      <c r="B309" s="3">
        <v>2.0</v>
      </c>
      <c r="C309" s="3">
        <v>18.0</v>
      </c>
      <c r="D309" s="5">
        <v>43347.281689814816</v>
      </c>
      <c r="E309" s="8">
        <f t="shared" si="1"/>
        <v>43347</v>
      </c>
      <c r="F309" s="9">
        <f>IFERROR(__xludf.DUMMYFUNCTION("""COMPUTED_VALUE"""),0.2816898148148148)</f>
        <v>0.2816898148</v>
      </c>
      <c r="G309" s="3">
        <f t="shared" si="2"/>
        <v>6</v>
      </c>
      <c r="H309" s="3">
        <f>IFERROR(__xludf.DUMMYFUNCTION("""COMPUTED_VALUE"""),45.0)</f>
        <v>45</v>
      </c>
      <c r="I309" s="3">
        <f>IFERROR(__xludf.DUMMYFUNCTION("""COMPUTED_VALUE"""),38.0)</f>
        <v>38</v>
      </c>
    </row>
    <row r="310">
      <c r="A310" s="3">
        <v>22.0</v>
      </c>
      <c r="B310" s="3">
        <v>2.0</v>
      </c>
      <c r="C310" s="3">
        <v>24.0</v>
      </c>
      <c r="D310" s="5">
        <v>43347.29210648148</v>
      </c>
      <c r="E310" s="8">
        <f t="shared" si="1"/>
        <v>43347</v>
      </c>
      <c r="F310" s="9">
        <f>IFERROR(__xludf.DUMMYFUNCTION("""COMPUTED_VALUE"""),0.2921064814814815)</f>
        <v>0.2921064815</v>
      </c>
      <c r="G310" s="3">
        <f t="shared" si="2"/>
        <v>7</v>
      </c>
      <c r="H310" s="3">
        <f>IFERROR(__xludf.DUMMYFUNCTION("""COMPUTED_VALUE"""),0.0)</f>
        <v>0</v>
      </c>
      <c r="I310" s="3">
        <f>IFERROR(__xludf.DUMMYFUNCTION("""COMPUTED_VALUE"""),38.0)</f>
        <v>38</v>
      </c>
    </row>
    <row r="311">
      <c r="A311" s="3">
        <v>34.0</v>
      </c>
      <c r="B311" s="3">
        <v>2.0</v>
      </c>
      <c r="C311" s="3">
        <v>36.0</v>
      </c>
      <c r="D311" s="5">
        <v>43347.3025462963</v>
      </c>
      <c r="E311" s="8">
        <f t="shared" si="1"/>
        <v>43347</v>
      </c>
      <c r="F311" s="9">
        <f>IFERROR(__xludf.DUMMYFUNCTION("""COMPUTED_VALUE"""),0.3025462962962963)</f>
        <v>0.3025462963</v>
      </c>
      <c r="G311" s="3">
        <f t="shared" si="2"/>
        <v>7</v>
      </c>
      <c r="H311" s="3">
        <f>IFERROR(__xludf.DUMMYFUNCTION("""COMPUTED_VALUE"""),15.0)</f>
        <v>15</v>
      </c>
      <c r="I311" s="3">
        <f>IFERROR(__xludf.DUMMYFUNCTION("""COMPUTED_VALUE"""),40.0)</f>
        <v>40</v>
      </c>
    </row>
    <row r="312">
      <c r="A312" s="3">
        <v>42.0</v>
      </c>
      <c r="B312" s="3">
        <v>2.0</v>
      </c>
      <c r="C312" s="3">
        <v>44.0</v>
      </c>
      <c r="D312" s="5">
        <v>43347.312951388885</v>
      </c>
      <c r="E312" s="8">
        <f t="shared" si="1"/>
        <v>43347</v>
      </c>
      <c r="F312" s="9">
        <f>IFERROR(__xludf.DUMMYFUNCTION("""COMPUTED_VALUE"""),0.3129513888888889)</f>
        <v>0.3129513889</v>
      </c>
      <c r="G312" s="3">
        <f t="shared" si="2"/>
        <v>7</v>
      </c>
      <c r="H312" s="3">
        <f>IFERROR(__xludf.DUMMYFUNCTION("""COMPUTED_VALUE"""),30.0)</f>
        <v>30</v>
      </c>
      <c r="I312" s="3">
        <f>IFERROR(__xludf.DUMMYFUNCTION("""COMPUTED_VALUE"""),39.0)</f>
        <v>39</v>
      </c>
    </row>
    <row r="313">
      <c r="A313" s="3">
        <v>59.0</v>
      </c>
      <c r="B313" s="3">
        <v>2.0</v>
      </c>
      <c r="C313" s="3">
        <v>61.0</v>
      </c>
      <c r="D313" s="5">
        <v>43347.323379629626</v>
      </c>
      <c r="E313" s="8">
        <f t="shared" si="1"/>
        <v>43347</v>
      </c>
      <c r="F313" s="9">
        <f>IFERROR(__xludf.DUMMYFUNCTION("""COMPUTED_VALUE"""),0.32337962962962963)</f>
        <v>0.3233796296</v>
      </c>
      <c r="G313" s="3">
        <f t="shared" si="2"/>
        <v>7</v>
      </c>
      <c r="H313" s="3">
        <f>IFERROR(__xludf.DUMMYFUNCTION("""COMPUTED_VALUE"""),45.0)</f>
        <v>45</v>
      </c>
      <c r="I313" s="3">
        <f>IFERROR(__xludf.DUMMYFUNCTION("""COMPUTED_VALUE"""),40.0)</f>
        <v>40</v>
      </c>
    </row>
    <row r="314">
      <c r="A314" s="3">
        <v>51.0</v>
      </c>
      <c r="B314" s="3">
        <v>2.0</v>
      </c>
      <c r="C314" s="3">
        <v>53.0</v>
      </c>
      <c r="D314" s="5">
        <v>43347.33378472222</v>
      </c>
      <c r="E314" s="8">
        <f t="shared" si="1"/>
        <v>43347</v>
      </c>
      <c r="F314" s="9">
        <f>IFERROR(__xludf.DUMMYFUNCTION("""COMPUTED_VALUE"""),0.3337847222222222)</f>
        <v>0.3337847222</v>
      </c>
      <c r="G314" s="3">
        <f t="shared" si="2"/>
        <v>8</v>
      </c>
      <c r="H314" s="3">
        <f>IFERROR(__xludf.DUMMYFUNCTION("""COMPUTED_VALUE"""),0.0)</f>
        <v>0</v>
      </c>
      <c r="I314" s="3">
        <f>IFERROR(__xludf.DUMMYFUNCTION("""COMPUTED_VALUE"""),39.0)</f>
        <v>39</v>
      </c>
    </row>
    <row r="315">
      <c r="A315" s="3">
        <v>86.0</v>
      </c>
      <c r="B315" s="3">
        <v>3.0</v>
      </c>
      <c r="C315" s="3">
        <v>89.0</v>
      </c>
      <c r="D315" s="5">
        <v>43347.34421296296</v>
      </c>
      <c r="E315" s="8">
        <f t="shared" si="1"/>
        <v>43347</v>
      </c>
      <c r="F315" s="9">
        <f>IFERROR(__xludf.DUMMYFUNCTION("""COMPUTED_VALUE"""),0.34421296296296294)</f>
        <v>0.344212963</v>
      </c>
      <c r="G315" s="3">
        <f t="shared" si="2"/>
        <v>8</v>
      </c>
      <c r="H315" s="3">
        <f>IFERROR(__xludf.DUMMYFUNCTION("""COMPUTED_VALUE"""),15.0)</f>
        <v>15</v>
      </c>
      <c r="I315" s="3">
        <f>IFERROR(__xludf.DUMMYFUNCTION("""COMPUTED_VALUE"""),40.0)</f>
        <v>40</v>
      </c>
    </row>
    <row r="316">
      <c r="A316" s="3">
        <v>119.0</v>
      </c>
      <c r="B316" s="3">
        <v>5.0</v>
      </c>
      <c r="C316" s="3">
        <v>124.0</v>
      </c>
      <c r="D316" s="5">
        <v>43347.354629629626</v>
      </c>
      <c r="E316" s="8">
        <f t="shared" si="1"/>
        <v>43347</v>
      </c>
      <c r="F316" s="9">
        <f>IFERROR(__xludf.DUMMYFUNCTION("""COMPUTED_VALUE"""),0.35462962962962963)</f>
        <v>0.3546296296</v>
      </c>
      <c r="G316" s="3">
        <f t="shared" si="2"/>
        <v>8</v>
      </c>
      <c r="H316" s="3">
        <f>IFERROR(__xludf.DUMMYFUNCTION("""COMPUTED_VALUE"""),30.0)</f>
        <v>30</v>
      </c>
      <c r="I316" s="3">
        <f>IFERROR(__xludf.DUMMYFUNCTION("""COMPUTED_VALUE"""),40.0)</f>
        <v>40</v>
      </c>
    </row>
    <row r="317">
      <c r="A317" s="3">
        <v>185.0</v>
      </c>
      <c r="B317" s="3">
        <v>3.0</v>
      </c>
      <c r="C317" s="3">
        <v>188.0</v>
      </c>
      <c r="D317" s="5">
        <v>43347.36503472222</v>
      </c>
      <c r="E317" s="8">
        <f t="shared" si="1"/>
        <v>43347</v>
      </c>
      <c r="F317" s="9">
        <f>IFERROR(__xludf.DUMMYFUNCTION("""COMPUTED_VALUE"""),0.3650347222222222)</f>
        <v>0.3650347222</v>
      </c>
      <c r="G317" s="3">
        <f t="shared" si="2"/>
        <v>8</v>
      </c>
      <c r="H317" s="3">
        <f>IFERROR(__xludf.DUMMYFUNCTION("""COMPUTED_VALUE"""),45.0)</f>
        <v>45</v>
      </c>
      <c r="I317" s="3">
        <f>IFERROR(__xludf.DUMMYFUNCTION("""COMPUTED_VALUE"""),39.0)</f>
        <v>39</v>
      </c>
    </row>
    <row r="318">
      <c r="A318" s="3">
        <v>176.0</v>
      </c>
      <c r="B318" s="3">
        <v>2.0</v>
      </c>
      <c r="C318" s="3">
        <v>178.0</v>
      </c>
      <c r="D318" s="5">
        <v>43347.37546296296</v>
      </c>
      <c r="E318" s="8">
        <f t="shared" si="1"/>
        <v>43347</v>
      </c>
      <c r="F318" s="9">
        <f>IFERROR(__xludf.DUMMYFUNCTION("""COMPUTED_VALUE"""),0.37546296296296294)</f>
        <v>0.375462963</v>
      </c>
      <c r="G318" s="3">
        <f t="shared" si="2"/>
        <v>9</v>
      </c>
      <c r="H318" s="3">
        <f>IFERROR(__xludf.DUMMYFUNCTION("""COMPUTED_VALUE"""),0.0)</f>
        <v>0</v>
      </c>
      <c r="I318" s="3">
        <f>IFERROR(__xludf.DUMMYFUNCTION("""COMPUTED_VALUE"""),40.0)</f>
        <v>40</v>
      </c>
    </row>
    <row r="319">
      <c r="A319" s="3">
        <v>291.0</v>
      </c>
      <c r="B319" s="3">
        <v>3.0</v>
      </c>
      <c r="C319" s="3">
        <v>294.0</v>
      </c>
      <c r="D319" s="5">
        <v>43347.38586805556</v>
      </c>
      <c r="E319" s="8">
        <f t="shared" si="1"/>
        <v>43347</v>
      </c>
      <c r="F319" s="9">
        <f>IFERROR(__xludf.DUMMYFUNCTION("""COMPUTED_VALUE"""),0.38586805555555553)</f>
        <v>0.3858680556</v>
      </c>
      <c r="G319" s="3">
        <f t="shared" si="2"/>
        <v>9</v>
      </c>
      <c r="H319" s="3">
        <f>IFERROR(__xludf.DUMMYFUNCTION("""COMPUTED_VALUE"""),15.0)</f>
        <v>15</v>
      </c>
      <c r="I319" s="3">
        <f>IFERROR(__xludf.DUMMYFUNCTION("""COMPUTED_VALUE"""),39.0)</f>
        <v>39</v>
      </c>
    </row>
    <row r="320">
      <c r="A320" s="3">
        <v>440.0</v>
      </c>
      <c r="B320" s="3">
        <v>6.0</v>
      </c>
      <c r="C320" s="3">
        <v>446.0</v>
      </c>
      <c r="D320" s="5">
        <v>43347.3962962963</v>
      </c>
      <c r="E320" s="8">
        <f t="shared" si="1"/>
        <v>43347</v>
      </c>
      <c r="F320" s="9">
        <f>IFERROR(__xludf.DUMMYFUNCTION("""COMPUTED_VALUE"""),0.3962962962962963)</f>
        <v>0.3962962963</v>
      </c>
      <c r="G320" s="3">
        <f t="shared" si="2"/>
        <v>9</v>
      </c>
      <c r="H320" s="3">
        <f>IFERROR(__xludf.DUMMYFUNCTION("""COMPUTED_VALUE"""),30.0)</f>
        <v>30</v>
      </c>
      <c r="I320" s="3">
        <f>IFERROR(__xludf.DUMMYFUNCTION("""COMPUTED_VALUE"""),40.0)</f>
        <v>40</v>
      </c>
    </row>
    <row r="321">
      <c r="A321" s="3">
        <v>805.0</v>
      </c>
      <c r="B321" s="3">
        <v>7.0</v>
      </c>
      <c r="C321" s="3">
        <v>812.0</v>
      </c>
      <c r="D321" s="5">
        <v>43347.406701388885</v>
      </c>
      <c r="E321" s="8">
        <f t="shared" si="1"/>
        <v>43347</v>
      </c>
      <c r="F321" s="9">
        <f>IFERROR(__xludf.DUMMYFUNCTION("""COMPUTED_VALUE"""),0.4067013888888889)</f>
        <v>0.4067013889</v>
      </c>
      <c r="G321" s="3">
        <f t="shared" si="2"/>
        <v>9</v>
      </c>
      <c r="H321" s="3">
        <f>IFERROR(__xludf.DUMMYFUNCTION("""COMPUTED_VALUE"""),45.0)</f>
        <v>45</v>
      </c>
      <c r="I321" s="3">
        <f>IFERROR(__xludf.DUMMYFUNCTION("""COMPUTED_VALUE"""),39.0)</f>
        <v>39</v>
      </c>
    </row>
    <row r="322">
      <c r="A322" s="3">
        <v>684.0</v>
      </c>
      <c r="B322" s="3">
        <v>11.0</v>
      </c>
      <c r="C322" s="3">
        <v>695.0</v>
      </c>
      <c r="D322" s="5">
        <v>43347.417129629626</v>
      </c>
      <c r="E322" s="8">
        <f t="shared" si="1"/>
        <v>43347</v>
      </c>
      <c r="F322" s="9">
        <f>IFERROR(__xludf.DUMMYFUNCTION("""COMPUTED_VALUE"""),0.41712962962962963)</f>
        <v>0.4171296296</v>
      </c>
      <c r="G322" s="3">
        <f t="shared" si="2"/>
        <v>10</v>
      </c>
      <c r="H322" s="3">
        <f>IFERROR(__xludf.DUMMYFUNCTION("""COMPUTED_VALUE"""),0.0)</f>
        <v>0</v>
      </c>
      <c r="I322" s="3">
        <f>IFERROR(__xludf.DUMMYFUNCTION("""COMPUTED_VALUE"""),40.0)</f>
        <v>40</v>
      </c>
    </row>
    <row r="323">
      <c r="A323" s="3">
        <v>710.0</v>
      </c>
      <c r="B323" s="3">
        <v>19.0</v>
      </c>
      <c r="C323" s="3">
        <v>721.0</v>
      </c>
      <c r="D323" s="5">
        <v>43347.42753472222</v>
      </c>
      <c r="E323" s="8">
        <f t="shared" si="1"/>
        <v>43347</v>
      </c>
      <c r="F323" s="9">
        <f>IFERROR(__xludf.DUMMYFUNCTION("""COMPUTED_VALUE"""),0.4275347222222222)</f>
        <v>0.4275347222</v>
      </c>
      <c r="G323" s="3">
        <f t="shared" si="2"/>
        <v>10</v>
      </c>
      <c r="H323" s="3">
        <f>IFERROR(__xludf.DUMMYFUNCTION("""COMPUTED_VALUE"""),15.0)</f>
        <v>15</v>
      </c>
      <c r="I323" s="3">
        <f>IFERROR(__xludf.DUMMYFUNCTION("""COMPUTED_VALUE"""),39.0)</f>
        <v>39</v>
      </c>
    </row>
    <row r="324">
      <c r="A324" s="3">
        <v>839.0</v>
      </c>
      <c r="B324" s="3">
        <v>26.0</v>
      </c>
      <c r="C324" s="3">
        <v>865.0</v>
      </c>
      <c r="D324" s="5">
        <v>43347.437951388885</v>
      </c>
      <c r="E324" s="8">
        <f t="shared" si="1"/>
        <v>43347</v>
      </c>
      <c r="F324" s="9">
        <f>IFERROR(__xludf.DUMMYFUNCTION("""COMPUTED_VALUE"""),0.4379513888888889)</f>
        <v>0.4379513889</v>
      </c>
      <c r="G324" s="3">
        <f t="shared" si="2"/>
        <v>10</v>
      </c>
      <c r="H324" s="3">
        <f>IFERROR(__xludf.DUMMYFUNCTION("""COMPUTED_VALUE"""),30.0)</f>
        <v>30</v>
      </c>
      <c r="I324" s="3">
        <f>IFERROR(__xludf.DUMMYFUNCTION("""COMPUTED_VALUE"""),39.0)</f>
        <v>39</v>
      </c>
    </row>
    <row r="325">
      <c r="A325" s="3">
        <v>1092.0</v>
      </c>
      <c r="B325" s="3">
        <v>17.0</v>
      </c>
      <c r="C325" s="3">
        <v>1109.0</v>
      </c>
      <c r="D325" s="5">
        <v>43347.448379629626</v>
      </c>
      <c r="E325" s="8">
        <f t="shared" si="1"/>
        <v>43347</v>
      </c>
      <c r="F325" s="9">
        <f>IFERROR(__xludf.DUMMYFUNCTION("""COMPUTED_VALUE"""),0.44837962962962963)</f>
        <v>0.4483796296</v>
      </c>
      <c r="G325" s="3">
        <f t="shared" si="2"/>
        <v>10</v>
      </c>
      <c r="H325" s="3">
        <f>IFERROR(__xludf.DUMMYFUNCTION("""COMPUTED_VALUE"""),45.0)</f>
        <v>45</v>
      </c>
      <c r="I325" s="3">
        <f>IFERROR(__xludf.DUMMYFUNCTION("""COMPUTED_VALUE"""),40.0)</f>
        <v>40</v>
      </c>
    </row>
    <row r="326">
      <c r="A326" s="3">
        <v>805.0</v>
      </c>
      <c r="B326" s="3">
        <v>20.0</v>
      </c>
      <c r="C326" s="3">
        <v>825.0</v>
      </c>
      <c r="D326" s="5">
        <v>43347.45878472222</v>
      </c>
      <c r="E326" s="8">
        <f t="shared" si="1"/>
        <v>43347</v>
      </c>
      <c r="F326" s="9">
        <f>IFERROR(__xludf.DUMMYFUNCTION("""COMPUTED_VALUE"""),0.4587847222222222)</f>
        <v>0.4587847222</v>
      </c>
      <c r="G326" s="3">
        <f t="shared" si="2"/>
        <v>11</v>
      </c>
      <c r="H326" s="3">
        <f>IFERROR(__xludf.DUMMYFUNCTION("""COMPUTED_VALUE"""),0.0)</f>
        <v>0</v>
      </c>
      <c r="I326" s="3">
        <f>IFERROR(__xludf.DUMMYFUNCTION("""COMPUTED_VALUE"""),39.0)</f>
        <v>39</v>
      </c>
    </row>
    <row r="327">
      <c r="A327" s="3">
        <v>573.0</v>
      </c>
      <c r="B327" s="3">
        <v>11.0</v>
      </c>
      <c r="C327" s="3">
        <v>584.0</v>
      </c>
      <c r="D327" s="5">
        <v>43347.469201388885</v>
      </c>
      <c r="E327" s="8">
        <f t="shared" si="1"/>
        <v>43347</v>
      </c>
      <c r="F327" s="9">
        <f>IFERROR(__xludf.DUMMYFUNCTION("""COMPUTED_VALUE"""),0.4692013888888889)</f>
        <v>0.4692013889</v>
      </c>
      <c r="G327" s="3">
        <f t="shared" si="2"/>
        <v>11</v>
      </c>
      <c r="H327" s="3">
        <f>IFERROR(__xludf.DUMMYFUNCTION("""COMPUTED_VALUE"""),15.0)</f>
        <v>15</v>
      </c>
      <c r="I327" s="3">
        <f>IFERROR(__xludf.DUMMYFUNCTION("""COMPUTED_VALUE"""),39.0)</f>
        <v>39</v>
      </c>
    </row>
    <row r="328">
      <c r="A328" s="3">
        <v>509.0</v>
      </c>
      <c r="B328" s="3">
        <v>10.0</v>
      </c>
      <c r="C328" s="3">
        <v>519.0</v>
      </c>
      <c r="D328" s="5">
        <v>43347.479629629626</v>
      </c>
      <c r="E328" s="8">
        <f t="shared" si="1"/>
        <v>43347</v>
      </c>
      <c r="F328" s="9">
        <f>IFERROR(__xludf.DUMMYFUNCTION("""COMPUTED_VALUE"""),0.47962962962962963)</f>
        <v>0.4796296296</v>
      </c>
      <c r="G328" s="3">
        <f t="shared" si="2"/>
        <v>11</v>
      </c>
      <c r="H328" s="3">
        <f>IFERROR(__xludf.DUMMYFUNCTION("""COMPUTED_VALUE"""),30.0)</f>
        <v>30</v>
      </c>
      <c r="I328" s="3">
        <f>IFERROR(__xludf.DUMMYFUNCTION("""COMPUTED_VALUE"""),40.0)</f>
        <v>40</v>
      </c>
    </row>
    <row r="329">
      <c r="A329" s="3">
        <v>527.0</v>
      </c>
      <c r="B329" s="3">
        <v>7.0</v>
      </c>
      <c r="C329" s="3">
        <v>534.0</v>
      </c>
      <c r="D329" s="5">
        <v>43347.49003472222</v>
      </c>
      <c r="E329" s="8">
        <f t="shared" si="1"/>
        <v>43347</v>
      </c>
      <c r="F329" s="9">
        <f>IFERROR(__xludf.DUMMYFUNCTION("""COMPUTED_VALUE"""),0.4900347222222222)</f>
        <v>0.4900347222</v>
      </c>
      <c r="G329" s="3">
        <f t="shared" si="2"/>
        <v>11</v>
      </c>
      <c r="H329" s="3">
        <f>IFERROR(__xludf.DUMMYFUNCTION("""COMPUTED_VALUE"""),45.0)</f>
        <v>45</v>
      </c>
      <c r="I329" s="3">
        <f>IFERROR(__xludf.DUMMYFUNCTION("""COMPUTED_VALUE"""),39.0)</f>
        <v>39</v>
      </c>
    </row>
    <row r="330">
      <c r="A330" s="3">
        <v>370.0</v>
      </c>
      <c r="B330" s="3">
        <v>5.0</v>
      </c>
      <c r="C330" s="3">
        <v>375.0</v>
      </c>
      <c r="D330" s="5">
        <v>43347.50046296296</v>
      </c>
      <c r="E330" s="8">
        <f t="shared" si="1"/>
        <v>43347</v>
      </c>
      <c r="F330" s="9">
        <f>IFERROR(__xludf.DUMMYFUNCTION("""COMPUTED_VALUE"""),0.500462962962963)</f>
        <v>0.500462963</v>
      </c>
      <c r="G330" s="3">
        <f t="shared" si="2"/>
        <v>12</v>
      </c>
      <c r="H330" s="3">
        <f>IFERROR(__xludf.DUMMYFUNCTION("""COMPUTED_VALUE"""),0.0)</f>
        <v>0</v>
      </c>
      <c r="I330" s="3">
        <f>IFERROR(__xludf.DUMMYFUNCTION("""COMPUTED_VALUE"""),40.0)</f>
        <v>40</v>
      </c>
    </row>
    <row r="331">
      <c r="A331" s="3">
        <v>335.0</v>
      </c>
      <c r="B331" s="3">
        <v>5.0</v>
      </c>
      <c r="C331" s="3">
        <v>340.0</v>
      </c>
      <c r="D331" s="5">
        <v>43347.51086805556</v>
      </c>
      <c r="E331" s="8">
        <f t="shared" si="1"/>
        <v>43347</v>
      </c>
      <c r="F331" s="9">
        <f>IFERROR(__xludf.DUMMYFUNCTION("""COMPUTED_VALUE"""),0.5108680555555556)</f>
        <v>0.5108680556</v>
      </c>
      <c r="G331" s="3">
        <f t="shared" si="2"/>
        <v>12</v>
      </c>
      <c r="H331" s="3">
        <f>IFERROR(__xludf.DUMMYFUNCTION("""COMPUTED_VALUE"""),15.0)</f>
        <v>15</v>
      </c>
      <c r="I331" s="3">
        <f>IFERROR(__xludf.DUMMYFUNCTION("""COMPUTED_VALUE"""),39.0)</f>
        <v>39</v>
      </c>
    </row>
    <row r="332">
      <c r="A332" s="3">
        <v>346.0</v>
      </c>
      <c r="B332" s="3">
        <v>5.0</v>
      </c>
      <c r="C332" s="3">
        <v>351.0</v>
      </c>
      <c r="D332" s="5">
        <v>43347.52128472222</v>
      </c>
      <c r="E332" s="8">
        <f t="shared" si="1"/>
        <v>43347</v>
      </c>
      <c r="F332" s="9">
        <f>IFERROR(__xludf.DUMMYFUNCTION("""COMPUTED_VALUE"""),0.5212847222222222)</f>
        <v>0.5212847222</v>
      </c>
      <c r="G332" s="3">
        <f t="shared" si="2"/>
        <v>12</v>
      </c>
      <c r="H332" s="3">
        <f>IFERROR(__xludf.DUMMYFUNCTION("""COMPUTED_VALUE"""),30.0)</f>
        <v>30</v>
      </c>
      <c r="I332" s="3">
        <f>IFERROR(__xludf.DUMMYFUNCTION("""COMPUTED_VALUE"""),39.0)</f>
        <v>39</v>
      </c>
    </row>
    <row r="333">
      <c r="A333" s="3">
        <v>363.0</v>
      </c>
      <c r="B333" s="3">
        <v>4.0</v>
      </c>
      <c r="C333" s="3">
        <v>367.0</v>
      </c>
      <c r="D333" s="5">
        <v>43347.53171296296</v>
      </c>
      <c r="E333" s="8">
        <f t="shared" si="1"/>
        <v>43347</v>
      </c>
      <c r="F333" s="9">
        <f>IFERROR(__xludf.DUMMYFUNCTION("""COMPUTED_VALUE"""),0.531712962962963)</f>
        <v>0.531712963</v>
      </c>
      <c r="G333" s="3">
        <f t="shared" si="2"/>
        <v>12</v>
      </c>
      <c r="H333" s="3">
        <f>IFERROR(__xludf.DUMMYFUNCTION("""COMPUTED_VALUE"""),45.0)</f>
        <v>45</v>
      </c>
      <c r="I333" s="3">
        <f>IFERROR(__xludf.DUMMYFUNCTION("""COMPUTED_VALUE"""),40.0)</f>
        <v>40</v>
      </c>
    </row>
    <row r="334">
      <c r="A334" s="3">
        <v>310.0</v>
      </c>
      <c r="B334" s="3">
        <v>4.0</v>
      </c>
      <c r="C334" s="3">
        <v>314.0</v>
      </c>
      <c r="D334" s="5">
        <v>43347.54211805556</v>
      </c>
      <c r="E334" s="8">
        <f t="shared" si="1"/>
        <v>43347</v>
      </c>
      <c r="F334" s="9">
        <f>IFERROR(__xludf.DUMMYFUNCTION("""COMPUTED_VALUE"""),0.5421180555555556)</f>
        <v>0.5421180556</v>
      </c>
      <c r="G334" s="3">
        <f t="shared" si="2"/>
        <v>13</v>
      </c>
      <c r="H334" s="3">
        <f>IFERROR(__xludf.DUMMYFUNCTION("""COMPUTED_VALUE"""),0.0)</f>
        <v>0</v>
      </c>
      <c r="I334" s="3">
        <f>IFERROR(__xludf.DUMMYFUNCTION("""COMPUTED_VALUE"""),39.0)</f>
        <v>39</v>
      </c>
    </row>
    <row r="335">
      <c r="A335" s="3">
        <v>362.0</v>
      </c>
      <c r="B335" s="3">
        <v>6.0</v>
      </c>
      <c r="C335" s="3">
        <v>368.0</v>
      </c>
      <c r="D335" s="5">
        <v>43347.55253472222</v>
      </c>
      <c r="E335" s="8">
        <f t="shared" si="1"/>
        <v>43347</v>
      </c>
      <c r="F335" s="9">
        <f>IFERROR(__xludf.DUMMYFUNCTION("""COMPUTED_VALUE"""),0.5525347222222222)</f>
        <v>0.5525347222</v>
      </c>
      <c r="G335" s="3">
        <f t="shared" si="2"/>
        <v>13</v>
      </c>
      <c r="H335" s="3">
        <f>IFERROR(__xludf.DUMMYFUNCTION("""COMPUTED_VALUE"""),15.0)</f>
        <v>15</v>
      </c>
      <c r="I335" s="3">
        <f>IFERROR(__xludf.DUMMYFUNCTION("""COMPUTED_VALUE"""),39.0)</f>
        <v>39</v>
      </c>
    </row>
    <row r="336">
      <c r="A336" s="3">
        <v>356.0</v>
      </c>
      <c r="B336" s="3">
        <v>5.0</v>
      </c>
      <c r="C336" s="3">
        <v>361.0</v>
      </c>
      <c r="D336" s="5">
        <v>43347.562951388885</v>
      </c>
      <c r="E336" s="8">
        <f t="shared" si="1"/>
        <v>43347</v>
      </c>
      <c r="F336" s="9">
        <f>IFERROR(__xludf.DUMMYFUNCTION("""COMPUTED_VALUE"""),0.5629513888888888)</f>
        <v>0.5629513889</v>
      </c>
      <c r="G336" s="3">
        <f t="shared" si="2"/>
        <v>13</v>
      </c>
      <c r="H336" s="3">
        <f>IFERROR(__xludf.DUMMYFUNCTION("""COMPUTED_VALUE"""),30.0)</f>
        <v>30</v>
      </c>
      <c r="I336" s="3">
        <f>IFERROR(__xludf.DUMMYFUNCTION("""COMPUTED_VALUE"""),39.0)</f>
        <v>39</v>
      </c>
    </row>
    <row r="337">
      <c r="A337" s="3">
        <v>409.0</v>
      </c>
      <c r="B337" s="3">
        <v>5.0</v>
      </c>
      <c r="C337" s="3">
        <v>414.0</v>
      </c>
      <c r="D337" s="5">
        <v>43347.57336805556</v>
      </c>
      <c r="E337" s="8">
        <f t="shared" si="1"/>
        <v>43347</v>
      </c>
      <c r="F337" s="9">
        <f>IFERROR(__xludf.DUMMYFUNCTION("""COMPUTED_VALUE"""),0.5733680555555556)</f>
        <v>0.5733680556</v>
      </c>
      <c r="G337" s="3">
        <f t="shared" si="2"/>
        <v>13</v>
      </c>
      <c r="H337" s="3">
        <f>IFERROR(__xludf.DUMMYFUNCTION("""COMPUTED_VALUE"""),45.0)</f>
        <v>45</v>
      </c>
      <c r="I337" s="3">
        <f>IFERROR(__xludf.DUMMYFUNCTION("""COMPUTED_VALUE"""),39.0)</f>
        <v>39</v>
      </c>
    </row>
    <row r="338">
      <c r="A338" s="3">
        <v>350.0</v>
      </c>
      <c r="B338" s="3">
        <v>0.0</v>
      </c>
      <c r="C338" s="3">
        <v>349.0</v>
      </c>
      <c r="D338" s="5">
        <v>43347.58378472222</v>
      </c>
      <c r="E338" s="8">
        <f t="shared" si="1"/>
        <v>43347</v>
      </c>
      <c r="F338" s="9">
        <f>IFERROR(__xludf.DUMMYFUNCTION("""COMPUTED_VALUE"""),0.5837847222222222)</f>
        <v>0.5837847222</v>
      </c>
      <c r="G338" s="3">
        <f t="shared" si="2"/>
        <v>14</v>
      </c>
      <c r="H338" s="3">
        <f>IFERROR(__xludf.DUMMYFUNCTION("""COMPUTED_VALUE"""),0.0)</f>
        <v>0</v>
      </c>
      <c r="I338" s="3">
        <f>IFERROR(__xludf.DUMMYFUNCTION("""COMPUTED_VALUE"""),39.0)</f>
        <v>39</v>
      </c>
    </row>
    <row r="339">
      <c r="A339" s="3">
        <v>367.0</v>
      </c>
      <c r="B339" s="3">
        <v>0.0</v>
      </c>
      <c r="C339" s="3">
        <v>367.0</v>
      </c>
      <c r="D339" s="5">
        <v>43347.594201388885</v>
      </c>
      <c r="E339" s="8">
        <f t="shared" si="1"/>
        <v>43347</v>
      </c>
      <c r="F339" s="9">
        <f>IFERROR(__xludf.DUMMYFUNCTION("""COMPUTED_VALUE"""),0.5942013888888888)</f>
        <v>0.5942013889</v>
      </c>
      <c r="G339" s="3">
        <f t="shared" si="2"/>
        <v>14</v>
      </c>
      <c r="H339" s="3">
        <f>IFERROR(__xludf.DUMMYFUNCTION("""COMPUTED_VALUE"""),15.0)</f>
        <v>15</v>
      </c>
      <c r="I339" s="3">
        <f>IFERROR(__xludf.DUMMYFUNCTION("""COMPUTED_VALUE"""),39.0)</f>
        <v>39</v>
      </c>
    </row>
    <row r="340">
      <c r="A340" s="3">
        <v>407.0</v>
      </c>
      <c r="B340" s="3">
        <v>1.0</v>
      </c>
      <c r="C340" s="3">
        <v>408.0</v>
      </c>
      <c r="D340" s="5">
        <v>43347.60461805556</v>
      </c>
      <c r="E340" s="8">
        <f t="shared" si="1"/>
        <v>43347</v>
      </c>
      <c r="F340" s="9">
        <f>IFERROR(__xludf.DUMMYFUNCTION("""COMPUTED_VALUE"""),0.6046180555555556)</f>
        <v>0.6046180556</v>
      </c>
      <c r="G340" s="3">
        <f t="shared" si="2"/>
        <v>14</v>
      </c>
      <c r="H340" s="3">
        <f>IFERROR(__xludf.DUMMYFUNCTION("""COMPUTED_VALUE"""),30.0)</f>
        <v>30</v>
      </c>
      <c r="I340" s="3">
        <f>IFERROR(__xludf.DUMMYFUNCTION("""COMPUTED_VALUE"""),39.0)</f>
        <v>39</v>
      </c>
    </row>
    <row r="341">
      <c r="A341" s="3">
        <v>382.0</v>
      </c>
      <c r="B341" s="3">
        <v>2.0</v>
      </c>
      <c r="C341" s="3">
        <v>384.0</v>
      </c>
      <c r="D341" s="5">
        <v>43347.6150462963</v>
      </c>
      <c r="E341" s="8">
        <f t="shared" si="1"/>
        <v>43347</v>
      </c>
      <c r="F341" s="9">
        <f>IFERROR(__xludf.DUMMYFUNCTION("""COMPUTED_VALUE"""),0.6150462962962963)</f>
        <v>0.6150462963</v>
      </c>
      <c r="G341" s="3">
        <f t="shared" si="2"/>
        <v>14</v>
      </c>
      <c r="H341" s="3">
        <f>IFERROR(__xludf.DUMMYFUNCTION("""COMPUTED_VALUE"""),45.0)</f>
        <v>45</v>
      </c>
      <c r="I341" s="3">
        <f>IFERROR(__xludf.DUMMYFUNCTION("""COMPUTED_VALUE"""),40.0)</f>
        <v>40</v>
      </c>
    </row>
    <row r="342">
      <c r="A342" s="3">
        <v>386.0</v>
      </c>
      <c r="B342" s="3">
        <v>2.0</v>
      </c>
      <c r="C342" s="3">
        <v>388.0</v>
      </c>
      <c r="D342" s="5">
        <v>43347.625451388885</v>
      </c>
      <c r="E342" s="8">
        <f t="shared" si="1"/>
        <v>43347</v>
      </c>
      <c r="F342" s="9">
        <f>IFERROR(__xludf.DUMMYFUNCTION("""COMPUTED_VALUE"""),0.6254513888888888)</f>
        <v>0.6254513889</v>
      </c>
      <c r="G342" s="3">
        <f t="shared" si="2"/>
        <v>15</v>
      </c>
      <c r="H342" s="3">
        <f>IFERROR(__xludf.DUMMYFUNCTION("""COMPUTED_VALUE"""),0.0)</f>
        <v>0</v>
      </c>
      <c r="I342" s="3">
        <f>IFERROR(__xludf.DUMMYFUNCTION("""COMPUTED_VALUE"""),39.0)</f>
        <v>39</v>
      </c>
    </row>
    <row r="343">
      <c r="A343" s="3">
        <v>407.0</v>
      </c>
      <c r="B343" s="3">
        <v>1.0</v>
      </c>
      <c r="C343" s="3">
        <v>408.0</v>
      </c>
      <c r="D343" s="5">
        <v>43347.63586805556</v>
      </c>
      <c r="E343" s="8">
        <f t="shared" si="1"/>
        <v>43347</v>
      </c>
      <c r="F343" s="9">
        <f>IFERROR(__xludf.DUMMYFUNCTION("""COMPUTED_VALUE"""),0.6358680555555556)</f>
        <v>0.6358680556</v>
      </c>
      <c r="G343" s="3">
        <f t="shared" si="2"/>
        <v>15</v>
      </c>
      <c r="H343" s="3">
        <f>IFERROR(__xludf.DUMMYFUNCTION("""COMPUTED_VALUE"""),15.0)</f>
        <v>15</v>
      </c>
      <c r="I343" s="3">
        <f>IFERROR(__xludf.DUMMYFUNCTION("""COMPUTED_VALUE"""),39.0)</f>
        <v>39</v>
      </c>
    </row>
    <row r="344">
      <c r="A344" s="3">
        <v>460.0</v>
      </c>
      <c r="B344" s="3">
        <v>2.0</v>
      </c>
      <c r="C344" s="3">
        <v>462.0</v>
      </c>
      <c r="D344" s="5">
        <v>43347.64628472222</v>
      </c>
      <c r="E344" s="8">
        <f t="shared" si="1"/>
        <v>43347</v>
      </c>
      <c r="F344" s="9">
        <f>IFERROR(__xludf.DUMMYFUNCTION("""COMPUTED_VALUE"""),0.6462847222222222)</f>
        <v>0.6462847222</v>
      </c>
      <c r="G344" s="3">
        <f t="shared" si="2"/>
        <v>15</v>
      </c>
      <c r="H344" s="3">
        <f>IFERROR(__xludf.DUMMYFUNCTION("""COMPUTED_VALUE"""),30.0)</f>
        <v>30</v>
      </c>
      <c r="I344" s="3">
        <f>IFERROR(__xludf.DUMMYFUNCTION("""COMPUTED_VALUE"""),39.0)</f>
        <v>39</v>
      </c>
    </row>
    <row r="345">
      <c r="A345" s="3">
        <v>519.0</v>
      </c>
      <c r="B345" s="3">
        <v>1.0</v>
      </c>
      <c r="C345" s="3">
        <v>520.0</v>
      </c>
      <c r="D345" s="5">
        <v>43347.656689814816</v>
      </c>
      <c r="E345" s="8">
        <f t="shared" si="1"/>
        <v>43347</v>
      </c>
      <c r="F345" s="9">
        <f>IFERROR(__xludf.DUMMYFUNCTION("""COMPUTED_VALUE"""),0.6566898148148148)</f>
        <v>0.6566898148</v>
      </c>
      <c r="G345" s="3">
        <f t="shared" si="2"/>
        <v>15</v>
      </c>
      <c r="H345" s="3">
        <f>IFERROR(__xludf.DUMMYFUNCTION("""COMPUTED_VALUE"""),45.0)</f>
        <v>45</v>
      </c>
      <c r="I345" s="3">
        <f>IFERROR(__xludf.DUMMYFUNCTION("""COMPUTED_VALUE"""),38.0)</f>
        <v>38</v>
      </c>
    </row>
    <row r="346">
      <c r="A346" s="3">
        <v>466.0</v>
      </c>
      <c r="B346" s="3">
        <v>1.0</v>
      </c>
      <c r="C346" s="3">
        <v>467.0</v>
      </c>
      <c r="D346" s="5">
        <v>43347.66711805556</v>
      </c>
      <c r="E346" s="8">
        <f t="shared" si="1"/>
        <v>43347</v>
      </c>
      <c r="F346" s="9">
        <f>IFERROR(__xludf.DUMMYFUNCTION("""COMPUTED_VALUE"""),0.6671180555555556)</f>
        <v>0.6671180556</v>
      </c>
      <c r="G346" s="3">
        <f t="shared" si="2"/>
        <v>16</v>
      </c>
      <c r="H346" s="3">
        <f>IFERROR(__xludf.DUMMYFUNCTION("""COMPUTED_VALUE"""),0.0)</f>
        <v>0</v>
      </c>
      <c r="I346" s="3">
        <f>IFERROR(__xludf.DUMMYFUNCTION("""COMPUTED_VALUE"""),39.0)</f>
        <v>39</v>
      </c>
    </row>
    <row r="347">
      <c r="A347" s="3">
        <v>597.0</v>
      </c>
      <c r="B347" s="3">
        <v>4.0</v>
      </c>
      <c r="C347" s="3">
        <v>601.0</v>
      </c>
      <c r="D347" s="5">
        <v>43347.67753472222</v>
      </c>
      <c r="E347" s="8">
        <f t="shared" si="1"/>
        <v>43347</v>
      </c>
      <c r="F347" s="9">
        <f>IFERROR(__xludf.DUMMYFUNCTION("""COMPUTED_VALUE"""),0.6775347222222222)</f>
        <v>0.6775347222</v>
      </c>
      <c r="G347" s="3">
        <f t="shared" si="2"/>
        <v>16</v>
      </c>
      <c r="H347" s="3">
        <f>IFERROR(__xludf.DUMMYFUNCTION("""COMPUTED_VALUE"""),15.0)</f>
        <v>15</v>
      </c>
      <c r="I347" s="3">
        <f>IFERROR(__xludf.DUMMYFUNCTION("""COMPUTED_VALUE"""),39.0)</f>
        <v>39</v>
      </c>
    </row>
    <row r="348">
      <c r="A348" s="3">
        <v>543.0</v>
      </c>
      <c r="B348" s="3">
        <v>3.0</v>
      </c>
      <c r="C348" s="3">
        <v>546.0</v>
      </c>
      <c r="D348" s="5">
        <v>43347.687951388885</v>
      </c>
      <c r="E348" s="8">
        <f t="shared" si="1"/>
        <v>43347</v>
      </c>
      <c r="F348" s="9">
        <f>IFERROR(__xludf.DUMMYFUNCTION("""COMPUTED_VALUE"""),0.6879513888888888)</f>
        <v>0.6879513889</v>
      </c>
      <c r="G348" s="3">
        <f t="shared" si="2"/>
        <v>16</v>
      </c>
      <c r="H348" s="3">
        <f>IFERROR(__xludf.DUMMYFUNCTION("""COMPUTED_VALUE"""),30.0)</f>
        <v>30</v>
      </c>
      <c r="I348" s="3">
        <f>IFERROR(__xludf.DUMMYFUNCTION("""COMPUTED_VALUE"""),39.0)</f>
        <v>39</v>
      </c>
    </row>
    <row r="349">
      <c r="A349" s="3">
        <v>539.0</v>
      </c>
      <c r="B349" s="3">
        <v>4.0</v>
      </c>
      <c r="C349" s="3">
        <v>543.0</v>
      </c>
      <c r="D349" s="5">
        <v>43347.69836805556</v>
      </c>
      <c r="E349" s="8">
        <f t="shared" si="1"/>
        <v>43347</v>
      </c>
      <c r="F349" s="9">
        <f>IFERROR(__xludf.DUMMYFUNCTION("""COMPUTED_VALUE"""),0.6983680555555556)</f>
        <v>0.6983680556</v>
      </c>
      <c r="G349" s="3">
        <f t="shared" si="2"/>
        <v>16</v>
      </c>
      <c r="H349" s="3">
        <f>IFERROR(__xludf.DUMMYFUNCTION("""COMPUTED_VALUE"""),45.0)</f>
        <v>45</v>
      </c>
      <c r="I349" s="3">
        <f>IFERROR(__xludf.DUMMYFUNCTION("""COMPUTED_VALUE"""),39.0)</f>
        <v>39</v>
      </c>
    </row>
    <row r="350">
      <c r="A350" s="3">
        <v>487.0</v>
      </c>
      <c r="B350" s="3">
        <v>2.0</v>
      </c>
      <c r="C350" s="3">
        <v>485.0</v>
      </c>
      <c r="D350" s="5">
        <v>43347.70878472222</v>
      </c>
      <c r="E350" s="8">
        <f t="shared" si="1"/>
        <v>43347</v>
      </c>
      <c r="F350" s="9">
        <f>IFERROR(__xludf.DUMMYFUNCTION("""COMPUTED_VALUE"""),0.7087847222222222)</f>
        <v>0.7087847222</v>
      </c>
      <c r="G350" s="3">
        <f t="shared" si="2"/>
        <v>17</v>
      </c>
      <c r="H350" s="3">
        <f>IFERROR(__xludf.DUMMYFUNCTION("""COMPUTED_VALUE"""),0.0)</f>
        <v>0</v>
      </c>
      <c r="I350" s="3">
        <f>IFERROR(__xludf.DUMMYFUNCTION("""COMPUTED_VALUE"""),39.0)</f>
        <v>39</v>
      </c>
    </row>
    <row r="351">
      <c r="A351" s="3">
        <v>609.0</v>
      </c>
      <c r="B351" s="3">
        <v>6.0</v>
      </c>
      <c r="C351" s="3">
        <v>611.0</v>
      </c>
      <c r="D351" s="5">
        <v>43347.719201388885</v>
      </c>
      <c r="E351" s="8">
        <f t="shared" si="1"/>
        <v>43347</v>
      </c>
      <c r="F351" s="9">
        <f>IFERROR(__xludf.DUMMYFUNCTION("""COMPUTED_VALUE"""),0.7192013888888888)</f>
        <v>0.7192013889</v>
      </c>
      <c r="G351" s="3">
        <f t="shared" si="2"/>
        <v>17</v>
      </c>
      <c r="H351" s="3">
        <f>IFERROR(__xludf.DUMMYFUNCTION("""COMPUTED_VALUE"""),15.0)</f>
        <v>15</v>
      </c>
      <c r="I351" s="3">
        <f>IFERROR(__xludf.DUMMYFUNCTION("""COMPUTED_VALUE"""),39.0)</f>
        <v>39</v>
      </c>
    </row>
    <row r="352">
      <c r="A352" s="3">
        <v>522.0</v>
      </c>
      <c r="B352" s="3">
        <v>3.0</v>
      </c>
      <c r="C352" s="3">
        <v>525.0</v>
      </c>
      <c r="D352" s="5">
        <v>43347.72961805556</v>
      </c>
      <c r="E352" s="8">
        <f t="shared" si="1"/>
        <v>43347</v>
      </c>
      <c r="F352" s="9">
        <f>IFERROR(__xludf.DUMMYFUNCTION("""COMPUTED_VALUE"""),0.7296180555555556)</f>
        <v>0.7296180556</v>
      </c>
      <c r="G352" s="3">
        <f t="shared" si="2"/>
        <v>17</v>
      </c>
      <c r="H352" s="3">
        <f>IFERROR(__xludf.DUMMYFUNCTION("""COMPUTED_VALUE"""),30.0)</f>
        <v>30</v>
      </c>
      <c r="I352" s="3">
        <f>IFERROR(__xludf.DUMMYFUNCTION("""COMPUTED_VALUE"""),39.0)</f>
        <v>39</v>
      </c>
    </row>
    <row r="353">
      <c r="A353" s="3">
        <v>534.0</v>
      </c>
      <c r="B353" s="3">
        <v>3.0</v>
      </c>
      <c r="C353" s="3">
        <v>537.0</v>
      </c>
      <c r="D353" s="5">
        <v>43347.74003472222</v>
      </c>
      <c r="E353" s="8">
        <f t="shared" si="1"/>
        <v>43347</v>
      </c>
      <c r="F353" s="9">
        <f>IFERROR(__xludf.DUMMYFUNCTION("""COMPUTED_VALUE"""),0.7400347222222222)</f>
        <v>0.7400347222</v>
      </c>
      <c r="G353" s="3">
        <f t="shared" si="2"/>
        <v>17</v>
      </c>
      <c r="H353" s="3">
        <f>IFERROR(__xludf.DUMMYFUNCTION("""COMPUTED_VALUE"""),45.0)</f>
        <v>45</v>
      </c>
      <c r="I353" s="3">
        <f>IFERROR(__xludf.DUMMYFUNCTION("""COMPUTED_VALUE"""),39.0)</f>
        <v>39</v>
      </c>
    </row>
    <row r="354">
      <c r="A354" s="3">
        <v>458.0</v>
      </c>
      <c r="B354" s="3">
        <v>5.0</v>
      </c>
      <c r="C354" s="3">
        <v>463.0</v>
      </c>
      <c r="D354" s="5">
        <v>43347.750451388885</v>
      </c>
      <c r="E354" s="8">
        <f t="shared" si="1"/>
        <v>43347</v>
      </c>
      <c r="F354" s="9">
        <f>IFERROR(__xludf.DUMMYFUNCTION("""COMPUTED_VALUE"""),0.7504513888888888)</f>
        <v>0.7504513889</v>
      </c>
      <c r="G354" s="3">
        <f t="shared" si="2"/>
        <v>18</v>
      </c>
      <c r="H354" s="3">
        <f>IFERROR(__xludf.DUMMYFUNCTION("""COMPUTED_VALUE"""),0.0)</f>
        <v>0</v>
      </c>
      <c r="I354" s="3">
        <f>IFERROR(__xludf.DUMMYFUNCTION("""COMPUTED_VALUE"""),39.0)</f>
        <v>39</v>
      </c>
    </row>
    <row r="355">
      <c r="A355" s="3">
        <v>534.0</v>
      </c>
      <c r="B355" s="3">
        <v>6.0</v>
      </c>
      <c r="C355" s="3">
        <v>540.0</v>
      </c>
      <c r="D355" s="5">
        <v>43347.76085648148</v>
      </c>
      <c r="E355" s="8">
        <f t="shared" si="1"/>
        <v>43347</v>
      </c>
      <c r="F355" s="9">
        <f>IFERROR(__xludf.DUMMYFUNCTION("""COMPUTED_VALUE"""),0.7608564814814814)</f>
        <v>0.7608564815</v>
      </c>
      <c r="G355" s="3">
        <f t="shared" si="2"/>
        <v>18</v>
      </c>
      <c r="H355" s="3">
        <f>IFERROR(__xludf.DUMMYFUNCTION("""COMPUTED_VALUE"""),15.0)</f>
        <v>15</v>
      </c>
      <c r="I355" s="3">
        <f>IFERROR(__xludf.DUMMYFUNCTION("""COMPUTED_VALUE"""),38.0)</f>
        <v>38</v>
      </c>
    </row>
    <row r="356">
      <c r="A356" s="3">
        <v>514.0</v>
      </c>
      <c r="B356" s="3">
        <v>5.0</v>
      </c>
      <c r="C356" s="3">
        <v>519.0</v>
      </c>
      <c r="D356" s="5">
        <v>43347.77127314815</v>
      </c>
      <c r="E356" s="8">
        <f t="shared" si="1"/>
        <v>43347</v>
      </c>
      <c r="F356" s="9">
        <f>IFERROR(__xludf.DUMMYFUNCTION("""COMPUTED_VALUE"""),0.7712731481481482)</f>
        <v>0.7712731481</v>
      </c>
      <c r="G356" s="3">
        <f t="shared" si="2"/>
        <v>18</v>
      </c>
      <c r="H356" s="3">
        <f>IFERROR(__xludf.DUMMYFUNCTION("""COMPUTED_VALUE"""),30.0)</f>
        <v>30</v>
      </c>
      <c r="I356" s="3">
        <f>IFERROR(__xludf.DUMMYFUNCTION("""COMPUTED_VALUE"""),38.0)</f>
        <v>38</v>
      </c>
    </row>
    <row r="357">
      <c r="A357" s="3">
        <v>535.0</v>
      </c>
      <c r="B357" s="3">
        <v>5.0</v>
      </c>
      <c r="C357" s="3">
        <v>540.0</v>
      </c>
      <c r="D357" s="5">
        <v>43347.78171296296</v>
      </c>
      <c r="E357" s="8">
        <f t="shared" si="1"/>
        <v>43347</v>
      </c>
      <c r="F357" s="9">
        <f>IFERROR(__xludf.DUMMYFUNCTION("""COMPUTED_VALUE"""),0.781712962962963)</f>
        <v>0.781712963</v>
      </c>
      <c r="G357" s="3">
        <f t="shared" si="2"/>
        <v>18</v>
      </c>
      <c r="H357" s="3">
        <f>IFERROR(__xludf.DUMMYFUNCTION("""COMPUTED_VALUE"""),45.0)</f>
        <v>45</v>
      </c>
      <c r="I357" s="3">
        <f>IFERROR(__xludf.DUMMYFUNCTION("""COMPUTED_VALUE"""),40.0)</f>
        <v>40</v>
      </c>
    </row>
    <row r="358">
      <c r="A358" s="3">
        <v>542.0</v>
      </c>
      <c r="B358" s="3">
        <v>3.0</v>
      </c>
      <c r="C358" s="3">
        <v>545.0</v>
      </c>
      <c r="D358" s="5">
        <v>43347.79210648148</v>
      </c>
      <c r="E358" s="8">
        <f t="shared" si="1"/>
        <v>43347</v>
      </c>
      <c r="F358" s="9">
        <f>IFERROR(__xludf.DUMMYFUNCTION("""COMPUTED_VALUE"""),0.7921064814814814)</f>
        <v>0.7921064815</v>
      </c>
      <c r="G358" s="3">
        <f t="shared" si="2"/>
        <v>19</v>
      </c>
      <c r="H358" s="3">
        <f>IFERROR(__xludf.DUMMYFUNCTION("""COMPUTED_VALUE"""),0.0)</f>
        <v>0</v>
      </c>
      <c r="I358" s="3">
        <f>IFERROR(__xludf.DUMMYFUNCTION("""COMPUTED_VALUE"""),38.0)</f>
        <v>38</v>
      </c>
    </row>
    <row r="359">
      <c r="A359" s="3">
        <v>652.0</v>
      </c>
      <c r="B359" s="3">
        <v>10.0</v>
      </c>
      <c r="C359" s="3">
        <v>662.0</v>
      </c>
      <c r="D359" s="5">
        <v>43347.80253472222</v>
      </c>
      <c r="E359" s="8">
        <f t="shared" si="1"/>
        <v>43347</v>
      </c>
      <c r="F359" s="9">
        <f>IFERROR(__xludf.DUMMYFUNCTION("""COMPUTED_VALUE"""),0.8025347222222222)</f>
        <v>0.8025347222</v>
      </c>
      <c r="G359" s="3">
        <f t="shared" si="2"/>
        <v>19</v>
      </c>
      <c r="H359" s="3">
        <f>IFERROR(__xludf.DUMMYFUNCTION("""COMPUTED_VALUE"""),15.0)</f>
        <v>15</v>
      </c>
      <c r="I359" s="3">
        <f>IFERROR(__xludf.DUMMYFUNCTION("""COMPUTED_VALUE"""),39.0)</f>
        <v>39</v>
      </c>
    </row>
    <row r="360">
      <c r="A360" s="3">
        <v>662.0</v>
      </c>
      <c r="B360" s="3">
        <v>5.0</v>
      </c>
      <c r="C360" s="3">
        <v>667.0</v>
      </c>
      <c r="D360" s="5">
        <v>43347.812951388885</v>
      </c>
      <c r="E360" s="8">
        <f t="shared" si="1"/>
        <v>43347</v>
      </c>
      <c r="F360" s="9">
        <f>IFERROR(__xludf.DUMMYFUNCTION("""COMPUTED_VALUE"""),0.8129513888888888)</f>
        <v>0.8129513889</v>
      </c>
      <c r="G360" s="3">
        <f t="shared" si="2"/>
        <v>19</v>
      </c>
      <c r="H360" s="3">
        <f>IFERROR(__xludf.DUMMYFUNCTION("""COMPUTED_VALUE"""),30.0)</f>
        <v>30</v>
      </c>
      <c r="I360" s="3">
        <f>IFERROR(__xludf.DUMMYFUNCTION("""COMPUTED_VALUE"""),39.0)</f>
        <v>39</v>
      </c>
    </row>
    <row r="361">
      <c r="A361" s="3">
        <v>812.0</v>
      </c>
      <c r="B361" s="3">
        <v>9.0</v>
      </c>
      <c r="C361" s="3">
        <v>821.0</v>
      </c>
      <c r="D361" s="5">
        <v>43347.82335648148</v>
      </c>
      <c r="E361" s="8">
        <f t="shared" si="1"/>
        <v>43347</v>
      </c>
      <c r="F361" s="9">
        <f>IFERROR(__xludf.DUMMYFUNCTION("""COMPUTED_VALUE"""),0.8233564814814814)</f>
        <v>0.8233564815</v>
      </c>
      <c r="G361" s="3">
        <f t="shared" si="2"/>
        <v>19</v>
      </c>
      <c r="H361" s="3">
        <f>IFERROR(__xludf.DUMMYFUNCTION("""COMPUTED_VALUE"""),45.0)</f>
        <v>45</v>
      </c>
      <c r="I361" s="3">
        <f>IFERROR(__xludf.DUMMYFUNCTION("""COMPUTED_VALUE"""),38.0)</f>
        <v>38</v>
      </c>
    </row>
    <row r="362">
      <c r="A362" s="3">
        <v>761.0</v>
      </c>
      <c r="B362" s="3">
        <v>4.0</v>
      </c>
      <c r="C362" s="3">
        <v>765.0</v>
      </c>
      <c r="D362" s="5">
        <v>43347.83378472222</v>
      </c>
      <c r="E362" s="8">
        <f t="shared" si="1"/>
        <v>43347</v>
      </c>
      <c r="F362" s="9">
        <f>IFERROR(__xludf.DUMMYFUNCTION("""COMPUTED_VALUE"""),0.8337847222222222)</f>
        <v>0.8337847222</v>
      </c>
      <c r="G362" s="3">
        <f t="shared" si="2"/>
        <v>20</v>
      </c>
      <c r="H362" s="3">
        <f>IFERROR(__xludf.DUMMYFUNCTION("""COMPUTED_VALUE"""),0.0)</f>
        <v>0</v>
      </c>
      <c r="I362" s="3">
        <f>IFERROR(__xludf.DUMMYFUNCTION("""COMPUTED_VALUE"""),39.0)</f>
        <v>39</v>
      </c>
    </row>
    <row r="363">
      <c r="A363" s="3">
        <v>1055.0</v>
      </c>
      <c r="B363" s="3">
        <v>13.0</v>
      </c>
      <c r="C363" s="3">
        <v>1068.0</v>
      </c>
      <c r="D363" s="5">
        <v>43347.844189814816</v>
      </c>
      <c r="E363" s="8">
        <f t="shared" si="1"/>
        <v>43347</v>
      </c>
      <c r="F363" s="9">
        <f>IFERROR(__xludf.DUMMYFUNCTION("""COMPUTED_VALUE"""),0.8441898148148148)</f>
        <v>0.8441898148</v>
      </c>
      <c r="G363" s="3">
        <f t="shared" si="2"/>
        <v>20</v>
      </c>
      <c r="H363" s="3">
        <f>IFERROR(__xludf.DUMMYFUNCTION("""COMPUTED_VALUE"""),15.0)</f>
        <v>15</v>
      </c>
      <c r="I363" s="3">
        <f>IFERROR(__xludf.DUMMYFUNCTION("""COMPUTED_VALUE"""),38.0)</f>
        <v>38</v>
      </c>
    </row>
    <row r="364">
      <c r="A364" s="3">
        <v>997.0</v>
      </c>
      <c r="B364" s="3">
        <v>16.0</v>
      </c>
      <c r="C364" s="3">
        <v>1013.0</v>
      </c>
      <c r="D364" s="5">
        <v>43347.85460648148</v>
      </c>
      <c r="E364" s="8">
        <f t="shared" si="1"/>
        <v>43347</v>
      </c>
      <c r="F364" s="9">
        <f>IFERROR(__xludf.DUMMYFUNCTION("""COMPUTED_VALUE"""),0.8546064814814814)</f>
        <v>0.8546064815</v>
      </c>
      <c r="G364" s="3">
        <f t="shared" si="2"/>
        <v>20</v>
      </c>
      <c r="H364" s="3">
        <f>IFERROR(__xludf.DUMMYFUNCTION("""COMPUTED_VALUE"""),30.0)</f>
        <v>30</v>
      </c>
      <c r="I364" s="3">
        <f>IFERROR(__xludf.DUMMYFUNCTION("""COMPUTED_VALUE"""),38.0)</f>
        <v>38</v>
      </c>
    </row>
    <row r="365">
      <c r="A365" s="3">
        <v>961.0</v>
      </c>
      <c r="B365" s="3">
        <v>14.0</v>
      </c>
      <c r="C365" s="3">
        <v>975.0</v>
      </c>
      <c r="D365" s="5">
        <v>43347.86502314815</v>
      </c>
      <c r="E365" s="8">
        <f t="shared" si="1"/>
        <v>43347</v>
      </c>
      <c r="F365" s="9">
        <f>IFERROR(__xludf.DUMMYFUNCTION("""COMPUTED_VALUE"""),0.8650231481481482)</f>
        <v>0.8650231481</v>
      </c>
      <c r="G365" s="3">
        <f t="shared" si="2"/>
        <v>20</v>
      </c>
      <c r="H365" s="3">
        <f>IFERROR(__xludf.DUMMYFUNCTION("""COMPUTED_VALUE"""),45.0)</f>
        <v>45</v>
      </c>
      <c r="I365" s="3">
        <f>IFERROR(__xludf.DUMMYFUNCTION("""COMPUTED_VALUE"""),38.0)</f>
        <v>38</v>
      </c>
    </row>
    <row r="366">
      <c r="A366" s="3">
        <v>838.0</v>
      </c>
      <c r="B366" s="3">
        <v>7.0</v>
      </c>
      <c r="C366" s="3">
        <v>845.0</v>
      </c>
      <c r="D366" s="5">
        <v>43347.875439814816</v>
      </c>
      <c r="E366" s="8">
        <f t="shared" si="1"/>
        <v>43347</v>
      </c>
      <c r="F366" s="9">
        <f>IFERROR(__xludf.DUMMYFUNCTION("""COMPUTED_VALUE"""),0.8754398148148148)</f>
        <v>0.8754398148</v>
      </c>
      <c r="G366" s="3">
        <f t="shared" si="2"/>
        <v>21</v>
      </c>
      <c r="H366" s="3">
        <f>IFERROR(__xludf.DUMMYFUNCTION("""COMPUTED_VALUE"""),0.0)</f>
        <v>0</v>
      </c>
      <c r="I366" s="3">
        <f>IFERROR(__xludf.DUMMYFUNCTION("""COMPUTED_VALUE"""),38.0)</f>
        <v>38</v>
      </c>
    </row>
    <row r="367">
      <c r="A367" s="3">
        <v>915.0</v>
      </c>
      <c r="B367" s="3">
        <v>5.0</v>
      </c>
      <c r="C367" s="3">
        <v>920.0</v>
      </c>
      <c r="D367" s="5">
        <v>43347.88585648148</v>
      </c>
      <c r="E367" s="8">
        <f t="shared" si="1"/>
        <v>43347</v>
      </c>
      <c r="F367" s="9">
        <f>IFERROR(__xludf.DUMMYFUNCTION("""COMPUTED_VALUE"""),0.8858564814814814)</f>
        <v>0.8858564815</v>
      </c>
      <c r="G367" s="3">
        <f t="shared" si="2"/>
        <v>21</v>
      </c>
      <c r="H367" s="3">
        <f>IFERROR(__xludf.DUMMYFUNCTION("""COMPUTED_VALUE"""),15.0)</f>
        <v>15</v>
      </c>
      <c r="I367" s="3">
        <f>IFERROR(__xludf.DUMMYFUNCTION("""COMPUTED_VALUE"""),38.0)</f>
        <v>38</v>
      </c>
    </row>
    <row r="368">
      <c r="A368" s="3">
        <v>880.0</v>
      </c>
      <c r="B368" s="3">
        <v>13.0</v>
      </c>
      <c r="C368" s="3">
        <v>893.0</v>
      </c>
      <c r="D368" s="5">
        <v>43347.89627314815</v>
      </c>
      <c r="E368" s="8">
        <f t="shared" si="1"/>
        <v>43347</v>
      </c>
      <c r="F368" s="9">
        <f>IFERROR(__xludf.DUMMYFUNCTION("""COMPUTED_VALUE"""),0.8962731481481482)</f>
        <v>0.8962731481</v>
      </c>
      <c r="G368" s="3">
        <f t="shared" si="2"/>
        <v>21</v>
      </c>
      <c r="H368" s="3">
        <f>IFERROR(__xludf.DUMMYFUNCTION("""COMPUTED_VALUE"""),30.0)</f>
        <v>30</v>
      </c>
      <c r="I368" s="3">
        <f>IFERROR(__xludf.DUMMYFUNCTION("""COMPUTED_VALUE"""),38.0)</f>
        <v>38</v>
      </c>
    </row>
    <row r="369">
      <c r="A369" s="3">
        <v>832.0</v>
      </c>
      <c r="B369" s="3">
        <v>9.0</v>
      </c>
      <c r="C369" s="3">
        <v>841.0</v>
      </c>
      <c r="D369" s="5">
        <v>43347.906689814816</v>
      </c>
      <c r="E369" s="8">
        <f t="shared" si="1"/>
        <v>43347</v>
      </c>
      <c r="F369" s="9">
        <f>IFERROR(__xludf.DUMMYFUNCTION("""COMPUTED_VALUE"""),0.9066898148148148)</f>
        <v>0.9066898148</v>
      </c>
      <c r="G369" s="3">
        <f t="shared" si="2"/>
        <v>21</v>
      </c>
      <c r="H369" s="3">
        <f>IFERROR(__xludf.DUMMYFUNCTION("""COMPUTED_VALUE"""),45.0)</f>
        <v>45</v>
      </c>
      <c r="I369" s="3">
        <f>IFERROR(__xludf.DUMMYFUNCTION("""COMPUTED_VALUE"""),38.0)</f>
        <v>38</v>
      </c>
    </row>
    <row r="370">
      <c r="A370" s="3">
        <v>709.0</v>
      </c>
      <c r="B370" s="3">
        <v>8.0</v>
      </c>
      <c r="C370" s="3">
        <v>717.0</v>
      </c>
      <c r="D370" s="5">
        <v>43347.91710648148</v>
      </c>
      <c r="E370" s="8">
        <f t="shared" si="1"/>
        <v>43347</v>
      </c>
      <c r="F370" s="9">
        <f>IFERROR(__xludf.DUMMYFUNCTION("""COMPUTED_VALUE"""),0.9171064814814814)</f>
        <v>0.9171064815</v>
      </c>
      <c r="G370" s="3">
        <f t="shared" si="2"/>
        <v>22</v>
      </c>
      <c r="H370" s="3">
        <f>IFERROR(__xludf.DUMMYFUNCTION("""COMPUTED_VALUE"""),0.0)</f>
        <v>0</v>
      </c>
      <c r="I370" s="3">
        <f>IFERROR(__xludf.DUMMYFUNCTION("""COMPUTED_VALUE"""),38.0)</f>
        <v>38</v>
      </c>
    </row>
    <row r="371">
      <c r="A371" s="3">
        <v>752.0</v>
      </c>
      <c r="B371" s="3">
        <v>8.0</v>
      </c>
      <c r="C371" s="3">
        <v>760.0</v>
      </c>
      <c r="D371" s="5">
        <v>43347.92752314815</v>
      </c>
      <c r="E371" s="8">
        <f t="shared" si="1"/>
        <v>43347</v>
      </c>
      <c r="F371" s="9">
        <f>IFERROR(__xludf.DUMMYFUNCTION("""COMPUTED_VALUE"""),0.9275231481481482)</f>
        <v>0.9275231481</v>
      </c>
      <c r="G371" s="3">
        <f t="shared" si="2"/>
        <v>22</v>
      </c>
      <c r="H371" s="3">
        <f>IFERROR(__xludf.DUMMYFUNCTION("""COMPUTED_VALUE"""),15.0)</f>
        <v>15</v>
      </c>
      <c r="I371" s="3">
        <f>IFERROR(__xludf.DUMMYFUNCTION("""COMPUTED_VALUE"""),38.0)</f>
        <v>38</v>
      </c>
    </row>
    <row r="372">
      <c r="A372" s="3">
        <v>702.0</v>
      </c>
      <c r="B372" s="3">
        <v>4.0</v>
      </c>
      <c r="C372" s="3">
        <v>706.0</v>
      </c>
      <c r="D372" s="5">
        <v>43347.937951388885</v>
      </c>
      <c r="E372" s="8">
        <f t="shared" si="1"/>
        <v>43347</v>
      </c>
      <c r="F372" s="9">
        <f>IFERROR(__xludf.DUMMYFUNCTION("""COMPUTED_VALUE"""),0.9379513888888888)</f>
        <v>0.9379513889</v>
      </c>
      <c r="G372" s="3">
        <f t="shared" si="2"/>
        <v>22</v>
      </c>
      <c r="H372" s="3">
        <f>IFERROR(__xludf.DUMMYFUNCTION("""COMPUTED_VALUE"""),30.0)</f>
        <v>30</v>
      </c>
      <c r="I372" s="3">
        <f>IFERROR(__xludf.DUMMYFUNCTION("""COMPUTED_VALUE"""),39.0)</f>
        <v>39</v>
      </c>
    </row>
    <row r="373">
      <c r="A373" s="3">
        <v>626.0</v>
      </c>
      <c r="B373" s="3">
        <v>10.0</v>
      </c>
      <c r="C373" s="3">
        <v>636.0</v>
      </c>
      <c r="D373" s="5">
        <v>43347.94835648148</v>
      </c>
      <c r="E373" s="8">
        <f t="shared" si="1"/>
        <v>43347</v>
      </c>
      <c r="F373" s="9">
        <f>IFERROR(__xludf.DUMMYFUNCTION("""COMPUTED_VALUE"""),0.9483564814814814)</f>
        <v>0.9483564815</v>
      </c>
      <c r="G373" s="3">
        <f t="shared" si="2"/>
        <v>22</v>
      </c>
      <c r="H373" s="3">
        <f>IFERROR(__xludf.DUMMYFUNCTION("""COMPUTED_VALUE"""),45.0)</f>
        <v>45</v>
      </c>
      <c r="I373" s="3">
        <f>IFERROR(__xludf.DUMMYFUNCTION("""COMPUTED_VALUE"""),38.0)</f>
        <v>38</v>
      </c>
    </row>
    <row r="374">
      <c r="A374" s="3">
        <v>594.0</v>
      </c>
      <c r="B374" s="3">
        <v>8.0</v>
      </c>
      <c r="C374" s="3">
        <v>602.0</v>
      </c>
      <c r="D374" s="5">
        <v>43347.95877314815</v>
      </c>
      <c r="E374" s="8">
        <f t="shared" si="1"/>
        <v>43347</v>
      </c>
      <c r="F374" s="9">
        <f>IFERROR(__xludf.DUMMYFUNCTION("""COMPUTED_VALUE"""),0.9587731481481482)</f>
        <v>0.9587731481</v>
      </c>
      <c r="G374" s="3">
        <f t="shared" si="2"/>
        <v>23</v>
      </c>
      <c r="H374" s="3">
        <f>IFERROR(__xludf.DUMMYFUNCTION("""COMPUTED_VALUE"""),0.0)</f>
        <v>0</v>
      </c>
      <c r="I374" s="3">
        <f>IFERROR(__xludf.DUMMYFUNCTION("""COMPUTED_VALUE"""),38.0)</f>
        <v>38</v>
      </c>
    </row>
    <row r="375">
      <c r="A375" s="3">
        <v>602.0</v>
      </c>
      <c r="B375" s="3">
        <v>6.0</v>
      </c>
      <c r="C375" s="3">
        <v>608.0</v>
      </c>
      <c r="D375" s="5">
        <v>43347.969189814816</v>
      </c>
      <c r="E375" s="8">
        <f t="shared" si="1"/>
        <v>43347</v>
      </c>
      <c r="F375" s="9">
        <f>IFERROR(__xludf.DUMMYFUNCTION("""COMPUTED_VALUE"""),0.9691898148148148)</f>
        <v>0.9691898148</v>
      </c>
      <c r="G375" s="3">
        <f t="shared" si="2"/>
        <v>23</v>
      </c>
      <c r="H375" s="3">
        <f>IFERROR(__xludf.DUMMYFUNCTION("""COMPUTED_VALUE"""),15.0)</f>
        <v>15</v>
      </c>
      <c r="I375" s="3">
        <f>IFERROR(__xludf.DUMMYFUNCTION("""COMPUTED_VALUE"""),38.0)</f>
        <v>38</v>
      </c>
    </row>
    <row r="376">
      <c r="A376" s="3">
        <v>522.0</v>
      </c>
      <c r="B376" s="3">
        <v>2.0</v>
      </c>
      <c r="C376" s="3">
        <v>524.0</v>
      </c>
      <c r="D376" s="5">
        <v>43347.97960648148</v>
      </c>
      <c r="E376" s="8">
        <f t="shared" si="1"/>
        <v>43347</v>
      </c>
      <c r="F376" s="9">
        <f>IFERROR(__xludf.DUMMYFUNCTION("""COMPUTED_VALUE"""),0.9796064814814814)</f>
        <v>0.9796064815</v>
      </c>
      <c r="G376" s="3">
        <f t="shared" si="2"/>
        <v>23</v>
      </c>
      <c r="H376" s="3">
        <f>IFERROR(__xludf.DUMMYFUNCTION("""COMPUTED_VALUE"""),30.0)</f>
        <v>30</v>
      </c>
      <c r="I376" s="3">
        <f>IFERROR(__xludf.DUMMYFUNCTION("""COMPUTED_VALUE"""),38.0)</f>
        <v>38</v>
      </c>
    </row>
    <row r="377">
      <c r="A377" s="3">
        <v>435.0</v>
      </c>
      <c r="B377" s="3">
        <v>2.0</v>
      </c>
      <c r="C377" s="3">
        <v>437.0</v>
      </c>
      <c r="D377" s="5">
        <v>43347.99003472222</v>
      </c>
      <c r="E377" s="8">
        <f t="shared" si="1"/>
        <v>43347</v>
      </c>
      <c r="F377" s="9">
        <f>IFERROR(__xludf.DUMMYFUNCTION("""COMPUTED_VALUE"""),0.9900347222222222)</f>
        <v>0.9900347222</v>
      </c>
      <c r="G377" s="3">
        <f t="shared" si="2"/>
        <v>23</v>
      </c>
      <c r="H377" s="3">
        <f>IFERROR(__xludf.DUMMYFUNCTION("""COMPUTED_VALUE"""),45.0)</f>
        <v>45</v>
      </c>
      <c r="I377" s="3">
        <f>IFERROR(__xludf.DUMMYFUNCTION("""COMPUTED_VALUE"""),39.0)</f>
        <v>39</v>
      </c>
    </row>
    <row r="378">
      <c r="A378" s="3">
        <v>359.0</v>
      </c>
      <c r="B378" s="3">
        <v>1.0</v>
      </c>
      <c r="C378" s="3">
        <v>360.0</v>
      </c>
      <c r="D378" s="5">
        <v>43348.000439814816</v>
      </c>
      <c r="E378" s="8">
        <f t="shared" si="1"/>
        <v>43348</v>
      </c>
      <c r="F378" s="9">
        <f>IFERROR(__xludf.DUMMYFUNCTION("""COMPUTED_VALUE"""),4.398148148148148E-4)</f>
        <v>0.0004398148148</v>
      </c>
      <c r="G378" s="3">
        <f t="shared" si="2"/>
        <v>0</v>
      </c>
      <c r="H378" s="3">
        <f>IFERROR(__xludf.DUMMYFUNCTION("""COMPUTED_VALUE"""),0.0)</f>
        <v>0</v>
      </c>
      <c r="I378" s="3">
        <f>IFERROR(__xludf.DUMMYFUNCTION("""COMPUTED_VALUE"""),38.0)</f>
        <v>38</v>
      </c>
    </row>
    <row r="379">
      <c r="A379" s="3">
        <v>382.0</v>
      </c>
      <c r="B379" s="3">
        <v>5.0</v>
      </c>
      <c r="C379" s="3">
        <v>387.0</v>
      </c>
      <c r="D379" s="5">
        <v>43348.01085648148</v>
      </c>
      <c r="E379" s="8">
        <f t="shared" si="1"/>
        <v>43348</v>
      </c>
      <c r="F379" s="9">
        <f>IFERROR(__xludf.DUMMYFUNCTION("""COMPUTED_VALUE"""),0.01085648148148148)</f>
        <v>0.01085648148</v>
      </c>
      <c r="G379" s="3">
        <f t="shared" si="2"/>
        <v>0</v>
      </c>
      <c r="H379" s="3">
        <f>IFERROR(__xludf.DUMMYFUNCTION("""COMPUTED_VALUE"""),15.0)</f>
        <v>15</v>
      </c>
      <c r="I379" s="3">
        <f>IFERROR(__xludf.DUMMYFUNCTION("""COMPUTED_VALUE"""),38.0)</f>
        <v>38</v>
      </c>
    </row>
    <row r="380">
      <c r="A380" s="3">
        <v>328.0</v>
      </c>
      <c r="B380" s="3">
        <v>0.0</v>
      </c>
      <c r="C380" s="3">
        <v>328.0</v>
      </c>
      <c r="D380" s="5">
        <v>43348.02127314815</v>
      </c>
      <c r="E380" s="8">
        <f t="shared" si="1"/>
        <v>43348</v>
      </c>
      <c r="F380" s="9">
        <f>IFERROR(__xludf.DUMMYFUNCTION("""COMPUTED_VALUE"""),0.02127314814814815)</f>
        <v>0.02127314815</v>
      </c>
      <c r="G380" s="3">
        <f t="shared" si="2"/>
        <v>0</v>
      </c>
      <c r="H380" s="3">
        <f>IFERROR(__xludf.DUMMYFUNCTION("""COMPUTED_VALUE"""),30.0)</f>
        <v>30</v>
      </c>
      <c r="I380" s="3">
        <f>IFERROR(__xludf.DUMMYFUNCTION("""COMPUTED_VALUE"""),38.0)</f>
        <v>38</v>
      </c>
    </row>
    <row r="381">
      <c r="A381" s="3">
        <v>296.0</v>
      </c>
      <c r="B381" s="3">
        <v>1.0</v>
      </c>
      <c r="C381" s="3">
        <v>297.0</v>
      </c>
      <c r="D381" s="5">
        <v>43348.031689814816</v>
      </c>
      <c r="E381" s="8">
        <f t="shared" si="1"/>
        <v>43348</v>
      </c>
      <c r="F381" s="9">
        <f>IFERROR(__xludf.DUMMYFUNCTION("""COMPUTED_VALUE"""),0.031689814814814816)</f>
        <v>0.03168981481</v>
      </c>
      <c r="G381" s="3">
        <f t="shared" si="2"/>
        <v>0</v>
      </c>
      <c r="H381" s="3">
        <f>IFERROR(__xludf.DUMMYFUNCTION("""COMPUTED_VALUE"""),45.0)</f>
        <v>45</v>
      </c>
      <c r="I381" s="3">
        <f>IFERROR(__xludf.DUMMYFUNCTION("""COMPUTED_VALUE"""),38.0)</f>
        <v>38</v>
      </c>
    </row>
    <row r="382">
      <c r="A382" s="3">
        <v>249.0</v>
      </c>
      <c r="B382" s="3">
        <v>1.0</v>
      </c>
      <c r="C382" s="3">
        <v>250.0</v>
      </c>
      <c r="D382" s="5">
        <v>43348.04210648148</v>
      </c>
      <c r="E382" s="8">
        <f t="shared" si="1"/>
        <v>43348</v>
      </c>
      <c r="F382" s="9">
        <f>IFERROR(__xludf.DUMMYFUNCTION("""COMPUTED_VALUE"""),0.04210648148148148)</f>
        <v>0.04210648148</v>
      </c>
      <c r="G382" s="3">
        <f t="shared" si="2"/>
        <v>1</v>
      </c>
      <c r="H382" s="3">
        <f>IFERROR(__xludf.DUMMYFUNCTION("""COMPUTED_VALUE"""),0.0)</f>
        <v>0</v>
      </c>
      <c r="I382" s="3">
        <f>IFERROR(__xludf.DUMMYFUNCTION("""COMPUTED_VALUE"""),38.0)</f>
        <v>38</v>
      </c>
    </row>
    <row r="383">
      <c r="A383" s="3">
        <v>298.0</v>
      </c>
      <c r="B383" s="3">
        <v>2.0</v>
      </c>
      <c r="C383" s="3">
        <v>300.0</v>
      </c>
      <c r="D383" s="5">
        <v>43348.05253472222</v>
      </c>
      <c r="E383" s="8">
        <f t="shared" si="1"/>
        <v>43348</v>
      </c>
      <c r="F383" s="9">
        <f>IFERROR(__xludf.DUMMYFUNCTION("""COMPUTED_VALUE"""),0.05253472222222222)</f>
        <v>0.05253472222</v>
      </c>
      <c r="G383" s="3">
        <f t="shared" si="2"/>
        <v>1</v>
      </c>
      <c r="H383" s="3">
        <f>IFERROR(__xludf.DUMMYFUNCTION("""COMPUTED_VALUE"""),15.0)</f>
        <v>15</v>
      </c>
      <c r="I383" s="3">
        <f>IFERROR(__xludf.DUMMYFUNCTION("""COMPUTED_VALUE"""),39.0)</f>
        <v>39</v>
      </c>
    </row>
    <row r="384">
      <c r="A384" s="3">
        <v>267.0</v>
      </c>
      <c r="B384" s="3">
        <v>3.0</v>
      </c>
      <c r="C384" s="3">
        <v>270.0</v>
      </c>
      <c r="D384" s="5">
        <v>43348.062951388885</v>
      </c>
      <c r="E384" s="8">
        <f t="shared" si="1"/>
        <v>43348</v>
      </c>
      <c r="F384" s="9">
        <f>IFERROR(__xludf.DUMMYFUNCTION("""COMPUTED_VALUE"""),0.06295138888888889)</f>
        <v>0.06295138889</v>
      </c>
      <c r="G384" s="3">
        <f t="shared" si="2"/>
        <v>1</v>
      </c>
      <c r="H384" s="3">
        <f>IFERROR(__xludf.DUMMYFUNCTION("""COMPUTED_VALUE"""),30.0)</f>
        <v>30</v>
      </c>
      <c r="I384" s="3">
        <f>IFERROR(__xludf.DUMMYFUNCTION("""COMPUTED_VALUE"""),39.0)</f>
        <v>39</v>
      </c>
    </row>
    <row r="385">
      <c r="A385" s="3">
        <v>278.0</v>
      </c>
      <c r="B385" s="3">
        <v>3.0</v>
      </c>
      <c r="C385" s="3">
        <v>275.0</v>
      </c>
      <c r="D385" s="5">
        <v>43348.07335648148</v>
      </c>
      <c r="E385" s="8">
        <f t="shared" si="1"/>
        <v>43348</v>
      </c>
      <c r="F385" s="9">
        <f>IFERROR(__xludf.DUMMYFUNCTION("""COMPUTED_VALUE"""),0.07335648148148148)</f>
        <v>0.07335648148</v>
      </c>
      <c r="G385" s="3">
        <f t="shared" si="2"/>
        <v>1</v>
      </c>
      <c r="H385" s="3">
        <f>IFERROR(__xludf.DUMMYFUNCTION("""COMPUTED_VALUE"""),45.0)</f>
        <v>45</v>
      </c>
      <c r="I385" s="3">
        <f>IFERROR(__xludf.DUMMYFUNCTION("""COMPUTED_VALUE"""),38.0)</f>
        <v>38</v>
      </c>
    </row>
    <row r="386">
      <c r="A386" s="3">
        <v>255.0</v>
      </c>
      <c r="B386" s="3">
        <v>4.0</v>
      </c>
      <c r="C386" s="3">
        <v>259.0</v>
      </c>
      <c r="D386" s="5">
        <v>43348.08378472222</v>
      </c>
      <c r="E386" s="8">
        <f t="shared" si="1"/>
        <v>43348</v>
      </c>
      <c r="F386" s="9">
        <f>IFERROR(__xludf.DUMMYFUNCTION("""COMPUTED_VALUE"""),0.08378472222222222)</f>
        <v>0.08378472222</v>
      </c>
      <c r="G386" s="3">
        <f t="shared" si="2"/>
        <v>2</v>
      </c>
      <c r="H386" s="3">
        <f>IFERROR(__xludf.DUMMYFUNCTION("""COMPUTED_VALUE"""),0.0)</f>
        <v>0</v>
      </c>
      <c r="I386" s="3">
        <f>IFERROR(__xludf.DUMMYFUNCTION("""COMPUTED_VALUE"""),39.0)</f>
        <v>39</v>
      </c>
    </row>
    <row r="387">
      <c r="A387" s="3">
        <v>282.0</v>
      </c>
      <c r="B387" s="3">
        <v>2.0</v>
      </c>
      <c r="C387" s="3">
        <v>284.0</v>
      </c>
      <c r="D387" s="5">
        <v>43348.094189814816</v>
      </c>
      <c r="E387" s="8">
        <f t="shared" si="1"/>
        <v>43348</v>
      </c>
      <c r="F387" s="9">
        <f>IFERROR(__xludf.DUMMYFUNCTION("""COMPUTED_VALUE"""),0.09418981481481481)</f>
        <v>0.09418981481</v>
      </c>
      <c r="G387" s="3">
        <f t="shared" si="2"/>
        <v>2</v>
      </c>
      <c r="H387" s="3">
        <f>IFERROR(__xludf.DUMMYFUNCTION("""COMPUTED_VALUE"""),15.0)</f>
        <v>15</v>
      </c>
      <c r="I387" s="3">
        <f>IFERROR(__xludf.DUMMYFUNCTION("""COMPUTED_VALUE"""),38.0)</f>
        <v>38</v>
      </c>
    </row>
    <row r="388">
      <c r="A388" s="3">
        <v>235.0</v>
      </c>
      <c r="B388" s="3">
        <v>7.0</v>
      </c>
      <c r="C388" s="3">
        <v>242.0</v>
      </c>
      <c r="D388" s="5">
        <v>43348.10460648148</v>
      </c>
      <c r="E388" s="8">
        <f t="shared" si="1"/>
        <v>43348</v>
      </c>
      <c r="F388" s="9">
        <f>IFERROR(__xludf.DUMMYFUNCTION("""COMPUTED_VALUE"""),0.10460648148148148)</f>
        <v>0.1046064815</v>
      </c>
      <c r="G388" s="3">
        <f t="shared" si="2"/>
        <v>2</v>
      </c>
      <c r="H388" s="3">
        <f>IFERROR(__xludf.DUMMYFUNCTION("""COMPUTED_VALUE"""),30.0)</f>
        <v>30</v>
      </c>
      <c r="I388" s="3">
        <f>IFERROR(__xludf.DUMMYFUNCTION("""COMPUTED_VALUE"""),38.0)</f>
        <v>38</v>
      </c>
    </row>
    <row r="389">
      <c r="A389" s="3">
        <v>202.0</v>
      </c>
      <c r="B389" s="3">
        <v>2.0</v>
      </c>
      <c r="C389" s="3">
        <v>204.0</v>
      </c>
      <c r="D389" s="5">
        <v>43348.11502314815</v>
      </c>
      <c r="E389" s="8">
        <f t="shared" si="1"/>
        <v>43348</v>
      </c>
      <c r="F389" s="9">
        <f>IFERROR(__xludf.DUMMYFUNCTION("""COMPUTED_VALUE"""),0.11502314814814815)</f>
        <v>0.1150231481</v>
      </c>
      <c r="G389" s="3">
        <f t="shared" si="2"/>
        <v>2</v>
      </c>
      <c r="H389" s="3">
        <f>IFERROR(__xludf.DUMMYFUNCTION("""COMPUTED_VALUE"""),45.0)</f>
        <v>45</v>
      </c>
      <c r="I389" s="3">
        <f>IFERROR(__xludf.DUMMYFUNCTION("""COMPUTED_VALUE"""),38.0)</f>
        <v>38</v>
      </c>
    </row>
    <row r="390">
      <c r="A390" s="3">
        <v>161.0</v>
      </c>
      <c r="B390" s="3">
        <v>1.0</v>
      </c>
      <c r="C390" s="3">
        <v>162.0</v>
      </c>
      <c r="D390" s="5">
        <v>43348.125439814816</v>
      </c>
      <c r="E390" s="8">
        <f t="shared" si="1"/>
        <v>43348</v>
      </c>
      <c r="F390" s="9">
        <f>IFERROR(__xludf.DUMMYFUNCTION("""COMPUTED_VALUE"""),0.1254398148148148)</f>
        <v>0.1254398148</v>
      </c>
      <c r="G390" s="3">
        <f t="shared" si="2"/>
        <v>3</v>
      </c>
      <c r="H390" s="3">
        <f>IFERROR(__xludf.DUMMYFUNCTION("""COMPUTED_VALUE"""),0.0)</f>
        <v>0</v>
      </c>
      <c r="I390" s="3">
        <f>IFERROR(__xludf.DUMMYFUNCTION("""COMPUTED_VALUE"""),38.0)</f>
        <v>38</v>
      </c>
    </row>
    <row r="391">
      <c r="A391" s="3">
        <v>161.0</v>
      </c>
      <c r="B391" s="3">
        <v>4.0</v>
      </c>
      <c r="C391" s="3">
        <v>156.0</v>
      </c>
      <c r="D391" s="5">
        <v>43348.13585648148</v>
      </c>
      <c r="E391" s="8">
        <f t="shared" si="1"/>
        <v>43348</v>
      </c>
      <c r="F391" s="9">
        <f>IFERROR(__xludf.DUMMYFUNCTION("""COMPUTED_VALUE"""),0.1358564814814815)</f>
        <v>0.1358564815</v>
      </c>
      <c r="G391" s="3">
        <f t="shared" si="2"/>
        <v>3</v>
      </c>
      <c r="H391" s="3">
        <f>IFERROR(__xludf.DUMMYFUNCTION("""COMPUTED_VALUE"""),15.0)</f>
        <v>15</v>
      </c>
      <c r="I391" s="3">
        <f>IFERROR(__xludf.DUMMYFUNCTION("""COMPUTED_VALUE"""),38.0)</f>
        <v>38</v>
      </c>
    </row>
    <row r="392">
      <c r="A392" s="3">
        <v>138.0</v>
      </c>
      <c r="B392" s="3">
        <v>1.0</v>
      </c>
      <c r="C392" s="3">
        <v>139.0</v>
      </c>
      <c r="D392" s="5">
        <v>43348.14627314815</v>
      </c>
      <c r="E392" s="8">
        <f t="shared" si="1"/>
        <v>43348</v>
      </c>
      <c r="F392" s="9">
        <f>IFERROR(__xludf.DUMMYFUNCTION("""COMPUTED_VALUE"""),0.14627314814814815)</f>
        <v>0.1462731481</v>
      </c>
      <c r="G392" s="3">
        <f t="shared" si="2"/>
        <v>3</v>
      </c>
      <c r="H392" s="3">
        <f>IFERROR(__xludf.DUMMYFUNCTION("""COMPUTED_VALUE"""),30.0)</f>
        <v>30</v>
      </c>
      <c r="I392" s="3">
        <f>IFERROR(__xludf.DUMMYFUNCTION("""COMPUTED_VALUE"""),38.0)</f>
        <v>38</v>
      </c>
    </row>
    <row r="393">
      <c r="A393" s="3">
        <v>124.0</v>
      </c>
      <c r="B393" s="3">
        <v>2.0</v>
      </c>
      <c r="C393" s="3">
        <v>123.0</v>
      </c>
      <c r="D393" s="5">
        <v>43348.15667824074</v>
      </c>
      <c r="E393" s="8">
        <f t="shared" si="1"/>
        <v>43348</v>
      </c>
      <c r="F393" s="9">
        <f>IFERROR(__xludf.DUMMYFUNCTION("""COMPUTED_VALUE"""),0.15667824074074074)</f>
        <v>0.1566782407</v>
      </c>
      <c r="G393" s="3">
        <f t="shared" si="2"/>
        <v>3</v>
      </c>
      <c r="H393" s="3">
        <f>IFERROR(__xludf.DUMMYFUNCTION("""COMPUTED_VALUE"""),45.0)</f>
        <v>45</v>
      </c>
      <c r="I393" s="3">
        <f>IFERROR(__xludf.DUMMYFUNCTION("""COMPUTED_VALUE"""),37.0)</f>
        <v>37</v>
      </c>
    </row>
    <row r="394">
      <c r="A394" s="3">
        <v>127.0</v>
      </c>
      <c r="B394" s="3">
        <v>3.0</v>
      </c>
      <c r="C394" s="3">
        <v>130.0</v>
      </c>
      <c r="D394" s="5">
        <v>43348.16710648148</v>
      </c>
      <c r="E394" s="8">
        <f t="shared" si="1"/>
        <v>43348</v>
      </c>
      <c r="F394" s="9">
        <f>IFERROR(__xludf.DUMMYFUNCTION("""COMPUTED_VALUE"""),0.1671064814814815)</f>
        <v>0.1671064815</v>
      </c>
      <c r="G394" s="3">
        <f t="shared" si="2"/>
        <v>4</v>
      </c>
      <c r="H394" s="3">
        <f>IFERROR(__xludf.DUMMYFUNCTION("""COMPUTED_VALUE"""),0.0)</f>
        <v>0</v>
      </c>
      <c r="I394" s="3">
        <f>IFERROR(__xludf.DUMMYFUNCTION("""COMPUTED_VALUE"""),38.0)</f>
        <v>38</v>
      </c>
    </row>
    <row r="395">
      <c r="A395" s="3">
        <v>49.0</v>
      </c>
      <c r="B395" s="3">
        <v>3.0</v>
      </c>
      <c r="C395" s="3">
        <v>52.0</v>
      </c>
      <c r="D395" s="5">
        <v>43348.17752314815</v>
      </c>
      <c r="E395" s="8">
        <f t="shared" si="1"/>
        <v>43348</v>
      </c>
      <c r="F395" s="9">
        <f>IFERROR(__xludf.DUMMYFUNCTION("""COMPUTED_VALUE"""),0.17752314814814815)</f>
        <v>0.1775231481</v>
      </c>
      <c r="G395" s="3">
        <f t="shared" si="2"/>
        <v>4</v>
      </c>
      <c r="H395" s="3">
        <f>IFERROR(__xludf.DUMMYFUNCTION("""COMPUTED_VALUE"""),15.0)</f>
        <v>15</v>
      </c>
      <c r="I395" s="3">
        <f>IFERROR(__xludf.DUMMYFUNCTION("""COMPUTED_VALUE"""),38.0)</f>
        <v>38</v>
      </c>
    </row>
    <row r="396">
      <c r="A396" s="3">
        <v>29.0</v>
      </c>
      <c r="B396" s="3">
        <v>0.0</v>
      </c>
      <c r="C396" s="3">
        <v>29.0</v>
      </c>
      <c r="D396" s="5">
        <v>43348.187939814816</v>
      </c>
      <c r="E396" s="8">
        <f t="shared" si="1"/>
        <v>43348</v>
      </c>
      <c r="F396" s="9">
        <f>IFERROR(__xludf.DUMMYFUNCTION("""COMPUTED_VALUE"""),0.1879398148148148)</f>
        <v>0.1879398148</v>
      </c>
      <c r="G396" s="3">
        <f t="shared" si="2"/>
        <v>4</v>
      </c>
      <c r="H396" s="3">
        <f>IFERROR(__xludf.DUMMYFUNCTION("""COMPUTED_VALUE"""),30.0)</f>
        <v>30</v>
      </c>
      <c r="I396" s="3">
        <f>IFERROR(__xludf.DUMMYFUNCTION("""COMPUTED_VALUE"""),38.0)</f>
        <v>38</v>
      </c>
    </row>
    <row r="397">
      <c r="A397" s="3">
        <v>26.0</v>
      </c>
      <c r="B397" s="3">
        <v>0.0</v>
      </c>
      <c r="C397" s="3">
        <v>26.0</v>
      </c>
      <c r="D397" s="5">
        <v>43348.19834490741</v>
      </c>
      <c r="E397" s="8">
        <f t="shared" si="1"/>
        <v>43348</v>
      </c>
      <c r="F397" s="9">
        <f>IFERROR(__xludf.DUMMYFUNCTION("""COMPUTED_VALUE"""),0.1983449074074074)</f>
        <v>0.1983449074</v>
      </c>
      <c r="G397" s="3">
        <f t="shared" si="2"/>
        <v>4</v>
      </c>
      <c r="H397" s="3">
        <f>IFERROR(__xludf.DUMMYFUNCTION("""COMPUTED_VALUE"""),45.0)</f>
        <v>45</v>
      </c>
      <c r="I397" s="3">
        <f>IFERROR(__xludf.DUMMYFUNCTION("""COMPUTED_VALUE"""),37.0)</f>
        <v>37</v>
      </c>
    </row>
    <row r="398">
      <c r="A398" s="3">
        <v>22.0</v>
      </c>
      <c r="B398" s="3">
        <v>0.0</v>
      </c>
      <c r="C398" s="3">
        <v>22.0</v>
      </c>
      <c r="D398" s="5">
        <v>43348.20877314815</v>
      </c>
      <c r="E398" s="8">
        <f t="shared" si="1"/>
        <v>43348</v>
      </c>
      <c r="F398" s="9">
        <f>IFERROR(__xludf.DUMMYFUNCTION("""COMPUTED_VALUE"""),0.20877314814814815)</f>
        <v>0.2087731481</v>
      </c>
      <c r="G398" s="3">
        <f t="shared" si="2"/>
        <v>5</v>
      </c>
      <c r="H398" s="3">
        <f>IFERROR(__xludf.DUMMYFUNCTION("""COMPUTED_VALUE"""),0.0)</f>
        <v>0</v>
      </c>
      <c r="I398" s="3">
        <f>IFERROR(__xludf.DUMMYFUNCTION("""COMPUTED_VALUE"""),38.0)</f>
        <v>38</v>
      </c>
    </row>
    <row r="399">
      <c r="A399" s="3">
        <v>20.0</v>
      </c>
      <c r="B399" s="3">
        <v>0.0</v>
      </c>
      <c r="C399" s="3">
        <v>20.0</v>
      </c>
      <c r="D399" s="5">
        <v>43348.21917824074</v>
      </c>
      <c r="E399" s="8">
        <f t="shared" si="1"/>
        <v>43348</v>
      </c>
      <c r="F399" s="9">
        <f>IFERROR(__xludf.DUMMYFUNCTION("""COMPUTED_VALUE"""),0.21917824074074074)</f>
        <v>0.2191782407</v>
      </c>
      <c r="G399" s="3">
        <f t="shared" si="2"/>
        <v>5</v>
      </c>
      <c r="H399" s="3">
        <f>IFERROR(__xludf.DUMMYFUNCTION("""COMPUTED_VALUE"""),15.0)</f>
        <v>15</v>
      </c>
      <c r="I399" s="3">
        <f>IFERROR(__xludf.DUMMYFUNCTION("""COMPUTED_VALUE"""),37.0)</f>
        <v>37</v>
      </c>
    </row>
    <row r="400">
      <c r="A400" s="3">
        <v>20.0</v>
      </c>
      <c r="B400" s="3">
        <v>0.0</v>
      </c>
      <c r="C400" s="3">
        <v>20.0</v>
      </c>
      <c r="D400" s="5">
        <v>43348.22960648148</v>
      </c>
      <c r="E400" s="8">
        <f t="shared" si="1"/>
        <v>43348</v>
      </c>
      <c r="F400" s="9">
        <f>IFERROR(__xludf.DUMMYFUNCTION("""COMPUTED_VALUE"""),0.2296064814814815)</f>
        <v>0.2296064815</v>
      </c>
      <c r="G400" s="3">
        <f t="shared" si="2"/>
        <v>5</v>
      </c>
      <c r="H400" s="3">
        <f>IFERROR(__xludf.DUMMYFUNCTION("""COMPUTED_VALUE"""),30.0)</f>
        <v>30</v>
      </c>
      <c r="I400" s="3">
        <f>IFERROR(__xludf.DUMMYFUNCTION("""COMPUTED_VALUE"""),38.0)</f>
        <v>38</v>
      </c>
    </row>
    <row r="401">
      <c r="A401" s="3">
        <v>18.0</v>
      </c>
      <c r="B401" s="3">
        <v>0.0</v>
      </c>
      <c r="C401" s="3">
        <v>18.0</v>
      </c>
      <c r="D401" s="5">
        <v>43348.240011574075</v>
      </c>
      <c r="E401" s="8">
        <f t="shared" si="1"/>
        <v>43348</v>
      </c>
      <c r="F401" s="9">
        <f>IFERROR(__xludf.DUMMYFUNCTION("""COMPUTED_VALUE"""),0.24001157407407409)</f>
        <v>0.2400115741</v>
      </c>
      <c r="G401" s="3">
        <f t="shared" si="2"/>
        <v>5</v>
      </c>
      <c r="H401" s="3">
        <f>IFERROR(__xludf.DUMMYFUNCTION("""COMPUTED_VALUE"""),45.0)</f>
        <v>45</v>
      </c>
      <c r="I401" s="3">
        <f>IFERROR(__xludf.DUMMYFUNCTION("""COMPUTED_VALUE"""),37.0)</f>
        <v>37</v>
      </c>
    </row>
    <row r="402">
      <c r="A402" s="3">
        <v>18.0</v>
      </c>
      <c r="B402" s="3">
        <v>0.0</v>
      </c>
      <c r="C402" s="3">
        <v>18.0</v>
      </c>
      <c r="D402" s="5">
        <v>43348.25042824074</v>
      </c>
      <c r="E402" s="8">
        <f t="shared" si="1"/>
        <v>43348</v>
      </c>
      <c r="F402" s="9">
        <f>IFERROR(__xludf.DUMMYFUNCTION("""COMPUTED_VALUE"""),0.2504282407407407)</f>
        <v>0.2504282407</v>
      </c>
      <c r="G402" s="3">
        <f t="shared" si="2"/>
        <v>6</v>
      </c>
      <c r="H402" s="3">
        <f>IFERROR(__xludf.DUMMYFUNCTION("""COMPUTED_VALUE"""),0.0)</f>
        <v>0</v>
      </c>
      <c r="I402" s="3">
        <f>IFERROR(__xludf.DUMMYFUNCTION("""COMPUTED_VALUE"""),37.0)</f>
        <v>37</v>
      </c>
    </row>
    <row r="403">
      <c r="A403" s="3">
        <v>18.0</v>
      </c>
      <c r="B403" s="3">
        <v>0.0</v>
      </c>
      <c r="C403" s="3">
        <v>18.0</v>
      </c>
      <c r="D403" s="5">
        <v>43348.26084490741</v>
      </c>
      <c r="E403" s="8">
        <f t="shared" si="1"/>
        <v>43348</v>
      </c>
      <c r="F403" s="9">
        <f>IFERROR(__xludf.DUMMYFUNCTION("""COMPUTED_VALUE"""),0.2608449074074074)</f>
        <v>0.2608449074</v>
      </c>
      <c r="G403" s="3">
        <f t="shared" si="2"/>
        <v>6</v>
      </c>
      <c r="H403" s="3">
        <f>IFERROR(__xludf.DUMMYFUNCTION("""COMPUTED_VALUE"""),15.0)</f>
        <v>15</v>
      </c>
      <c r="I403" s="3">
        <f>IFERROR(__xludf.DUMMYFUNCTION("""COMPUTED_VALUE"""),37.0)</f>
        <v>37</v>
      </c>
    </row>
    <row r="404">
      <c r="A404" s="3">
        <v>17.0</v>
      </c>
      <c r="B404" s="3">
        <v>0.0</v>
      </c>
      <c r="C404" s="3">
        <v>17.0</v>
      </c>
      <c r="D404" s="5">
        <v>43348.27384259259</v>
      </c>
      <c r="E404" s="8">
        <f t="shared" si="1"/>
        <v>43348</v>
      </c>
      <c r="F404" s="9">
        <f>IFERROR(__xludf.DUMMYFUNCTION("""COMPUTED_VALUE"""),0.2738425925925926)</f>
        <v>0.2738425926</v>
      </c>
      <c r="G404" s="3">
        <f t="shared" si="2"/>
        <v>6</v>
      </c>
      <c r="H404" s="3">
        <f>IFERROR(__xludf.DUMMYFUNCTION("""COMPUTED_VALUE"""),34.0)</f>
        <v>34</v>
      </c>
      <c r="I404" s="3">
        <f>IFERROR(__xludf.DUMMYFUNCTION("""COMPUTED_VALUE"""),20.0)</f>
        <v>20</v>
      </c>
    </row>
    <row r="405">
      <c r="A405" s="3">
        <v>17.0</v>
      </c>
      <c r="B405" s="3">
        <v>0.0</v>
      </c>
      <c r="C405" s="3">
        <v>17.0</v>
      </c>
      <c r="D405" s="5">
        <v>43348.281689814816</v>
      </c>
      <c r="E405" s="8">
        <f t="shared" si="1"/>
        <v>43348</v>
      </c>
      <c r="F405" s="9">
        <f>IFERROR(__xludf.DUMMYFUNCTION("""COMPUTED_VALUE"""),0.2816898148148148)</f>
        <v>0.2816898148</v>
      </c>
      <c r="G405" s="3">
        <f t="shared" si="2"/>
        <v>6</v>
      </c>
      <c r="H405" s="3">
        <f>IFERROR(__xludf.DUMMYFUNCTION("""COMPUTED_VALUE"""),45.0)</f>
        <v>45</v>
      </c>
      <c r="I405" s="3">
        <f>IFERROR(__xludf.DUMMYFUNCTION("""COMPUTED_VALUE"""),38.0)</f>
        <v>38</v>
      </c>
    </row>
    <row r="406">
      <c r="A406" s="3">
        <v>22.0</v>
      </c>
      <c r="B406" s="3">
        <v>0.0</v>
      </c>
      <c r="C406" s="3">
        <v>22.0</v>
      </c>
      <c r="D406" s="5">
        <v>43348.29210648148</v>
      </c>
      <c r="E406" s="8">
        <f t="shared" si="1"/>
        <v>43348</v>
      </c>
      <c r="F406" s="9">
        <f>IFERROR(__xludf.DUMMYFUNCTION("""COMPUTED_VALUE"""),0.2921064814814815)</f>
        <v>0.2921064815</v>
      </c>
      <c r="G406" s="3">
        <f t="shared" si="2"/>
        <v>7</v>
      </c>
      <c r="H406" s="3">
        <f>IFERROR(__xludf.DUMMYFUNCTION("""COMPUTED_VALUE"""),0.0)</f>
        <v>0</v>
      </c>
      <c r="I406" s="3">
        <f>IFERROR(__xludf.DUMMYFUNCTION("""COMPUTED_VALUE"""),38.0)</f>
        <v>38</v>
      </c>
    </row>
    <row r="407">
      <c r="A407" s="3">
        <v>45.0</v>
      </c>
      <c r="B407" s="3">
        <v>0.0</v>
      </c>
      <c r="C407" s="3">
        <v>45.0</v>
      </c>
      <c r="D407" s="5">
        <v>43348.30253472222</v>
      </c>
      <c r="E407" s="8">
        <f t="shared" si="1"/>
        <v>43348</v>
      </c>
      <c r="F407" s="9">
        <f>IFERROR(__xludf.DUMMYFUNCTION("""COMPUTED_VALUE"""),0.3025347222222222)</f>
        <v>0.3025347222</v>
      </c>
      <c r="G407" s="3">
        <f t="shared" si="2"/>
        <v>7</v>
      </c>
      <c r="H407" s="3">
        <f>IFERROR(__xludf.DUMMYFUNCTION("""COMPUTED_VALUE"""),15.0)</f>
        <v>15</v>
      </c>
      <c r="I407" s="3">
        <f>IFERROR(__xludf.DUMMYFUNCTION("""COMPUTED_VALUE"""),39.0)</f>
        <v>39</v>
      </c>
    </row>
    <row r="408">
      <c r="A408" s="3">
        <v>45.0</v>
      </c>
      <c r="B408" s="3">
        <v>0.0</v>
      </c>
      <c r="C408" s="3">
        <v>45.0</v>
      </c>
      <c r="D408" s="5">
        <v>43348.312951388885</v>
      </c>
      <c r="E408" s="8">
        <f t="shared" si="1"/>
        <v>43348</v>
      </c>
      <c r="F408" s="9">
        <f>IFERROR(__xludf.DUMMYFUNCTION("""COMPUTED_VALUE"""),0.3129513888888889)</f>
        <v>0.3129513889</v>
      </c>
      <c r="G408" s="3">
        <f t="shared" si="2"/>
        <v>7</v>
      </c>
      <c r="H408" s="3">
        <f>IFERROR(__xludf.DUMMYFUNCTION("""COMPUTED_VALUE"""),30.0)</f>
        <v>30</v>
      </c>
      <c r="I408" s="3">
        <f>IFERROR(__xludf.DUMMYFUNCTION("""COMPUTED_VALUE"""),39.0)</f>
        <v>39</v>
      </c>
    </row>
    <row r="409">
      <c r="A409" s="3">
        <v>58.0</v>
      </c>
      <c r="B409" s="3">
        <v>1.0</v>
      </c>
      <c r="C409" s="3">
        <v>59.0</v>
      </c>
      <c r="D409" s="5">
        <v>43348.323379629626</v>
      </c>
      <c r="E409" s="8">
        <f t="shared" si="1"/>
        <v>43348</v>
      </c>
      <c r="F409" s="9">
        <f>IFERROR(__xludf.DUMMYFUNCTION("""COMPUTED_VALUE"""),0.32337962962962963)</f>
        <v>0.3233796296</v>
      </c>
      <c r="G409" s="3">
        <f t="shared" si="2"/>
        <v>7</v>
      </c>
      <c r="H409" s="3">
        <f>IFERROR(__xludf.DUMMYFUNCTION("""COMPUTED_VALUE"""),45.0)</f>
        <v>45</v>
      </c>
      <c r="I409" s="3">
        <f>IFERROR(__xludf.DUMMYFUNCTION("""COMPUTED_VALUE"""),40.0)</f>
        <v>40</v>
      </c>
    </row>
    <row r="410">
      <c r="A410" s="3">
        <v>51.0</v>
      </c>
      <c r="B410" s="3">
        <v>0.0</v>
      </c>
      <c r="C410" s="3">
        <v>51.0</v>
      </c>
      <c r="D410" s="5">
        <v>43348.33378472222</v>
      </c>
      <c r="E410" s="8">
        <f t="shared" si="1"/>
        <v>43348</v>
      </c>
      <c r="F410" s="9">
        <f>IFERROR(__xludf.DUMMYFUNCTION("""COMPUTED_VALUE"""),0.3337847222222222)</f>
        <v>0.3337847222</v>
      </c>
      <c r="G410" s="3">
        <f t="shared" si="2"/>
        <v>8</v>
      </c>
      <c r="H410" s="3">
        <f>IFERROR(__xludf.DUMMYFUNCTION("""COMPUTED_VALUE"""),0.0)</f>
        <v>0</v>
      </c>
      <c r="I410" s="3">
        <f>IFERROR(__xludf.DUMMYFUNCTION("""COMPUTED_VALUE"""),39.0)</f>
        <v>39</v>
      </c>
    </row>
    <row r="411">
      <c r="A411" s="3">
        <v>85.0</v>
      </c>
      <c r="B411" s="3">
        <v>0.0</v>
      </c>
      <c r="C411" s="3">
        <v>85.0</v>
      </c>
      <c r="D411" s="5">
        <v>43348.344201388885</v>
      </c>
      <c r="E411" s="8">
        <f t="shared" si="1"/>
        <v>43348</v>
      </c>
      <c r="F411" s="9">
        <f>IFERROR(__xludf.DUMMYFUNCTION("""COMPUTED_VALUE"""),0.3442013888888889)</f>
        <v>0.3442013889</v>
      </c>
      <c r="G411" s="3">
        <f t="shared" si="2"/>
        <v>8</v>
      </c>
      <c r="H411" s="3">
        <f>IFERROR(__xludf.DUMMYFUNCTION("""COMPUTED_VALUE"""),15.0)</f>
        <v>15</v>
      </c>
      <c r="I411" s="3">
        <f>IFERROR(__xludf.DUMMYFUNCTION("""COMPUTED_VALUE"""),39.0)</f>
        <v>39</v>
      </c>
    </row>
    <row r="412">
      <c r="A412" s="3">
        <v>104.0</v>
      </c>
      <c r="B412" s="3">
        <v>2.0</v>
      </c>
      <c r="C412" s="3">
        <v>106.0</v>
      </c>
      <c r="D412" s="5">
        <v>43348.35461805556</v>
      </c>
      <c r="E412" s="8">
        <f t="shared" si="1"/>
        <v>43348</v>
      </c>
      <c r="F412" s="9">
        <f>IFERROR(__xludf.DUMMYFUNCTION("""COMPUTED_VALUE"""),0.35461805555555553)</f>
        <v>0.3546180556</v>
      </c>
      <c r="G412" s="3">
        <f t="shared" si="2"/>
        <v>8</v>
      </c>
      <c r="H412" s="3">
        <f>IFERROR(__xludf.DUMMYFUNCTION("""COMPUTED_VALUE"""),30.0)</f>
        <v>30</v>
      </c>
      <c r="I412" s="3">
        <f>IFERROR(__xludf.DUMMYFUNCTION("""COMPUTED_VALUE"""),39.0)</f>
        <v>39</v>
      </c>
    </row>
    <row r="413">
      <c r="A413" s="3">
        <v>189.0</v>
      </c>
      <c r="B413" s="3">
        <v>1.0</v>
      </c>
      <c r="C413" s="3">
        <v>189.0</v>
      </c>
      <c r="D413" s="5">
        <v>43348.36503472222</v>
      </c>
      <c r="E413" s="8">
        <f t="shared" si="1"/>
        <v>43348</v>
      </c>
      <c r="F413" s="9">
        <f>IFERROR(__xludf.DUMMYFUNCTION("""COMPUTED_VALUE"""),0.3650347222222222)</f>
        <v>0.3650347222</v>
      </c>
      <c r="G413" s="3">
        <f t="shared" si="2"/>
        <v>8</v>
      </c>
      <c r="H413" s="3">
        <f>IFERROR(__xludf.DUMMYFUNCTION("""COMPUTED_VALUE"""),45.0)</f>
        <v>45</v>
      </c>
      <c r="I413" s="3">
        <f>IFERROR(__xludf.DUMMYFUNCTION("""COMPUTED_VALUE"""),39.0)</f>
        <v>39</v>
      </c>
    </row>
    <row r="414">
      <c r="A414" s="3">
        <v>168.0</v>
      </c>
      <c r="B414" s="3">
        <v>1.0</v>
      </c>
      <c r="C414" s="3">
        <v>169.0</v>
      </c>
      <c r="D414" s="5">
        <v>43348.375451388885</v>
      </c>
      <c r="E414" s="8">
        <f t="shared" si="1"/>
        <v>43348</v>
      </c>
      <c r="F414" s="9">
        <f>IFERROR(__xludf.DUMMYFUNCTION("""COMPUTED_VALUE"""),0.3754513888888889)</f>
        <v>0.3754513889</v>
      </c>
      <c r="G414" s="3">
        <f t="shared" si="2"/>
        <v>9</v>
      </c>
      <c r="H414" s="3">
        <f>IFERROR(__xludf.DUMMYFUNCTION("""COMPUTED_VALUE"""),0.0)</f>
        <v>0</v>
      </c>
      <c r="I414" s="3">
        <f>IFERROR(__xludf.DUMMYFUNCTION("""COMPUTED_VALUE"""),39.0)</f>
        <v>39</v>
      </c>
    </row>
    <row r="415">
      <c r="A415" s="3">
        <v>278.0</v>
      </c>
      <c r="B415" s="3">
        <v>4.0</v>
      </c>
      <c r="C415" s="3">
        <v>282.0</v>
      </c>
      <c r="D415" s="5">
        <v>43348.38586805556</v>
      </c>
      <c r="E415" s="8">
        <f t="shared" si="1"/>
        <v>43348</v>
      </c>
      <c r="F415" s="9">
        <f>IFERROR(__xludf.DUMMYFUNCTION("""COMPUTED_VALUE"""),0.38586805555555553)</f>
        <v>0.3858680556</v>
      </c>
      <c r="G415" s="3">
        <f t="shared" si="2"/>
        <v>9</v>
      </c>
      <c r="H415" s="3">
        <f>IFERROR(__xludf.DUMMYFUNCTION("""COMPUTED_VALUE"""),15.0)</f>
        <v>15</v>
      </c>
      <c r="I415" s="3">
        <f>IFERROR(__xludf.DUMMYFUNCTION("""COMPUTED_VALUE"""),39.0)</f>
        <v>39</v>
      </c>
    </row>
    <row r="416">
      <c r="A416" s="3">
        <v>427.0</v>
      </c>
      <c r="B416" s="3">
        <v>5.0</v>
      </c>
      <c r="C416" s="3">
        <v>432.0</v>
      </c>
      <c r="D416" s="5">
        <v>43348.39628472222</v>
      </c>
      <c r="E416" s="8">
        <f t="shared" si="1"/>
        <v>43348</v>
      </c>
      <c r="F416" s="9">
        <f>IFERROR(__xludf.DUMMYFUNCTION("""COMPUTED_VALUE"""),0.3962847222222222)</f>
        <v>0.3962847222</v>
      </c>
      <c r="G416" s="3">
        <f t="shared" si="2"/>
        <v>9</v>
      </c>
      <c r="H416" s="3">
        <f>IFERROR(__xludf.DUMMYFUNCTION("""COMPUTED_VALUE"""),30.0)</f>
        <v>30</v>
      </c>
      <c r="I416" s="3">
        <f>IFERROR(__xludf.DUMMYFUNCTION("""COMPUTED_VALUE"""),39.0)</f>
        <v>39</v>
      </c>
    </row>
    <row r="417">
      <c r="A417" s="3">
        <v>743.0</v>
      </c>
      <c r="B417" s="3">
        <v>7.0</v>
      </c>
      <c r="C417" s="3">
        <v>750.0</v>
      </c>
      <c r="D417" s="5">
        <v>43348.406701388885</v>
      </c>
      <c r="E417" s="8">
        <f t="shared" si="1"/>
        <v>43348</v>
      </c>
      <c r="F417" s="9">
        <f>IFERROR(__xludf.DUMMYFUNCTION("""COMPUTED_VALUE"""),0.4067013888888889)</f>
        <v>0.4067013889</v>
      </c>
      <c r="G417" s="3">
        <f t="shared" si="2"/>
        <v>9</v>
      </c>
      <c r="H417" s="3">
        <f>IFERROR(__xludf.DUMMYFUNCTION("""COMPUTED_VALUE"""),45.0)</f>
        <v>45</v>
      </c>
      <c r="I417" s="3">
        <f>IFERROR(__xludf.DUMMYFUNCTION("""COMPUTED_VALUE"""),39.0)</f>
        <v>39</v>
      </c>
    </row>
    <row r="418">
      <c r="A418" s="3">
        <v>696.0</v>
      </c>
      <c r="B418" s="3">
        <v>6.0</v>
      </c>
      <c r="C418" s="3">
        <v>694.0</v>
      </c>
      <c r="D418" s="5">
        <v>43348.41711805556</v>
      </c>
      <c r="E418" s="8">
        <f t="shared" si="1"/>
        <v>43348</v>
      </c>
      <c r="F418" s="9">
        <f>IFERROR(__xludf.DUMMYFUNCTION("""COMPUTED_VALUE"""),0.41711805555555553)</f>
        <v>0.4171180556</v>
      </c>
      <c r="G418" s="3">
        <f t="shared" si="2"/>
        <v>10</v>
      </c>
      <c r="H418" s="3">
        <f>IFERROR(__xludf.DUMMYFUNCTION("""COMPUTED_VALUE"""),0.0)</f>
        <v>0</v>
      </c>
      <c r="I418" s="3">
        <f>IFERROR(__xludf.DUMMYFUNCTION("""COMPUTED_VALUE"""),39.0)</f>
        <v>39</v>
      </c>
    </row>
    <row r="419">
      <c r="A419" s="3">
        <v>733.0</v>
      </c>
      <c r="B419" s="3">
        <v>15.0</v>
      </c>
      <c r="C419" s="3">
        <v>748.0</v>
      </c>
      <c r="D419" s="5">
        <v>43348.4275462963</v>
      </c>
      <c r="E419" s="8">
        <f t="shared" si="1"/>
        <v>43348</v>
      </c>
      <c r="F419" s="9">
        <f>IFERROR(__xludf.DUMMYFUNCTION("""COMPUTED_VALUE"""),0.4275462962962963)</f>
        <v>0.4275462963</v>
      </c>
      <c r="G419" s="3">
        <f t="shared" si="2"/>
        <v>10</v>
      </c>
      <c r="H419" s="3">
        <f>IFERROR(__xludf.DUMMYFUNCTION("""COMPUTED_VALUE"""),15.0)</f>
        <v>15</v>
      </c>
      <c r="I419" s="3">
        <f>IFERROR(__xludf.DUMMYFUNCTION("""COMPUTED_VALUE"""),40.0)</f>
        <v>40</v>
      </c>
    </row>
    <row r="420">
      <c r="A420" s="3">
        <v>842.0</v>
      </c>
      <c r="B420" s="3">
        <v>14.0</v>
      </c>
      <c r="C420" s="3">
        <v>856.0</v>
      </c>
      <c r="D420" s="5">
        <v>43348.437951388885</v>
      </c>
      <c r="E420" s="8">
        <f t="shared" si="1"/>
        <v>43348</v>
      </c>
      <c r="F420" s="9">
        <f>IFERROR(__xludf.DUMMYFUNCTION("""COMPUTED_VALUE"""),0.4379513888888889)</f>
        <v>0.4379513889</v>
      </c>
      <c r="G420" s="3">
        <f t="shared" si="2"/>
        <v>10</v>
      </c>
      <c r="H420" s="3">
        <f>IFERROR(__xludf.DUMMYFUNCTION("""COMPUTED_VALUE"""),30.0)</f>
        <v>30</v>
      </c>
      <c r="I420" s="3">
        <f>IFERROR(__xludf.DUMMYFUNCTION("""COMPUTED_VALUE"""),39.0)</f>
        <v>39</v>
      </c>
    </row>
    <row r="421">
      <c r="A421" s="3">
        <v>1072.0</v>
      </c>
      <c r="B421" s="3">
        <v>26.0</v>
      </c>
      <c r="C421" s="3">
        <v>1098.0</v>
      </c>
      <c r="D421" s="5">
        <v>43348.44836805556</v>
      </c>
      <c r="E421" s="8">
        <f t="shared" si="1"/>
        <v>43348</v>
      </c>
      <c r="F421" s="9">
        <f>IFERROR(__xludf.DUMMYFUNCTION("""COMPUTED_VALUE"""),0.44836805555555553)</f>
        <v>0.4483680556</v>
      </c>
      <c r="G421" s="3">
        <f t="shared" si="2"/>
        <v>10</v>
      </c>
      <c r="H421" s="3">
        <f>IFERROR(__xludf.DUMMYFUNCTION("""COMPUTED_VALUE"""),45.0)</f>
        <v>45</v>
      </c>
      <c r="I421" s="3">
        <f>IFERROR(__xludf.DUMMYFUNCTION("""COMPUTED_VALUE"""),39.0)</f>
        <v>39</v>
      </c>
    </row>
    <row r="422">
      <c r="A422" s="3">
        <v>812.0</v>
      </c>
      <c r="B422" s="3">
        <v>17.0</v>
      </c>
      <c r="C422" s="3">
        <v>829.0</v>
      </c>
      <c r="D422" s="5">
        <v>43348.45878472222</v>
      </c>
      <c r="E422" s="8">
        <f t="shared" si="1"/>
        <v>43348</v>
      </c>
      <c r="F422" s="9">
        <f>IFERROR(__xludf.DUMMYFUNCTION("""COMPUTED_VALUE"""),0.4587847222222222)</f>
        <v>0.4587847222</v>
      </c>
      <c r="G422" s="3">
        <f t="shared" si="2"/>
        <v>11</v>
      </c>
      <c r="H422" s="3">
        <f>IFERROR(__xludf.DUMMYFUNCTION("""COMPUTED_VALUE"""),0.0)</f>
        <v>0</v>
      </c>
      <c r="I422" s="3">
        <f>IFERROR(__xludf.DUMMYFUNCTION("""COMPUTED_VALUE"""),39.0)</f>
        <v>39</v>
      </c>
    </row>
    <row r="423">
      <c r="A423" s="3">
        <v>625.0</v>
      </c>
      <c r="B423" s="3">
        <v>12.0</v>
      </c>
      <c r="C423" s="3">
        <v>637.0</v>
      </c>
      <c r="D423" s="5">
        <v>43348.469201388885</v>
      </c>
      <c r="E423" s="8">
        <f t="shared" si="1"/>
        <v>43348</v>
      </c>
      <c r="F423" s="9">
        <f>IFERROR(__xludf.DUMMYFUNCTION("""COMPUTED_VALUE"""),0.4692013888888889)</f>
        <v>0.4692013889</v>
      </c>
      <c r="G423" s="3">
        <f t="shared" si="2"/>
        <v>11</v>
      </c>
      <c r="H423" s="3">
        <f>IFERROR(__xludf.DUMMYFUNCTION("""COMPUTED_VALUE"""),15.0)</f>
        <v>15</v>
      </c>
      <c r="I423" s="3">
        <f>IFERROR(__xludf.DUMMYFUNCTION("""COMPUTED_VALUE"""),39.0)</f>
        <v>39</v>
      </c>
    </row>
    <row r="424">
      <c r="A424" s="3">
        <v>513.0</v>
      </c>
      <c r="B424" s="3">
        <v>12.0</v>
      </c>
      <c r="C424" s="3">
        <v>525.0</v>
      </c>
      <c r="D424" s="5">
        <v>43348.47961805556</v>
      </c>
      <c r="E424" s="8">
        <f t="shared" si="1"/>
        <v>43348</v>
      </c>
      <c r="F424" s="9">
        <f>IFERROR(__xludf.DUMMYFUNCTION("""COMPUTED_VALUE"""),0.47961805555555553)</f>
        <v>0.4796180556</v>
      </c>
      <c r="G424" s="3">
        <f t="shared" si="2"/>
        <v>11</v>
      </c>
      <c r="H424" s="3">
        <f>IFERROR(__xludf.DUMMYFUNCTION("""COMPUTED_VALUE"""),30.0)</f>
        <v>30</v>
      </c>
      <c r="I424" s="3">
        <f>IFERROR(__xludf.DUMMYFUNCTION("""COMPUTED_VALUE"""),39.0)</f>
        <v>39</v>
      </c>
    </row>
    <row r="425">
      <c r="A425" s="3">
        <v>461.0</v>
      </c>
      <c r="B425" s="3">
        <v>10.0</v>
      </c>
      <c r="C425" s="3">
        <v>471.0</v>
      </c>
      <c r="D425" s="5">
        <v>43348.49003472222</v>
      </c>
      <c r="E425" s="8">
        <f t="shared" si="1"/>
        <v>43348</v>
      </c>
      <c r="F425" s="9">
        <f>IFERROR(__xludf.DUMMYFUNCTION("""COMPUTED_VALUE"""),0.4900347222222222)</f>
        <v>0.4900347222</v>
      </c>
      <c r="G425" s="3">
        <f t="shared" si="2"/>
        <v>11</v>
      </c>
      <c r="H425" s="3">
        <f>IFERROR(__xludf.DUMMYFUNCTION("""COMPUTED_VALUE"""),45.0)</f>
        <v>45</v>
      </c>
      <c r="I425" s="3">
        <f>IFERROR(__xludf.DUMMYFUNCTION("""COMPUTED_VALUE"""),39.0)</f>
        <v>39</v>
      </c>
    </row>
    <row r="426">
      <c r="A426" s="3">
        <v>373.0</v>
      </c>
      <c r="B426" s="3">
        <v>3.0</v>
      </c>
      <c r="C426" s="3">
        <v>376.0</v>
      </c>
      <c r="D426" s="5">
        <v>43348.500451388885</v>
      </c>
      <c r="E426" s="8">
        <f t="shared" si="1"/>
        <v>43348</v>
      </c>
      <c r="F426" s="9">
        <f>IFERROR(__xludf.DUMMYFUNCTION("""COMPUTED_VALUE"""),0.5004513888888888)</f>
        <v>0.5004513889</v>
      </c>
      <c r="G426" s="3">
        <f t="shared" si="2"/>
        <v>12</v>
      </c>
      <c r="H426" s="3">
        <f>IFERROR(__xludf.DUMMYFUNCTION("""COMPUTED_VALUE"""),0.0)</f>
        <v>0</v>
      </c>
      <c r="I426" s="3">
        <f>IFERROR(__xludf.DUMMYFUNCTION("""COMPUTED_VALUE"""),39.0)</f>
        <v>39</v>
      </c>
    </row>
    <row r="427">
      <c r="A427" s="3">
        <v>382.0</v>
      </c>
      <c r="B427" s="3">
        <v>1.0</v>
      </c>
      <c r="C427" s="3">
        <v>383.0</v>
      </c>
      <c r="D427" s="5">
        <v>43348.51086805556</v>
      </c>
      <c r="E427" s="8">
        <f t="shared" si="1"/>
        <v>43348</v>
      </c>
      <c r="F427" s="9">
        <f>IFERROR(__xludf.DUMMYFUNCTION("""COMPUTED_VALUE"""),0.5108680555555556)</f>
        <v>0.5108680556</v>
      </c>
      <c r="G427" s="3">
        <f t="shared" si="2"/>
        <v>12</v>
      </c>
      <c r="H427" s="3">
        <f>IFERROR(__xludf.DUMMYFUNCTION("""COMPUTED_VALUE"""),15.0)</f>
        <v>15</v>
      </c>
      <c r="I427" s="3">
        <f>IFERROR(__xludf.DUMMYFUNCTION("""COMPUTED_VALUE"""),39.0)</f>
        <v>39</v>
      </c>
    </row>
    <row r="428">
      <c r="A428" s="3">
        <v>347.0</v>
      </c>
      <c r="B428" s="3">
        <v>1.0</v>
      </c>
      <c r="C428" s="3">
        <v>348.0</v>
      </c>
      <c r="D428" s="5">
        <v>43348.52127314815</v>
      </c>
      <c r="E428" s="8">
        <f t="shared" si="1"/>
        <v>43348</v>
      </c>
      <c r="F428" s="9">
        <f>IFERROR(__xludf.DUMMYFUNCTION("""COMPUTED_VALUE"""),0.5212731481481482)</f>
        <v>0.5212731481</v>
      </c>
      <c r="G428" s="3">
        <f t="shared" si="2"/>
        <v>12</v>
      </c>
      <c r="H428" s="3">
        <f>IFERROR(__xludf.DUMMYFUNCTION("""COMPUTED_VALUE"""),30.0)</f>
        <v>30</v>
      </c>
      <c r="I428" s="3">
        <f>IFERROR(__xludf.DUMMYFUNCTION("""COMPUTED_VALUE"""),38.0)</f>
        <v>38</v>
      </c>
    </row>
    <row r="429">
      <c r="A429" s="3">
        <v>350.0</v>
      </c>
      <c r="B429" s="3">
        <v>0.0</v>
      </c>
      <c r="C429" s="3">
        <v>350.0</v>
      </c>
      <c r="D429" s="5">
        <v>43348.531701388885</v>
      </c>
      <c r="E429" s="8">
        <f t="shared" si="1"/>
        <v>43348</v>
      </c>
      <c r="F429" s="9">
        <f>IFERROR(__xludf.DUMMYFUNCTION("""COMPUTED_VALUE"""),0.5317013888888888)</f>
        <v>0.5317013889</v>
      </c>
      <c r="G429" s="3">
        <f t="shared" si="2"/>
        <v>12</v>
      </c>
      <c r="H429" s="3">
        <f>IFERROR(__xludf.DUMMYFUNCTION("""COMPUTED_VALUE"""),45.0)</f>
        <v>45</v>
      </c>
      <c r="I429" s="3">
        <f>IFERROR(__xludf.DUMMYFUNCTION("""COMPUTED_VALUE"""),39.0)</f>
        <v>39</v>
      </c>
    </row>
    <row r="430">
      <c r="A430" s="3">
        <v>375.0</v>
      </c>
      <c r="B430" s="3">
        <v>0.0</v>
      </c>
      <c r="C430" s="3">
        <v>375.0</v>
      </c>
      <c r="D430" s="5">
        <v>43348.54210648148</v>
      </c>
      <c r="E430" s="8">
        <f t="shared" si="1"/>
        <v>43348</v>
      </c>
      <c r="F430" s="9">
        <f>IFERROR(__xludf.DUMMYFUNCTION("""COMPUTED_VALUE"""),0.5421064814814814)</f>
        <v>0.5421064815</v>
      </c>
      <c r="G430" s="3">
        <f t="shared" si="2"/>
        <v>13</v>
      </c>
      <c r="H430" s="3">
        <f>IFERROR(__xludf.DUMMYFUNCTION("""COMPUTED_VALUE"""),0.0)</f>
        <v>0</v>
      </c>
      <c r="I430" s="3">
        <f>IFERROR(__xludf.DUMMYFUNCTION("""COMPUTED_VALUE"""),38.0)</f>
        <v>38</v>
      </c>
    </row>
    <row r="431">
      <c r="A431" s="3">
        <v>336.0</v>
      </c>
      <c r="B431" s="3">
        <v>2.0</v>
      </c>
      <c r="C431" s="3">
        <v>338.0</v>
      </c>
      <c r="D431" s="5">
        <v>43348.55253472222</v>
      </c>
      <c r="E431" s="8">
        <f t="shared" si="1"/>
        <v>43348</v>
      </c>
      <c r="F431" s="9">
        <f>IFERROR(__xludf.DUMMYFUNCTION("""COMPUTED_VALUE"""),0.5525347222222222)</f>
        <v>0.5525347222</v>
      </c>
      <c r="G431" s="3">
        <f t="shared" si="2"/>
        <v>13</v>
      </c>
      <c r="H431" s="3">
        <f>IFERROR(__xludf.DUMMYFUNCTION("""COMPUTED_VALUE"""),15.0)</f>
        <v>15</v>
      </c>
      <c r="I431" s="3">
        <f>IFERROR(__xludf.DUMMYFUNCTION("""COMPUTED_VALUE"""),39.0)</f>
        <v>39</v>
      </c>
    </row>
    <row r="432">
      <c r="A432" s="3">
        <v>379.0</v>
      </c>
      <c r="B432" s="3">
        <v>0.0</v>
      </c>
      <c r="C432" s="3">
        <v>379.0</v>
      </c>
      <c r="D432" s="5">
        <v>43348.562951388885</v>
      </c>
      <c r="E432" s="8">
        <f t="shared" si="1"/>
        <v>43348</v>
      </c>
      <c r="F432" s="9">
        <f>IFERROR(__xludf.DUMMYFUNCTION("""COMPUTED_VALUE"""),0.5629513888888888)</f>
        <v>0.5629513889</v>
      </c>
      <c r="G432" s="3">
        <f t="shared" si="2"/>
        <v>13</v>
      </c>
      <c r="H432" s="3">
        <f>IFERROR(__xludf.DUMMYFUNCTION("""COMPUTED_VALUE"""),30.0)</f>
        <v>30</v>
      </c>
      <c r="I432" s="3">
        <f>IFERROR(__xludf.DUMMYFUNCTION("""COMPUTED_VALUE"""),39.0)</f>
        <v>39</v>
      </c>
    </row>
    <row r="433">
      <c r="A433" s="3">
        <v>387.0</v>
      </c>
      <c r="B433" s="3">
        <v>1.0</v>
      </c>
      <c r="C433" s="3">
        <v>383.0</v>
      </c>
      <c r="D433" s="5">
        <v>43348.57336805556</v>
      </c>
      <c r="E433" s="8">
        <f t="shared" si="1"/>
        <v>43348</v>
      </c>
      <c r="F433" s="9">
        <f>IFERROR(__xludf.DUMMYFUNCTION("""COMPUTED_VALUE"""),0.5733680555555556)</f>
        <v>0.5733680556</v>
      </c>
      <c r="G433" s="3">
        <f t="shared" si="2"/>
        <v>13</v>
      </c>
      <c r="H433" s="3">
        <f>IFERROR(__xludf.DUMMYFUNCTION("""COMPUTED_VALUE"""),45.0)</f>
        <v>45</v>
      </c>
      <c r="I433" s="3">
        <f>IFERROR(__xludf.DUMMYFUNCTION("""COMPUTED_VALUE"""),39.0)</f>
        <v>39</v>
      </c>
    </row>
    <row r="434">
      <c r="A434" s="3">
        <v>363.0</v>
      </c>
      <c r="B434" s="3">
        <v>0.0</v>
      </c>
      <c r="C434" s="3">
        <v>362.0</v>
      </c>
      <c r="D434" s="5">
        <v>43348.58377314815</v>
      </c>
      <c r="E434" s="8">
        <f t="shared" si="1"/>
        <v>43348</v>
      </c>
      <c r="F434" s="9">
        <f>IFERROR(__xludf.DUMMYFUNCTION("""COMPUTED_VALUE"""),0.5837731481481482)</f>
        <v>0.5837731481</v>
      </c>
      <c r="G434" s="3">
        <f t="shared" si="2"/>
        <v>14</v>
      </c>
      <c r="H434" s="3">
        <f>IFERROR(__xludf.DUMMYFUNCTION("""COMPUTED_VALUE"""),0.0)</f>
        <v>0</v>
      </c>
      <c r="I434" s="3">
        <f>IFERROR(__xludf.DUMMYFUNCTION("""COMPUTED_VALUE"""),38.0)</f>
        <v>38</v>
      </c>
    </row>
    <row r="435">
      <c r="A435" s="3">
        <v>393.0</v>
      </c>
      <c r="B435" s="3">
        <v>0.0</v>
      </c>
      <c r="C435" s="3">
        <v>392.0</v>
      </c>
      <c r="D435" s="5">
        <v>43348.594201388885</v>
      </c>
      <c r="E435" s="8">
        <f t="shared" si="1"/>
        <v>43348</v>
      </c>
      <c r="F435" s="9">
        <f>IFERROR(__xludf.DUMMYFUNCTION("""COMPUTED_VALUE"""),0.5942013888888888)</f>
        <v>0.5942013889</v>
      </c>
      <c r="G435" s="3">
        <f t="shared" si="2"/>
        <v>14</v>
      </c>
      <c r="H435" s="3">
        <f>IFERROR(__xludf.DUMMYFUNCTION("""COMPUTED_VALUE"""),15.0)</f>
        <v>15</v>
      </c>
      <c r="I435" s="3">
        <f>IFERROR(__xludf.DUMMYFUNCTION("""COMPUTED_VALUE"""),39.0)</f>
        <v>39</v>
      </c>
    </row>
    <row r="436">
      <c r="A436" s="3">
        <v>386.0</v>
      </c>
      <c r="B436" s="3">
        <v>1.0</v>
      </c>
      <c r="C436" s="3">
        <v>387.0</v>
      </c>
      <c r="D436" s="5">
        <v>43348.60460648148</v>
      </c>
      <c r="E436" s="8">
        <f t="shared" si="1"/>
        <v>43348</v>
      </c>
      <c r="F436" s="9">
        <f>IFERROR(__xludf.DUMMYFUNCTION("""COMPUTED_VALUE"""),0.6046064814814814)</f>
        <v>0.6046064815</v>
      </c>
      <c r="G436" s="3">
        <f t="shared" si="2"/>
        <v>14</v>
      </c>
      <c r="H436" s="3">
        <f>IFERROR(__xludf.DUMMYFUNCTION("""COMPUTED_VALUE"""),30.0)</f>
        <v>30</v>
      </c>
      <c r="I436" s="3">
        <f>IFERROR(__xludf.DUMMYFUNCTION("""COMPUTED_VALUE"""),38.0)</f>
        <v>38</v>
      </c>
    </row>
    <row r="437">
      <c r="A437" s="3">
        <v>435.0</v>
      </c>
      <c r="B437" s="3">
        <v>0.0</v>
      </c>
      <c r="C437" s="3">
        <v>435.0</v>
      </c>
      <c r="D437" s="5">
        <v>43348.61503472222</v>
      </c>
      <c r="E437" s="8">
        <f t="shared" si="1"/>
        <v>43348</v>
      </c>
      <c r="F437" s="9">
        <f>IFERROR(__xludf.DUMMYFUNCTION("""COMPUTED_VALUE"""),0.6150347222222222)</f>
        <v>0.6150347222</v>
      </c>
      <c r="G437" s="3">
        <f t="shared" si="2"/>
        <v>14</v>
      </c>
      <c r="H437" s="3">
        <f>IFERROR(__xludf.DUMMYFUNCTION("""COMPUTED_VALUE"""),45.0)</f>
        <v>45</v>
      </c>
      <c r="I437" s="3">
        <f>IFERROR(__xludf.DUMMYFUNCTION("""COMPUTED_VALUE"""),39.0)</f>
        <v>39</v>
      </c>
    </row>
    <row r="438">
      <c r="A438" s="3">
        <v>404.0</v>
      </c>
      <c r="B438" s="3">
        <v>1.0</v>
      </c>
      <c r="C438" s="3">
        <v>405.0</v>
      </c>
      <c r="D438" s="5">
        <v>43348.625439814816</v>
      </c>
      <c r="E438" s="8">
        <f t="shared" si="1"/>
        <v>43348</v>
      </c>
      <c r="F438" s="9">
        <f>IFERROR(__xludf.DUMMYFUNCTION("""COMPUTED_VALUE"""),0.6254398148148148)</f>
        <v>0.6254398148</v>
      </c>
      <c r="G438" s="3">
        <f t="shared" si="2"/>
        <v>15</v>
      </c>
      <c r="H438" s="3">
        <f>IFERROR(__xludf.DUMMYFUNCTION("""COMPUTED_VALUE"""),0.0)</f>
        <v>0</v>
      </c>
      <c r="I438" s="3">
        <f>IFERROR(__xludf.DUMMYFUNCTION("""COMPUTED_VALUE"""),38.0)</f>
        <v>38</v>
      </c>
    </row>
    <row r="439">
      <c r="A439" s="3">
        <v>450.0</v>
      </c>
      <c r="B439" s="3">
        <v>1.0</v>
      </c>
      <c r="C439" s="3">
        <v>451.0</v>
      </c>
      <c r="D439" s="5">
        <v>43348.63585648148</v>
      </c>
      <c r="E439" s="8">
        <f t="shared" si="1"/>
        <v>43348</v>
      </c>
      <c r="F439" s="9">
        <f>IFERROR(__xludf.DUMMYFUNCTION("""COMPUTED_VALUE"""),0.6358564814814814)</f>
        <v>0.6358564815</v>
      </c>
      <c r="G439" s="3">
        <f t="shared" si="2"/>
        <v>15</v>
      </c>
      <c r="H439" s="3">
        <f>IFERROR(__xludf.DUMMYFUNCTION("""COMPUTED_VALUE"""),15.0)</f>
        <v>15</v>
      </c>
      <c r="I439" s="3">
        <f>IFERROR(__xludf.DUMMYFUNCTION("""COMPUTED_VALUE"""),38.0)</f>
        <v>38</v>
      </c>
    </row>
    <row r="440">
      <c r="A440" s="3">
        <v>452.0</v>
      </c>
      <c r="B440" s="3">
        <v>2.0</v>
      </c>
      <c r="C440" s="3">
        <v>448.0</v>
      </c>
      <c r="D440" s="5">
        <v>43348.64627314815</v>
      </c>
      <c r="E440" s="8">
        <f t="shared" si="1"/>
        <v>43348</v>
      </c>
      <c r="F440" s="9">
        <f>IFERROR(__xludf.DUMMYFUNCTION("""COMPUTED_VALUE"""),0.6462731481481482)</f>
        <v>0.6462731481</v>
      </c>
      <c r="G440" s="3">
        <f t="shared" si="2"/>
        <v>15</v>
      </c>
      <c r="H440" s="3">
        <f>IFERROR(__xludf.DUMMYFUNCTION("""COMPUTED_VALUE"""),30.0)</f>
        <v>30</v>
      </c>
      <c r="I440" s="3">
        <f>IFERROR(__xludf.DUMMYFUNCTION("""COMPUTED_VALUE"""),38.0)</f>
        <v>38</v>
      </c>
    </row>
    <row r="441">
      <c r="A441" s="3">
        <v>492.0</v>
      </c>
      <c r="B441" s="3">
        <v>0.0</v>
      </c>
      <c r="C441" s="3">
        <v>491.0</v>
      </c>
      <c r="D441" s="5">
        <v>43348.656689814816</v>
      </c>
      <c r="E441" s="8">
        <f t="shared" si="1"/>
        <v>43348</v>
      </c>
      <c r="F441" s="9">
        <f>IFERROR(__xludf.DUMMYFUNCTION("""COMPUTED_VALUE"""),0.6566898148148148)</f>
        <v>0.6566898148</v>
      </c>
      <c r="G441" s="3">
        <f t="shared" si="2"/>
        <v>15</v>
      </c>
      <c r="H441" s="3">
        <f>IFERROR(__xludf.DUMMYFUNCTION("""COMPUTED_VALUE"""),45.0)</f>
        <v>45</v>
      </c>
      <c r="I441" s="3">
        <f>IFERROR(__xludf.DUMMYFUNCTION("""COMPUTED_VALUE"""),38.0)</f>
        <v>38</v>
      </c>
    </row>
    <row r="442">
      <c r="A442" s="3">
        <v>450.0</v>
      </c>
      <c r="B442" s="3">
        <v>1.0</v>
      </c>
      <c r="C442" s="3">
        <v>451.0</v>
      </c>
      <c r="D442" s="5">
        <v>43348.66711805556</v>
      </c>
      <c r="E442" s="8">
        <f t="shared" si="1"/>
        <v>43348</v>
      </c>
      <c r="F442" s="9">
        <f>IFERROR(__xludf.DUMMYFUNCTION("""COMPUTED_VALUE"""),0.6671180555555556)</f>
        <v>0.6671180556</v>
      </c>
      <c r="G442" s="3">
        <f t="shared" si="2"/>
        <v>16</v>
      </c>
      <c r="H442" s="3">
        <f>IFERROR(__xludf.DUMMYFUNCTION("""COMPUTED_VALUE"""),0.0)</f>
        <v>0</v>
      </c>
      <c r="I442" s="3">
        <f>IFERROR(__xludf.DUMMYFUNCTION("""COMPUTED_VALUE"""),39.0)</f>
        <v>39</v>
      </c>
    </row>
    <row r="443">
      <c r="A443" s="3">
        <v>640.0</v>
      </c>
      <c r="B443" s="3">
        <v>5.0</v>
      </c>
      <c r="C443" s="3">
        <v>645.0</v>
      </c>
      <c r="D443" s="5">
        <v>43348.67752314815</v>
      </c>
      <c r="E443" s="8">
        <f t="shared" si="1"/>
        <v>43348</v>
      </c>
      <c r="F443" s="9">
        <f>IFERROR(__xludf.DUMMYFUNCTION("""COMPUTED_VALUE"""),0.6775231481481482)</f>
        <v>0.6775231481</v>
      </c>
      <c r="G443" s="3">
        <f t="shared" si="2"/>
        <v>16</v>
      </c>
      <c r="H443" s="3">
        <f>IFERROR(__xludf.DUMMYFUNCTION("""COMPUTED_VALUE"""),15.0)</f>
        <v>15</v>
      </c>
      <c r="I443" s="3">
        <f>IFERROR(__xludf.DUMMYFUNCTION("""COMPUTED_VALUE"""),38.0)</f>
        <v>38</v>
      </c>
    </row>
    <row r="444">
      <c r="A444" s="3">
        <v>510.0</v>
      </c>
      <c r="B444" s="3">
        <v>2.0</v>
      </c>
      <c r="C444" s="3">
        <v>512.0</v>
      </c>
      <c r="D444" s="5">
        <v>43348.687939814816</v>
      </c>
      <c r="E444" s="8">
        <f t="shared" si="1"/>
        <v>43348</v>
      </c>
      <c r="F444" s="9">
        <f>IFERROR(__xludf.DUMMYFUNCTION("""COMPUTED_VALUE"""),0.6879398148148148)</f>
        <v>0.6879398148</v>
      </c>
      <c r="G444" s="3">
        <f t="shared" si="2"/>
        <v>16</v>
      </c>
      <c r="H444" s="3">
        <f>IFERROR(__xludf.DUMMYFUNCTION("""COMPUTED_VALUE"""),30.0)</f>
        <v>30</v>
      </c>
      <c r="I444" s="3">
        <f>IFERROR(__xludf.DUMMYFUNCTION("""COMPUTED_VALUE"""),38.0)</f>
        <v>38</v>
      </c>
    </row>
    <row r="445">
      <c r="A445" s="3">
        <v>548.0</v>
      </c>
      <c r="B445" s="3">
        <v>6.0</v>
      </c>
      <c r="C445" s="3">
        <v>552.0</v>
      </c>
      <c r="D445" s="5">
        <v>43348.698379629626</v>
      </c>
      <c r="E445" s="8">
        <f t="shared" si="1"/>
        <v>43348</v>
      </c>
      <c r="F445" s="9">
        <f>IFERROR(__xludf.DUMMYFUNCTION("""COMPUTED_VALUE"""),0.6983796296296296)</f>
        <v>0.6983796296</v>
      </c>
      <c r="G445" s="3">
        <f t="shared" si="2"/>
        <v>16</v>
      </c>
      <c r="H445" s="3">
        <f>IFERROR(__xludf.DUMMYFUNCTION("""COMPUTED_VALUE"""),45.0)</f>
        <v>45</v>
      </c>
      <c r="I445" s="3">
        <f>IFERROR(__xludf.DUMMYFUNCTION("""COMPUTED_VALUE"""),40.0)</f>
        <v>40</v>
      </c>
    </row>
    <row r="446">
      <c r="A446" s="3">
        <v>498.0</v>
      </c>
      <c r="B446" s="3">
        <v>8.0</v>
      </c>
      <c r="C446" s="3">
        <v>506.0</v>
      </c>
      <c r="D446" s="5">
        <v>43348.70877314815</v>
      </c>
      <c r="E446" s="8">
        <f t="shared" si="1"/>
        <v>43348</v>
      </c>
      <c r="F446" s="9">
        <f>IFERROR(__xludf.DUMMYFUNCTION("""COMPUTED_VALUE"""),0.7087731481481482)</f>
        <v>0.7087731481</v>
      </c>
      <c r="G446" s="3">
        <f t="shared" si="2"/>
        <v>17</v>
      </c>
      <c r="H446" s="3">
        <f>IFERROR(__xludf.DUMMYFUNCTION("""COMPUTED_VALUE"""),0.0)</f>
        <v>0</v>
      </c>
      <c r="I446" s="3">
        <f>IFERROR(__xludf.DUMMYFUNCTION("""COMPUTED_VALUE"""),38.0)</f>
        <v>38</v>
      </c>
    </row>
    <row r="447">
      <c r="A447" s="3">
        <v>612.0</v>
      </c>
      <c r="B447" s="3">
        <v>6.0</v>
      </c>
      <c r="C447" s="3">
        <v>618.0</v>
      </c>
      <c r="D447" s="5">
        <v>43348.719189814816</v>
      </c>
      <c r="E447" s="8">
        <f t="shared" si="1"/>
        <v>43348</v>
      </c>
      <c r="F447" s="9">
        <f>IFERROR(__xludf.DUMMYFUNCTION("""COMPUTED_VALUE"""),0.7191898148148148)</f>
        <v>0.7191898148</v>
      </c>
      <c r="G447" s="3">
        <f t="shared" si="2"/>
        <v>17</v>
      </c>
      <c r="H447" s="3">
        <f>IFERROR(__xludf.DUMMYFUNCTION("""COMPUTED_VALUE"""),15.0)</f>
        <v>15</v>
      </c>
      <c r="I447" s="3">
        <f>IFERROR(__xludf.DUMMYFUNCTION("""COMPUTED_VALUE"""),38.0)</f>
        <v>38</v>
      </c>
    </row>
    <row r="448">
      <c r="A448" s="3">
        <v>578.0</v>
      </c>
      <c r="B448" s="3">
        <v>4.0</v>
      </c>
      <c r="C448" s="3">
        <v>582.0</v>
      </c>
      <c r="D448" s="5">
        <v>43348.72961805556</v>
      </c>
      <c r="E448" s="8">
        <f t="shared" si="1"/>
        <v>43348</v>
      </c>
      <c r="F448" s="9">
        <f>IFERROR(__xludf.DUMMYFUNCTION("""COMPUTED_VALUE"""),0.7296180555555556)</f>
        <v>0.7296180556</v>
      </c>
      <c r="G448" s="3">
        <f t="shared" si="2"/>
        <v>17</v>
      </c>
      <c r="H448" s="3">
        <f>IFERROR(__xludf.DUMMYFUNCTION("""COMPUTED_VALUE"""),30.0)</f>
        <v>30</v>
      </c>
      <c r="I448" s="3">
        <f>IFERROR(__xludf.DUMMYFUNCTION("""COMPUTED_VALUE"""),39.0)</f>
        <v>39</v>
      </c>
    </row>
    <row r="449">
      <c r="A449" s="3">
        <v>522.0</v>
      </c>
      <c r="B449" s="3">
        <v>8.0</v>
      </c>
      <c r="C449" s="3">
        <v>530.0</v>
      </c>
      <c r="D449" s="5">
        <v>43348.74002314815</v>
      </c>
      <c r="E449" s="8">
        <f t="shared" si="1"/>
        <v>43348</v>
      </c>
      <c r="F449" s="9">
        <f>IFERROR(__xludf.DUMMYFUNCTION("""COMPUTED_VALUE"""),0.7400231481481482)</f>
        <v>0.7400231481</v>
      </c>
      <c r="G449" s="3">
        <f t="shared" si="2"/>
        <v>17</v>
      </c>
      <c r="H449" s="3">
        <f>IFERROR(__xludf.DUMMYFUNCTION("""COMPUTED_VALUE"""),45.0)</f>
        <v>45</v>
      </c>
      <c r="I449" s="3">
        <f>IFERROR(__xludf.DUMMYFUNCTION("""COMPUTED_VALUE"""),38.0)</f>
        <v>38</v>
      </c>
    </row>
    <row r="450">
      <c r="A450" s="3">
        <v>434.0</v>
      </c>
      <c r="B450" s="3">
        <v>2.0</v>
      </c>
      <c r="C450" s="3">
        <v>436.0</v>
      </c>
      <c r="D450" s="5">
        <v>43348.750439814816</v>
      </c>
      <c r="E450" s="8">
        <f t="shared" si="1"/>
        <v>43348</v>
      </c>
      <c r="F450" s="9">
        <f>IFERROR(__xludf.DUMMYFUNCTION("""COMPUTED_VALUE"""),0.7504398148148148)</f>
        <v>0.7504398148</v>
      </c>
      <c r="G450" s="3">
        <f t="shared" si="2"/>
        <v>18</v>
      </c>
      <c r="H450" s="3">
        <f>IFERROR(__xludf.DUMMYFUNCTION("""COMPUTED_VALUE"""),0.0)</f>
        <v>0</v>
      </c>
      <c r="I450" s="3">
        <f>IFERROR(__xludf.DUMMYFUNCTION("""COMPUTED_VALUE"""),38.0)</f>
        <v>38</v>
      </c>
    </row>
    <row r="451">
      <c r="A451" s="3">
        <v>557.0</v>
      </c>
      <c r="B451" s="3">
        <v>1.0</v>
      </c>
      <c r="C451" s="3">
        <v>558.0</v>
      </c>
      <c r="D451" s="5">
        <v>43348.76085648148</v>
      </c>
      <c r="E451" s="8">
        <f t="shared" si="1"/>
        <v>43348</v>
      </c>
      <c r="F451" s="9">
        <f>IFERROR(__xludf.DUMMYFUNCTION("""COMPUTED_VALUE"""),0.7608564814814814)</f>
        <v>0.7608564815</v>
      </c>
      <c r="G451" s="3">
        <f t="shared" si="2"/>
        <v>18</v>
      </c>
      <c r="H451" s="3">
        <f>IFERROR(__xludf.DUMMYFUNCTION("""COMPUTED_VALUE"""),15.0)</f>
        <v>15</v>
      </c>
      <c r="I451" s="3">
        <f>IFERROR(__xludf.DUMMYFUNCTION("""COMPUTED_VALUE"""),38.0)</f>
        <v>38</v>
      </c>
    </row>
    <row r="452">
      <c r="A452" s="3">
        <v>547.0</v>
      </c>
      <c r="B452" s="3">
        <v>2.0</v>
      </c>
      <c r="C452" s="3">
        <v>549.0</v>
      </c>
      <c r="D452" s="5">
        <v>43348.77127314815</v>
      </c>
      <c r="E452" s="8">
        <f t="shared" si="1"/>
        <v>43348</v>
      </c>
      <c r="F452" s="9">
        <f>IFERROR(__xludf.DUMMYFUNCTION("""COMPUTED_VALUE"""),0.7712731481481482)</f>
        <v>0.7712731481</v>
      </c>
      <c r="G452" s="3">
        <f t="shared" si="2"/>
        <v>18</v>
      </c>
      <c r="H452" s="3">
        <f>IFERROR(__xludf.DUMMYFUNCTION("""COMPUTED_VALUE"""),30.0)</f>
        <v>30</v>
      </c>
      <c r="I452" s="3">
        <f>IFERROR(__xludf.DUMMYFUNCTION("""COMPUTED_VALUE"""),38.0)</f>
        <v>38</v>
      </c>
    </row>
    <row r="453">
      <c r="A453" s="3">
        <v>557.0</v>
      </c>
      <c r="B453" s="3">
        <v>8.0</v>
      </c>
      <c r="C453" s="3">
        <v>564.0</v>
      </c>
      <c r="D453" s="5">
        <v>43348.781689814816</v>
      </c>
      <c r="E453" s="8">
        <f t="shared" si="1"/>
        <v>43348</v>
      </c>
      <c r="F453" s="9">
        <f>IFERROR(__xludf.DUMMYFUNCTION("""COMPUTED_VALUE"""),0.7816898148148148)</f>
        <v>0.7816898148</v>
      </c>
      <c r="G453" s="3">
        <f t="shared" si="2"/>
        <v>18</v>
      </c>
      <c r="H453" s="3">
        <f>IFERROR(__xludf.DUMMYFUNCTION("""COMPUTED_VALUE"""),45.0)</f>
        <v>45</v>
      </c>
      <c r="I453" s="3">
        <f>IFERROR(__xludf.DUMMYFUNCTION("""COMPUTED_VALUE"""),38.0)</f>
        <v>38</v>
      </c>
    </row>
    <row r="454">
      <c r="A454" s="3">
        <v>520.0</v>
      </c>
      <c r="B454" s="3">
        <v>5.0</v>
      </c>
      <c r="C454" s="3">
        <v>516.0</v>
      </c>
      <c r="D454" s="5">
        <v>43348.79211805556</v>
      </c>
      <c r="E454" s="8">
        <f t="shared" si="1"/>
        <v>43348</v>
      </c>
      <c r="F454" s="9">
        <f>IFERROR(__xludf.DUMMYFUNCTION("""COMPUTED_VALUE"""),0.7921180555555556)</f>
        <v>0.7921180556</v>
      </c>
      <c r="G454" s="3">
        <f t="shared" si="2"/>
        <v>19</v>
      </c>
      <c r="H454" s="3">
        <f>IFERROR(__xludf.DUMMYFUNCTION("""COMPUTED_VALUE"""),0.0)</f>
        <v>0</v>
      </c>
      <c r="I454" s="3">
        <f>IFERROR(__xludf.DUMMYFUNCTION("""COMPUTED_VALUE"""),39.0)</f>
        <v>39</v>
      </c>
    </row>
    <row r="455">
      <c r="A455" s="3">
        <v>692.0</v>
      </c>
      <c r="B455" s="3">
        <v>14.0</v>
      </c>
      <c r="C455" s="3">
        <v>706.0</v>
      </c>
      <c r="D455" s="5">
        <v>43348.80252314815</v>
      </c>
      <c r="E455" s="8">
        <f t="shared" si="1"/>
        <v>43348</v>
      </c>
      <c r="F455" s="9">
        <f>IFERROR(__xludf.DUMMYFUNCTION("""COMPUTED_VALUE"""),0.8025231481481482)</f>
        <v>0.8025231481</v>
      </c>
      <c r="G455" s="3">
        <f t="shared" si="2"/>
        <v>19</v>
      </c>
      <c r="H455" s="3">
        <f>IFERROR(__xludf.DUMMYFUNCTION("""COMPUTED_VALUE"""),15.0)</f>
        <v>15</v>
      </c>
      <c r="I455" s="3">
        <f>IFERROR(__xludf.DUMMYFUNCTION("""COMPUTED_VALUE"""),38.0)</f>
        <v>38</v>
      </c>
    </row>
    <row r="456">
      <c r="A456" s="3">
        <v>724.0</v>
      </c>
      <c r="B456" s="3">
        <v>10.0</v>
      </c>
      <c r="C456" s="3">
        <v>733.0</v>
      </c>
      <c r="D456" s="5">
        <v>43348.812951388885</v>
      </c>
      <c r="E456" s="8">
        <f t="shared" si="1"/>
        <v>43348</v>
      </c>
      <c r="F456" s="9">
        <f>IFERROR(__xludf.DUMMYFUNCTION("""COMPUTED_VALUE"""),0.8129513888888888)</f>
        <v>0.8129513889</v>
      </c>
      <c r="G456" s="3">
        <f t="shared" si="2"/>
        <v>19</v>
      </c>
      <c r="H456" s="3">
        <f>IFERROR(__xludf.DUMMYFUNCTION("""COMPUTED_VALUE"""),30.0)</f>
        <v>30</v>
      </c>
      <c r="I456" s="3">
        <f>IFERROR(__xludf.DUMMYFUNCTION("""COMPUTED_VALUE"""),39.0)</f>
        <v>39</v>
      </c>
    </row>
    <row r="457">
      <c r="A457" s="3">
        <v>774.0</v>
      </c>
      <c r="B457" s="3">
        <v>9.0</v>
      </c>
      <c r="C457" s="3">
        <v>783.0</v>
      </c>
      <c r="D457" s="5">
        <v>43348.82335648148</v>
      </c>
      <c r="E457" s="8">
        <f t="shared" si="1"/>
        <v>43348</v>
      </c>
      <c r="F457" s="9">
        <f>IFERROR(__xludf.DUMMYFUNCTION("""COMPUTED_VALUE"""),0.8233564814814814)</f>
        <v>0.8233564815</v>
      </c>
      <c r="G457" s="3">
        <f t="shared" si="2"/>
        <v>19</v>
      </c>
      <c r="H457" s="3">
        <f>IFERROR(__xludf.DUMMYFUNCTION("""COMPUTED_VALUE"""),45.0)</f>
        <v>45</v>
      </c>
      <c r="I457" s="3">
        <f>IFERROR(__xludf.DUMMYFUNCTION("""COMPUTED_VALUE"""),38.0)</f>
        <v>38</v>
      </c>
    </row>
    <row r="458">
      <c r="A458" s="3">
        <v>763.0</v>
      </c>
      <c r="B458" s="3">
        <v>11.0</v>
      </c>
      <c r="C458" s="3">
        <v>774.0</v>
      </c>
      <c r="D458" s="5">
        <v>43348.83378472222</v>
      </c>
      <c r="E458" s="8">
        <f t="shared" si="1"/>
        <v>43348</v>
      </c>
      <c r="F458" s="9">
        <f>IFERROR(__xludf.DUMMYFUNCTION("""COMPUTED_VALUE"""),0.8337847222222222)</f>
        <v>0.8337847222</v>
      </c>
      <c r="G458" s="3">
        <f t="shared" si="2"/>
        <v>20</v>
      </c>
      <c r="H458" s="3">
        <f>IFERROR(__xludf.DUMMYFUNCTION("""COMPUTED_VALUE"""),0.0)</f>
        <v>0</v>
      </c>
      <c r="I458" s="3">
        <f>IFERROR(__xludf.DUMMYFUNCTION("""COMPUTED_VALUE"""),39.0)</f>
        <v>39</v>
      </c>
    </row>
    <row r="459">
      <c r="A459" s="3">
        <v>990.0</v>
      </c>
      <c r="B459" s="3">
        <v>11.0</v>
      </c>
      <c r="C459" s="3">
        <v>1001.0</v>
      </c>
      <c r="D459" s="5">
        <v>43348.844201388885</v>
      </c>
      <c r="E459" s="8">
        <f t="shared" si="1"/>
        <v>43348</v>
      </c>
      <c r="F459" s="9">
        <f>IFERROR(__xludf.DUMMYFUNCTION("""COMPUTED_VALUE"""),0.8442013888888888)</f>
        <v>0.8442013889</v>
      </c>
      <c r="G459" s="3">
        <f t="shared" si="2"/>
        <v>20</v>
      </c>
      <c r="H459" s="3">
        <f>IFERROR(__xludf.DUMMYFUNCTION("""COMPUTED_VALUE"""),15.0)</f>
        <v>15</v>
      </c>
      <c r="I459" s="3">
        <f>IFERROR(__xludf.DUMMYFUNCTION("""COMPUTED_VALUE"""),39.0)</f>
        <v>39</v>
      </c>
    </row>
    <row r="460">
      <c r="A460" s="3">
        <v>999.0</v>
      </c>
      <c r="B460" s="3">
        <v>7.0</v>
      </c>
      <c r="C460" s="3">
        <v>1006.0</v>
      </c>
      <c r="D460" s="5">
        <v>43348.85459490741</v>
      </c>
      <c r="E460" s="8">
        <f t="shared" si="1"/>
        <v>43348</v>
      </c>
      <c r="F460" s="9">
        <f>IFERROR(__xludf.DUMMYFUNCTION("""COMPUTED_VALUE"""),0.8545949074074074)</f>
        <v>0.8545949074</v>
      </c>
      <c r="G460" s="3">
        <f t="shared" si="2"/>
        <v>20</v>
      </c>
      <c r="H460" s="3">
        <f>IFERROR(__xludf.DUMMYFUNCTION("""COMPUTED_VALUE"""),30.0)</f>
        <v>30</v>
      </c>
      <c r="I460" s="3">
        <f>IFERROR(__xludf.DUMMYFUNCTION("""COMPUTED_VALUE"""),37.0)</f>
        <v>37</v>
      </c>
    </row>
    <row r="461">
      <c r="A461" s="3">
        <v>1022.0</v>
      </c>
      <c r="B461" s="3">
        <v>8.0</v>
      </c>
      <c r="C461" s="3">
        <v>1030.0</v>
      </c>
      <c r="D461" s="5">
        <v>43348.86502314815</v>
      </c>
      <c r="E461" s="8">
        <f t="shared" si="1"/>
        <v>43348</v>
      </c>
      <c r="F461" s="9">
        <f>IFERROR(__xludf.DUMMYFUNCTION("""COMPUTED_VALUE"""),0.8650231481481482)</f>
        <v>0.8650231481</v>
      </c>
      <c r="G461" s="3">
        <f t="shared" si="2"/>
        <v>20</v>
      </c>
      <c r="H461" s="3">
        <f>IFERROR(__xludf.DUMMYFUNCTION("""COMPUTED_VALUE"""),45.0)</f>
        <v>45</v>
      </c>
      <c r="I461" s="3">
        <f>IFERROR(__xludf.DUMMYFUNCTION("""COMPUTED_VALUE"""),38.0)</f>
        <v>38</v>
      </c>
    </row>
    <row r="462">
      <c r="A462" s="3">
        <v>884.0</v>
      </c>
      <c r="B462" s="3">
        <v>8.0</v>
      </c>
      <c r="C462" s="3">
        <v>892.0</v>
      </c>
      <c r="D462" s="5">
        <v>43348.875439814816</v>
      </c>
      <c r="E462" s="8">
        <f t="shared" si="1"/>
        <v>43348</v>
      </c>
      <c r="F462" s="9">
        <f>IFERROR(__xludf.DUMMYFUNCTION("""COMPUTED_VALUE"""),0.8754398148148148)</f>
        <v>0.8754398148</v>
      </c>
      <c r="G462" s="3">
        <f t="shared" si="2"/>
        <v>21</v>
      </c>
      <c r="H462" s="3">
        <f>IFERROR(__xludf.DUMMYFUNCTION("""COMPUTED_VALUE"""),0.0)</f>
        <v>0</v>
      </c>
      <c r="I462" s="3">
        <f>IFERROR(__xludf.DUMMYFUNCTION("""COMPUTED_VALUE"""),38.0)</f>
        <v>38</v>
      </c>
    </row>
    <row r="463">
      <c r="A463" s="3">
        <v>933.0</v>
      </c>
      <c r="B463" s="3">
        <v>13.0</v>
      </c>
      <c r="C463" s="3">
        <v>946.0</v>
      </c>
      <c r="D463" s="5">
        <v>43348.88585648148</v>
      </c>
      <c r="E463" s="8">
        <f t="shared" si="1"/>
        <v>43348</v>
      </c>
      <c r="F463" s="9">
        <f>IFERROR(__xludf.DUMMYFUNCTION("""COMPUTED_VALUE"""),0.8858564814814814)</f>
        <v>0.8858564815</v>
      </c>
      <c r="G463" s="3">
        <f t="shared" si="2"/>
        <v>21</v>
      </c>
      <c r="H463" s="3">
        <f>IFERROR(__xludf.DUMMYFUNCTION("""COMPUTED_VALUE"""),15.0)</f>
        <v>15</v>
      </c>
      <c r="I463" s="3">
        <f>IFERROR(__xludf.DUMMYFUNCTION("""COMPUTED_VALUE"""),38.0)</f>
        <v>38</v>
      </c>
    </row>
    <row r="464">
      <c r="A464" s="3">
        <v>897.0</v>
      </c>
      <c r="B464" s="3">
        <v>9.0</v>
      </c>
      <c r="C464" s="3">
        <v>906.0</v>
      </c>
      <c r="D464" s="5">
        <v>43348.896261574075</v>
      </c>
      <c r="E464" s="8">
        <f t="shared" si="1"/>
        <v>43348</v>
      </c>
      <c r="F464" s="9">
        <f>IFERROR(__xludf.DUMMYFUNCTION("""COMPUTED_VALUE"""),0.896261574074074)</f>
        <v>0.8962615741</v>
      </c>
      <c r="G464" s="3">
        <f t="shared" si="2"/>
        <v>21</v>
      </c>
      <c r="H464" s="3">
        <f>IFERROR(__xludf.DUMMYFUNCTION("""COMPUTED_VALUE"""),30.0)</f>
        <v>30</v>
      </c>
      <c r="I464" s="3">
        <f>IFERROR(__xludf.DUMMYFUNCTION("""COMPUTED_VALUE"""),37.0)</f>
        <v>37</v>
      </c>
    </row>
    <row r="465">
      <c r="A465" s="3">
        <v>853.0</v>
      </c>
      <c r="B465" s="3">
        <v>4.0</v>
      </c>
      <c r="C465" s="3">
        <v>857.0</v>
      </c>
      <c r="D465" s="5">
        <v>43348.906689814816</v>
      </c>
      <c r="E465" s="8">
        <f t="shared" si="1"/>
        <v>43348</v>
      </c>
      <c r="F465" s="9">
        <f>IFERROR(__xludf.DUMMYFUNCTION("""COMPUTED_VALUE"""),0.9066898148148148)</f>
        <v>0.9066898148</v>
      </c>
      <c r="G465" s="3">
        <f t="shared" si="2"/>
        <v>21</v>
      </c>
      <c r="H465" s="3">
        <f>IFERROR(__xludf.DUMMYFUNCTION("""COMPUTED_VALUE"""),45.0)</f>
        <v>45</v>
      </c>
      <c r="I465" s="3">
        <f>IFERROR(__xludf.DUMMYFUNCTION("""COMPUTED_VALUE"""),38.0)</f>
        <v>38</v>
      </c>
    </row>
    <row r="466">
      <c r="A466" s="3">
        <v>758.0</v>
      </c>
      <c r="B466" s="3">
        <v>5.0</v>
      </c>
      <c r="C466" s="3">
        <v>763.0</v>
      </c>
      <c r="D466" s="5">
        <v>43348.91709490741</v>
      </c>
      <c r="E466" s="8">
        <f t="shared" si="1"/>
        <v>43348</v>
      </c>
      <c r="F466" s="9">
        <f>IFERROR(__xludf.DUMMYFUNCTION("""COMPUTED_VALUE"""),0.9170949074074074)</f>
        <v>0.9170949074</v>
      </c>
      <c r="G466" s="3">
        <f t="shared" si="2"/>
        <v>22</v>
      </c>
      <c r="H466" s="3">
        <f>IFERROR(__xludf.DUMMYFUNCTION("""COMPUTED_VALUE"""),0.0)</f>
        <v>0</v>
      </c>
      <c r="I466" s="3">
        <f>IFERROR(__xludf.DUMMYFUNCTION("""COMPUTED_VALUE"""),37.0)</f>
        <v>37</v>
      </c>
    </row>
    <row r="467">
      <c r="A467" s="3">
        <v>750.0</v>
      </c>
      <c r="B467" s="3">
        <v>7.0</v>
      </c>
      <c r="C467" s="3">
        <v>757.0</v>
      </c>
      <c r="D467" s="5">
        <v>43348.92752314815</v>
      </c>
      <c r="E467" s="8">
        <f t="shared" si="1"/>
        <v>43348</v>
      </c>
      <c r="F467" s="9">
        <f>IFERROR(__xludf.DUMMYFUNCTION("""COMPUTED_VALUE"""),0.9275231481481482)</f>
        <v>0.9275231481</v>
      </c>
      <c r="G467" s="3">
        <f t="shared" si="2"/>
        <v>22</v>
      </c>
      <c r="H467" s="3">
        <f>IFERROR(__xludf.DUMMYFUNCTION("""COMPUTED_VALUE"""),15.0)</f>
        <v>15</v>
      </c>
      <c r="I467" s="3">
        <f>IFERROR(__xludf.DUMMYFUNCTION("""COMPUTED_VALUE"""),38.0)</f>
        <v>38</v>
      </c>
    </row>
    <row r="468">
      <c r="A468" s="3">
        <v>730.0</v>
      </c>
      <c r="B468" s="3">
        <v>8.0</v>
      </c>
      <c r="C468" s="3">
        <v>738.0</v>
      </c>
      <c r="D468" s="5">
        <v>43348.93792824074</v>
      </c>
      <c r="E468" s="8">
        <f t="shared" si="1"/>
        <v>43348</v>
      </c>
      <c r="F468" s="9">
        <f>IFERROR(__xludf.DUMMYFUNCTION("""COMPUTED_VALUE"""),0.9379282407407408)</f>
        <v>0.9379282407</v>
      </c>
      <c r="G468" s="3">
        <f t="shared" si="2"/>
        <v>22</v>
      </c>
      <c r="H468" s="3">
        <f>IFERROR(__xludf.DUMMYFUNCTION("""COMPUTED_VALUE"""),30.0)</f>
        <v>30</v>
      </c>
      <c r="I468" s="3">
        <f>IFERROR(__xludf.DUMMYFUNCTION("""COMPUTED_VALUE"""),37.0)</f>
        <v>37</v>
      </c>
    </row>
    <row r="469">
      <c r="A469" s="3">
        <v>691.0</v>
      </c>
      <c r="B469" s="3">
        <v>7.0</v>
      </c>
      <c r="C469" s="3">
        <v>698.0</v>
      </c>
      <c r="D469" s="5">
        <v>43348.94835648148</v>
      </c>
      <c r="E469" s="8">
        <f t="shared" si="1"/>
        <v>43348</v>
      </c>
      <c r="F469" s="9">
        <f>IFERROR(__xludf.DUMMYFUNCTION("""COMPUTED_VALUE"""),0.9483564814814814)</f>
        <v>0.9483564815</v>
      </c>
      <c r="G469" s="3">
        <f t="shared" si="2"/>
        <v>22</v>
      </c>
      <c r="H469" s="3">
        <f>IFERROR(__xludf.DUMMYFUNCTION("""COMPUTED_VALUE"""),45.0)</f>
        <v>45</v>
      </c>
      <c r="I469" s="3">
        <f>IFERROR(__xludf.DUMMYFUNCTION("""COMPUTED_VALUE"""),38.0)</f>
        <v>38</v>
      </c>
    </row>
    <row r="470">
      <c r="A470" s="3">
        <v>598.0</v>
      </c>
      <c r="B470" s="3">
        <v>6.0</v>
      </c>
      <c r="C470" s="3">
        <v>604.0</v>
      </c>
      <c r="D470" s="5">
        <v>43348.95877314815</v>
      </c>
      <c r="E470" s="8">
        <f t="shared" si="1"/>
        <v>43348</v>
      </c>
      <c r="F470" s="9">
        <f>IFERROR(__xludf.DUMMYFUNCTION("""COMPUTED_VALUE"""),0.9587731481481482)</f>
        <v>0.9587731481</v>
      </c>
      <c r="G470" s="3">
        <f t="shared" si="2"/>
        <v>23</v>
      </c>
      <c r="H470" s="3">
        <f>IFERROR(__xludf.DUMMYFUNCTION("""COMPUTED_VALUE"""),0.0)</f>
        <v>0</v>
      </c>
      <c r="I470" s="3">
        <f>IFERROR(__xludf.DUMMYFUNCTION("""COMPUTED_VALUE"""),38.0)</f>
        <v>38</v>
      </c>
    </row>
    <row r="471">
      <c r="A471" s="3">
        <v>583.0</v>
      </c>
      <c r="B471" s="3">
        <v>7.0</v>
      </c>
      <c r="C471" s="3">
        <v>590.0</v>
      </c>
      <c r="D471" s="5">
        <v>43348.969189814816</v>
      </c>
      <c r="E471" s="8">
        <f t="shared" si="1"/>
        <v>43348</v>
      </c>
      <c r="F471" s="9">
        <f>IFERROR(__xludf.DUMMYFUNCTION("""COMPUTED_VALUE"""),0.9691898148148148)</f>
        <v>0.9691898148</v>
      </c>
      <c r="G471" s="3">
        <f t="shared" si="2"/>
        <v>23</v>
      </c>
      <c r="H471" s="3">
        <f>IFERROR(__xludf.DUMMYFUNCTION("""COMPUTED_VALUE"""),15.0)</f>
        <v>15</v>
      </c>
      <c r="I471" s="3">
        <f>IFERROR(__xludf.DUMMYFUNCTION("""COMPUTED_VALUE"""),38.0)</f>
        <v>38</v>
      </c>
    </row>
    <row r="472">
      <c r="A472" s="3">
        <v>542.0</v>
      </c>
      <c r="B472" s="3">
        <v>4.0</v>
      </c>
      <c r="C472" s="3">
        <v>546.0</v>
      </c>
      <c r="D472" s="5">
        <v>43348.97960648148</v>
      </c>
      <c r="E472" s="8">
        <f t="shared" si="1"/>
        <v>43348</v>
      </c>
      <c r="F472" s="9">
        <f>IFERROR(__xludf.DUMMYFUNCTION("""COMPUTED_VALUE"""),0.9796064814814814)</f>
        <v>0.9796064815</v>
      </c>
      <c r="G472" s="3">
        <f t="shared" si="2"/>
        <v>23</v>
      </c>
      <c r="H472" s="3">
        <f>IFERROR(__xludf.DUMMYFUNCTION("""COMPUTED_VALUE"""),30.0)</f>
        <v>30</v>
      </c>
      <c r="I472" s="3">
        <f>IFERROR(__xludf.DUMMYFUNCTION("""COMPUTED_VALUE"""),38.0)</f>
        <v>38</v>
      </c>
    </row>
    <row r="473">
      <c r="A473" s="3">
        <v>465.0</v>
      </c>
      <c r="B473" s="3">
        <v>7.0</v>
      </c>
      <c r="C473" s="3">
        <v>472.0</v>
      </c>
      <c r="D473" s="5">
        <v>43348.99002314815</v>
      </c>
      <c r="E473" s="8">
        <f t="shared" si="1"/>
        <v>43348</v>
      </c>
      <c r="F473" s="9">
        <f>IFERROR(__xludf.DUMMYFUNCTION("""COMPUTED_VALUE"""),0.9900231481481482)</f>
        <v>0.9900231481</v>
      </c>
      <c r="G473" s="3">
        <f t="shared" si="2"/>
        <v>23</v>
      </c>
      <c r="H473" s="3">
        <f>IFERROR(__xludf.DUMMYFUNCTION("""COMPUTED_VALUE"""),45.0)</f>
        <v>45</v>
      </c>
      <c r="I473" s="3">
        <f>IFERROR(__xludf.DUMMYFUNCTION("""COMPUTED_VALUE"""),38.0)</f>
        <v>38</v>
      </c>
    </row>
    <row r="474">
      <c r="A474" s="3">
        <v>405.0</v>
      </c>
      <c r="B474" s="3">
        <v>6.0</v>
      </c>
      <c r="C474" s="3">
        <v>411.0</v>
      </c>
      <c r="D474" s="5">
        <v>43349.000451388885</v>
      </c>
      <c r="E474" s="8">
        <f t="shared" si="1"/>
        <v>43349</v>
      </c>
      <c r="F474" s="9">
        <f>IFERROR(__xludf.DUMMYFUNCTION("""COMPUTED_VALUE"""),4.5138888888888887E-4)</f>
        <v>0.0004513888889</v>
      </c>
      <c r="G474" s="3">
        <f t="shared" si="2"/>
        <v>0</v>
      </c>
      <c r="H474" s="3">
        <f>IFERROR(__xludf.DUMMYFUNCTION("""COMPUTED_VALUE"""),0.0)</f>
        <v>0</v>
      </c>
      <c r="I474" s="3">
        <f>IFERROR(__xludf.DUMMYFUNCTION("""COMPUTED_VALUE"""),39.0)</f>
        <v>39</v>
      </c>
    </row>
    <row r="475">
      <c r="A475" s="3">
        <v>459.0</v>
      </c>
      <c r="B475" s="3">
        <v>3.0</v>
      </c>
      <c r="C475" s="3">
        <v>462.0</v>
      </c>
      <c r="D475" s="5">
        <v>43349.01085648148</v>
      </c>
      <c r="E475" s="8">
        <f t="shared" si="1"/>
        <v>43349</v>
      </c>
      <c r="F475" s="9">
        <f>IFERROR(__xludf.DUMMYFUNCTION("""COMPUTED_VALUE"""),0.01085648148148148)</f>
        <v>0.01085648148</v>
      </c>
      <c r="G475" s="3">
        <f t="shared" si="2"/>
        <v>0</v>
      </c>
      <c r="H475" s="3">
        <f>IFERROR(__xludf.DUMMYFUNCTION("""COMPUTED_VALUE"""),15.0)</f>
        <v>15</v>
      </c>
      <c r="I475" s="3">
        <f>IFERROR(__xludf.DUMMYFUNCTION("""COMPUTED_VALUE"""),38.0)</f>
        <v>38</v>
      </c>
    </row>
    <row r="476">
      <c r="A476" s="3">
        <v>380.0</v>
      </c>
      <c r="B476" s="3">
        <v>1.0</v>
      </c>
      <c r="C476" s="3">
        <v>381.0</v>
      </c>
      <c r="D476" s="5">
        <v>43349.02127314815</v>
      </c>
      <c r="E476" s="8">
        <f t="shared" si="1"/>
        <v>43349</v>
      </c>
      <c r="F476" s="9">
        <f>IFERROR(__xludf.DUMMYFUNCTION("""COMPUTED_VALUE"""),0.02127314814814815)</f>
        <v>0.02127314815</v>
      </c>
      <c r="G476" s="3">
        <f t="shared" si="2"/>
        <v>0</v>
      </c>
      <c r="H476" s="3">
        <f>IFERROR(__xludf.DUMMYFUNCTION("""COMPUTED_VALUE"""),30.0)</f>
        <v>30</v>
      </c>
      <c r="I476" s="3">
        <f>IFERROR(__xludf.DUMMYFUNCTION("""COMPUTED_VALUE"""),38.0)</f>
        <v>38</v>
      </c>
    </row>
    <row r="477">
      <c r="A477" s="3">
        <v>356.0</v>
      </c>
      <c r="B477" s="3">
        <v>3.0</v>
      </c>
      <c r="C477" s="3">
        <v>353.0</v>
      </c>
      <c r="D477" s="5">
        <v>43349.03167824074</v>
      </c>
      <c r="E477" s="8">
        <f t="shared" si="1"/>
        <v>43349</v>
      </c>
      <c r="F477" s="9">
        <f>IFERROR(__xludf.DUMMYFUNCTION("""COMPUTED_VALUE"""),0.03167824074074074)</f>
        <v>0.03167824074</v>
      </c>
      <c r="G477" s="3">
        <f t="shared" si="2"/>
        <v>0</v>
      </c>
      <c r="H477" s="3">
        <f>IFERROR(__xludf.DUMMYFUNCTION("""COMPUTED_VALUE"""),45.0)</f>
        <v>45</v>
      </c>
      <c r="I477" s="3">
        <f>IFERROR(__xludf.DUMMYFUNCTION("""COMPUTED_VALUE"""),37.0)</f>
        <v>37</v>
      </c>
    </row>
    <row r="478">
      <c r="A478" s="3">
        <v>307.0</v>
      </c>
      <c r="B478" s="3">
        <v>3.0</v>
      </c>
      <c r="C478" s="3">
        <v>310.0</v>
      </c>
      <c r="D478" s="5">
        <v>43349.04210648148</v>
      </c>
      <c r="E478" s="8">
        <f t="shared" si="1"/>
        <v>43349</v>
      </c>
      <c r="F478" s="9">
        <f>IFERROR(__xludf.DUMMYFUNCTION("""COMPUTED_VALUE"""),0.04210648148148148)</f>
        <v>0.04210648148</v>
      </c>
      <c r="G478" s="3">
        <f t="shared" si="2"/>
        <v>1</v>
      </c>
      <c r="H478" s="3">
        <f>IFERROR(__xludf.DUMMYFUNCTION("""COMPUTED_VALUE"""),0.0)</f>
        <v>0</v>
      </c>
      <c r="I478" s="3">
        <f>IFERROR(__xludf.DUMMYFUNCTION("""COMPUTED_VALUE"""),38.0)</f>
        <v>38</v>
      </c>
    </row>
    <row r="479">
      <c r="A479" s="3">
        <v>337.0</v>
      </c>
      <c r="B479" s="3">
        <v>4.0</v>
      </c>
      <c r="C479" s="3">
        <v>333.0</v>
      </c>
      <c r="D479" s="5">
        <v>43349.052511574075</v>
      </c>
      <c r="E479" s="8">
        <f t="shared" si="1"/>
        <v>43349</v>
      </c>
      <c r="F479" s="9">
        <f>IFERROR(__xludf.DUMMYFUNCTION("""COMPUTED_VALUE"""),0.05251157407407407)</f>
        <v>0.05251157407</v>
      </c>
      <c r="G479" s="3">
        <f t="shared" si="2"/>
        <v>1</v>
      </c>
      <c r="H479" s="3">
        <f>IFERROR(__xludf.DUMMYFUNCTION("""COMPUTED_VALUE"""),15.0)</f>
        <v>15</v>
      </c>
      <c r="I479" s="3">
        <f>IFERROR(__xludf.DUMMYFUNCTION("""COMPUTED_VALUE"""),37.0)</f>
        <v>37</v>
      </c>
    </row>
    <row r="480">
      <c r="A480" s="3">
        <v>297.0</v>
      </c>
      <c r="B480" s="3">
        <v>1.0</v>
      </c>
      <c r="C480" s="3">
        <v>298.0</v>
      </c>
      <c r="D480" s="5">
        <v>43349.06292824074</v>
      </c>
      <c r="E480" s="8">
        <f t="shared" si="1"/>
        <v>43349</v>
      </c>
      <c r="F480" s="9">
        <f>IFERROR(__xludf.DUMMYFUNCTION("""COMPUTED_VALUE"""),0.06292824074074074)</f>
        <v>0.06292824074</v>
      </c>
      <c r="G480" s="3">
        <f t="shared" si="2"/>
        <v>1</v>
      </c>
      <c r="H480" s="3">
        <f>IFERROR(__xludf.DUMMYFUNCTION("""COMPUTED_VALUE"""),30.0)</f>
        <v>30</v>
      </c>
      <c r="I480" s="3">
        <f>IFERROR(__xludf.DUMMYFUNCTION("""COMPUTED_VALUE"""),37.0)</f>
        <v>37</v>
      </c>
    </row>
    <row r="481">
      <c r="A481" s="3">
        <v>281.0</v>
      </c>
      <c r="B481" s="3">
        <v>3.0</v>
      </c>
      <c r="C481" s="3">
        <v>284.0</v>
      </c>
      <c r="D481" s="5">
        <v>43349.07334490741</v>
      </c>
      <c r="E481" s="8">
        <f t="shared" si="1"/>
        <v>43349</v>
      </c>
      <c r="F481" s="9">
        <f>IFERROR(__xludf.DUMMYFUNCTION("""COMPUTED_VALUE"""),0.07334490740740741)</f>
        <v>0.07334490741</v>
      </c>
      <c r="G481" s="3">
        <f t="shared" si="2"/>
        <v>1</v>
      </c>
      <c r="H481" s="3">
        <f>IFERROR(__xludf.DUMMYFUNCTION("""COMPUTED_VALUE"""),45.0)</f>
        <v>45</v>
      </c>
      <c r="I481" s="3">
        <f>IFERROR(__xludf.DUMMYFUNCTION("""COMPUTED_VALUE"""),37.0)</f>
        <v>37</v>
      </c>
    </row>
    <row r="482">
      <c r="A482" s="3">
        <v>272.0</v>
      </c>
      <c r="B482" s="3">
        <v>2.0</v>
      </c>
      <c r="C482" s="3">
        <v>274.0</v>
      </c>
      <c r="D482" s="5">
        <v>43349.08377314815</v>
      </c>
      <c r="E482" s="8">
        <f t="shared" si="1"/>
        <v>43349</v>
      </c>
      <c r="F482" s="9">
        <f>IFERROR(__xludf.DUMMYFUNCTION("""COMPUTED_VALUE"""),0.08377314814814815)</f>
        <v>0.08377314815</v>
      </c>
      <c r="G482" s="3">
        <f t="shared" si="2"/>
        <v>2</v>
      </c>
      <c r="H482" s="3">
        <f>IFERROR(__xludf.DUMMYFUNCTION("""COMPUTED_VALUE"""),0.0)</f>
        <v>0</v>
      </c>
      <c r="I482" s="3">
        <f>IFERROR(__xludf.DUMMYFUNCTION("""COMPUTED_VALUE"""),38.0)</f>
        <v>38</v>
      </c>
    </row>
    <row r="483">
      <c r="A483" s="3">
        <v>328.0</v>
      </c>
      <c r="B483" s="3">
        <v>3.0</v>
      </c>
      <c r="C483" s="3">
        <v>331.0</v>
      </c>
      <c r="D483" s="5">
        <v>43349.094189814816</v>
      </c>
      <c r="E483" s="8">
        <f t="shared" si="1"/>
        <v>43349</v>
      </c>
      <c r="F483" s="9">
        <f>IFERROR(__xludf.DUMMYFUNCTION("""COMPUTED_VALUE"""),0.09418981481481481)</f>
        <v>0.09418981481</v>
      </c>
      <c r="G483" s="3">
        <f t="shared" si="2"/>
        <v>2</v>
      </c>
      <c r="H483" s="3">
        <f>IFERROR(__xludf.DUMMYFUNCTION("""COMPUTED_VALUE"""),15.0)</f>
        <v>15</v>
      </c>
      <c r="I483" s="3">
        <f>IFERROR(__xludf.DUMMYFUNCTION("""COMPUTED_VALUE"""),38.0)</f>
        <v>38</v>
      </c>
    </row>
    <row r="484">
      <c r="A484" s="3">
        <v>254.0</v>
      </c>
      <c r="B484" s="3">
        <v>6.0</v>
      </c>
      <c r="C484" s="3">
        <v>260.0</v>
      </c>
      <c r="D484" s="5">
        <v>43349.10459490741</v>
      </c>
      <c r="E484" s="8">
        <f t="shared" si="1"/>
        <v>43349</v>
      </c>
      <c r="F484" s="9">
        <f>IFERROR(__xludf.DUMMYFUNCTION("""COMPUTED_VALUE"""),0.10459490740740741)</f>
        <v>0.1045949074</v>
      </c>
      <c r="G484" s="3">
        <f t="shared" si="2"/>
        <v>2</v>
      </c>
      <c r="H484" s="3">
        <f>IFERROR(__xludf.DUMMYFUNCTION("""COMPUTED_VALUE"""),30.0)</f>
        <v>30</v>
      </c>
      <c r="I484" s="3">
        <f>IFERROR(__xludf.DUMMYFUNCTION("""COMPUTED_VALUE"""),37.0)</f>
        <v>37</v>
      </c>
    </row>
    <row r="485">
      <c r="A485" s="3">
        <v>223.0</v>
      </c>
      <c r="B485" s="3">
        <v>5.0</v>
      </c>
      <c r="C485" s="3">
        <v>228.0</v>
      </c>
      <c r="D485" s="5">
        <v>43349.11502314815</v>
      </c>
      <c r="E485" s="8">
        <f t="shared" si="1"/>
        <v>43349</v>
      </c>
      <c r="F485" s="9">
        <f>IFERROR(__xludf.DUMMYFUNCTION("""COMPUTED_VALUE"""),0.11502314814814815)</f>
        <v>0.1150231481</v>
      </c>
      <c r="G485" s="3">
        <f t="shared" si="2"/>
        <v>2</v>
      </c>
      <c r="H485" s="3">
        <f>IFERROR(__xludf.DUMMYFUNCTION("""COMPUTED_VALUE"""),45.0)</f>
        <v>45</v>
      </c>
      <c r="I485" s="3">
        <f>IFERROR(__xludf.DUMMYFUNCTION("""COMPUTED_VALUE"""),38.0)</f>
        <v>38</v>
      </c>
    </row>
    <row r="486">
      <c r="A486" s="3">
        <v>183.0</v>
      </c>
      <c r="B486" s="3">
        <v>2.0</v>
      </c>
      <c r="C486" s="3">
        <v>185.0</v>
      </c>
      <c r="D486" s="5">
        <v>43349.12542824074</v>
      </c>
      <c r="E486" s="8">
        <f t="shared" si="1"/>
        <v>43349</v>
      </c>
      <c r="F486" s="9">
        <f>IFERROR(__xludf.DUMMYFUNCTION("""COMPUTED_VALUE"""),0.12542824074074074)</f>
        <v>0.1254282407</v>
      </c>
      <c r="G486" s="3">
        <f t="shared" si="2"/>
        <v>3</v>
      </c>
      <c r="H486" s="3">
        <f>IFERROR(__xludf.DUMMYFUNCTION("""COMPUTED_VALUE"""),0.0)</f>
        <v>0</v>
      </c>
      <c r="I486" s="3">
        <f>IFERROR(__xludf.DUMMYFUNCTION("""COMPUTED_VALUE"""),37.0)</f>
        <v>37</v>
      </c>
    </row>
    <row r="487">
      <c r="A487" s="3">
        <v>201.0</v>
      </c>
      <c r="B487" s="3">
        <v>1.0</v>
      </c>
      <c r="C487" s="3">
        <v>202.0</v>
      </c>
      <c r="D487" s="5">
        <v>43349.13585648148</v>
      </c>
      <c r="E487" s="8">
        <f t="shared" si="1"/>
        <v>43349</v>
      </c>
      <c r="F487" s="9">
        <f>IFERROR(__xludf.DUMMYFUNCTION("""COMPUTED_VALUE"""),0.1358564814814815)</f>
        <v>0.1358564815</v>
      </c>
      <c r="G487" s="3">
        <f t="shared" si="2"/>
        <v>3</v>
      </c>
      <c r="H487" s="3">
        <f>IFERROR(__xludf.DUMMYFUNCTION("""COMPUTED_VALUE"""),15.0)</f>
        <v>15</v>
      </c>
      <c r="I487" s="3">
        <f>IFERROR(__xludf.DUMMYFUNCTION("""COMPUTED_VALUE"""),38.0)</f>
        <v>38</v>
      </c>
    </row>
    <row r="488">
      <c r="A488" s="3">
        <v>155.0</v>
      </c>
      <c r="B488" s="3">
        <v>0.0</v>
      </c>
      <c r="C488" s="3">
        <v>155.0</v>
      </c>
      <c r="D488" s="5">
        <v>43349.146261574075</v>
      </c>
      <c r="E488" s="8">
        <f t="shared" si="1"/>
        <v>43349</v>
      </c>
      <c r="F488" s="9">
        <f>IFERROR(__xludf.DUMMYFUNCTION("""COMPUTED_VALUE"""),0.14626157407407409)</f>
        <v>0.1462615741</v>
      </c>
      <c r="G488" s="3">
        <f t="shared" si="2"/>
        <v>3</v>
      </c>
      <c r="H488" s="3">
        <f>IFERROR(__xludf.DUMMYFUNCTION("""COMPUTED_VALUE"""),30.0)</f>
        <v>30</v>
      </c>
      <c r="I488" s="3">
        <f>IFERROR(__xludf.DUMMYFUNCTION("""COMPUTED_VALUE"""),37.0)</f>
        <v>37</v>
      </c>
    </row>
    <row r="489">
      <c r="A489" s="3">
        <v>134.0</v>
      </c>
      <c r="B489" s="3">
        <v>1.0</v>
      </c>
      <c r="C489" s="3">
        <v>135.0</v>
      </c>
      <c r="D489" s="5">
        <v>43349.156689814816</v>
      </c>
      <c r="E489" s="8">
        <f t="shared" si="1"/>
        <v>43349</v>
      </c>
      <c r="F489" s="9">
        <f>IFERROR(__xludf.DUMMYFUNCTION("""COMPUTED_VALUE"""),0.1566898148148148)</f>
        <v>0.1566898148</v>
      </c>
      <c r="G489" s="3">
        <f t="shared" si="2"/>
        <v>3</v>
      </c>
      <c r="H489" s="3">
        <f>IFERROR(__xludf.DUMMYFUNCTION("""COMPUTED_VALUE"""),45.0)</f>
        <v>45</v>
      </c>
      <c r="I489" s="3">
        <f>IFERROR(__xludf.DUMMYFUNCTION("""COMPUTED_VALUE"""),38.0)</f>
        <v>38</v>
      </c>
    </row>
    <row r="490">
      <c r="A490" s="3">
        <v>126.0</v>
      </c>
      <c r="B490" s="3">
        <v>3.0</v>
      </c>
      <c r="C490" s="3">
        <v>129.0</v>
      </c>
      <c r="D490" s="5">
        <v>43349.16710648148</v>
      </c>
      <c r="E490" s="8">
        <f t="shared" si="1"/>
        <v>43349</v>
      </c>
      <c r="F490" s="9">
        <f>IFERROR(__xludf.DUMMYFUNCTION("""COMPUTED_VALUE"""),0.1671064814814815)</f>
        <v>0.1671064815</v>
      </c>
      <c r="G490" s="3">
        <f t="shared" si="2"/>
        <v>4</v>
      </c>
      <c r="H490" s="3">
        <f>IFERROR(__xludf.DUMMYFUNCTION("""COMPUTED_VALUE"""),0.0)</f>
        <v>0</v>
      </c>
      <c r="I490" s="3">
        <f>IFERROR(__xludf.DUMMYFUNCTION("""COMPUTED_VALUE"""),38.0)</f>
        <v>38</v>
      </c>
    </row>
    <row r="491">
      <c r="A491" s="3">
        <v>61.0</v>
      </c>
      <c r="B491" s="3">
        <v>0.0</v>
      </c>
      <c r="C491" s="3">
        <v>60.0</v>
      </c>
      <c r="D491" s="5">
        <v>43349.177511574075</v>
      </c>
      <c r="E491" s="8">
        <f t="shared" si="1"/>
        <v>43349</v>
      </c>
      <c r="F491" s="9">
        <f>IFERROR(__xludf.DUMMYFUNCTION("""COMPUTED_VALUE"""),0.17751157407407409)</f>
        <v>0.1775115741</v>
      </c>
      <c r="G491" s="3">
        <f t="shared" si="2"/>
        <v>4</v>
      </c>
      <c r="H491" s="3">
        <f>IFERROR(__xludf.DUMMYFUNCTION("""COMPUTED_VALUE"""),15.0)</f>
        <v>15</v>
      </c>
      <c r="I491" s="3">
        <f>IFERROR(__xludf.DUMMYFUNCTION("""COMPUTED_VALUE"""),37.0)</f>
        <v>37</v>
      </c>
    </row>
    <row r="492">
      <c r="A492" s="3">
        <v>41.0</v>
      </c>
      <c r="B492" s="3">
        <v>0.0</v>
      </c>
      <c r="C492" s="3">
        <v>40.0</v>
      </c>
      <c r="D492" s="5">
        <v>43349.187939814816</v>
      </c>
      <c r="E492" s="8">
        <f t="shared" si="1"/>
        <v>43349</v>
      </c>
      <c r="F492" s="9">
        <f>IFERROR(__xludf.DUMMYFUNCTION("""COMPUTED_VALUE"""),0.1879398148148148)</f>
        <v>0.1879398148</v>
      </c>
      <c r="G492" s="3">
        <f t="shared" si="2"/>
        <v>4</v>
      </c>
      <c r="H492" s="3">
        <f>IFERROR(__xludf.DUMMYFUNCTION("""COMPUTED_VALUE"""),30.0)</f>
        <v>30</v>
      </c>
      <c r="I492" s="3">
        <f>IFERROR(__xludf.DUMMYFUNCTION("""COMPUTED_VALUE"""),38.0)</f>
        <v>38</v>
      </c>
    </row>
    <row r="493">
      <c r="A493" s="3">
        <v>35.0</v>
      </c>
      <c r="B493" s="3">
        <v>0.0</v>
      </c>
      <c r="C493" s="3">
        <v>34.0</v>
      </c>
      <c r="D493" s="5">
        <v>43349.19834490741</v>
      </c>
      <c r="E493" s="8">
        <f t="shared" si="1"/>
        <v>43349</v>
      </c>
      <c r="F493" s="9">
        <f>IFERROR(__xludf.DUMMYFUNCTION("""COMPUTED_VALUE"""),0.1983449074074074)</f>
        <v>0.1983449074</v>
      </c>
      <c r="G493" s="3">
        <f t="shared" si="2"/>
        <v>4</v>
      </c>
      <c r="H493" s="3">
        <f>IFERROR(__xludf.DUMMYFUNCTION("""COMPUTED_VALUE"""),45.0)</f>
        <v>45</v>
      </c>
      <c r="I493" s="3">
        <f>IFERROR(__xludf.DUMMYFUNCTION("""COMPUTED_VALUE"""),37.0)</f>
        <v>37</v>
      </c>
    </row>
    <row r="494">
      <c r="A494" s="3">
        <v>33.0</v>
      </c>
      <c r="B494" s="3">
        <v>0.0</v>
      </c>
      <c r="C494" s="3">
        <v>32.0</v>
      </c>
      <c r="D494" s="5">
        <v>43349.208761574075</v>
      </c>
      <c r="E494" s="8">
        <f t="shared" si="1"/>
        <v>43349</v>
      </c>
      <c r="F494" s="9">
        <f>IFERROR(__xludf.DUMMYFUNCTION("""COMPUTED_VALUE"""),0.20876157407407409)</f>
        <v>0.2087615741</v>
      </c>
      <c r="G494" s="3">
        <f t="shared" si="2"/>
        <v>5</v>
      </c>
      <c r="H494" s="3">
        <f>IFERROR(__xludf.DUMMYFUNCTION("""COMPUTED_VALUE"""),0.0)</f>
        <v>0</v>
      </c>
      <c r="I494" s="3">
        <f>IFERROR(__xludf.DUMMYFUNCTION("""COMPUTED_VALUE"""),37.0)</f>
        <v>37</v>
      </c>
    </row>
    <row r="495">
      <c r="A495" s="3">
        <v>31.0</v>
      </c>
      <c r="B495" s="3">
        <v>0.0</v>
      </c>
      <c r="C495" s="3">
        <v>30.0</v>
      </c>
      <c r="D495" s="5">
        <v>43349.21917824074</v>
      </c>
      <c r="E495" s="8">
        <f t="shared" si="1"/>
        <v>43349</v>
      </c>
      <c r="F495" s="9">
        <f>IFERROR(__xludf.DUMMYFUNCTION("""COMPUTED_VALUE"""),0.21917824074074074)</f>
        <v>0.2191782407</v>
      </c>
      <c r="G495" s="3">
        <f t="shared" si="2"/>
        <v>5</v>
      </c>
      <c r="H495" s="3">
        <f>IFERROR(__xludf.DUMMYFUNCTION("""COMPUTED_VALUE"""),15.0)</f>
        <v>15</v>
      </c>
      <c r="I495" s="3">
        <f>IFERROR(__xludf.DUMMYFUNCTION("""COMPUTED_VALUE"""),37.0)</f>
        <v>37</v>
      </c>
    </row>
    <row r="496">
      <c r="A496" s="3">
        <v>30.0</v>
      </c>
      <c r="B496" s="3">
        <v>0.0</v>
      </c>
      <c r="C496" s="3">
        <v>29.0</v>
      </c>
      <c r="D496" s="5">
        <v>43349.22959490741</v>
      </c>
      <c r="E496" s="8">
        <f t="shared" si="1"/>
        <v>43349</v>
      </c>
      <c r="F496" s="9">
        <f>IFERROR(__xludf.DUMMYFUNCTION("""COMPUTED_VALUE"""),0.2295949074074074)</f>
        <v>0.2295949074</v>
      </c>
      <c r="G496" s="3">
        <f t="shared" si="2"/>
        <v>5</v>
      </c>
      <c r="H496" s="3">
        <f>IFERROR(__xludf.DUMMYFUNCTION("""COMPUTED_VALUE"""),30.0)</f>
        <v>30</v>
      </c>
      <c r="I496" s="3">
        <f>IFERROR(__xludf.DUMMYFUNCTION("""COMPUTED_VALUE"""),37.0)</f>
        <v>37</v>
      </c>
    </row>
    <row r="497">
      <c r="A497" s="3">
        <v>30.0</v>
      </c>
      <c r="B497" s="3">
        <v>0.0</v>
      </c>
      <c r="C497" s="3">
        <v>29.0</v>
      </c>
      <c r="D497" s="5">
        <v>43349.240011574075</v>
      </c>
      <c r="E497" s="8">
        <f t="shared" si="1"/>
        <v>43349</v>
      </c>
      <c r="F497" s="9">
        <f>IFERROR(__xludf.DUMMYFUNCTION("""COMPUTED_VALUE"""),0.24001157407407409)</f>
        <v>0.2400115741</v>
      </c>
      <c r="G497" s="3">
        <f t="shared" si="2"/>
        <v>5</v>
      </c>
      <c r="H497" s="3">
        <f>IFERROR(__xludf.DUMMYFUNCTION("""COMPUTED_VALUE"""),45.0)</f>
        <v>45</v>
      </c>
      <c r="I497" s="3">
        <f>IFERROR(__xludf.DUMMYFUNCTION("""COMPUTED_VALUE"""),37.0)</f>
        <v>37</v>
      </c>
    </row>
    <row r="498">
      <c r="A498" s="3">
        <v>30.0</v>
      </c>
      <c r="B498" s="3">
        <v>0.0</v>
      </c>
      <c r="C498" s="3">
        <v>29.0</v>
      </c>
      <c r="D498" s="5">
        <v>43349.25042824074</v>
      </c>
      <c r="E498" s="8">
        <f t="shared" si="1"/>
        <v>43349</v>
      </c>
      <c r="F498" s="9">
        <f>IFERROR(__xludf.DUMMYFUNCTION("""COMPUTED_VALUE"""),0.2504282407407407)</f>
        <v>0.2504282407</v>
      </c>
      <c r="G498" s="3">
        <f t="shared" si="2"/>
        <v>6</v>
      </c>
      <c r="H498" s="3">
        <f>IFERROR(__xludf.DUMMYFUNCTION("""COMPUTED_VALUE"""),0.0)</f>
        <v>0</v>
      </c>
      <c r="I498" s="3">
        <f>IFERROR(__xludf.DUMMYFUNCTION("""COMPUTED_VALUE"""),37.0)</f>
        <v>37</v>
      </c>
    </row>
    <row r="499">
      <c r="A499" s="3">
        <v>29.0</v>
      </c>
      <c r="B499" s="3">
        <v>0.0</v>
      </c>
      <c r="C499" s="3">
        <v>28.0</v>
      </c>
      <c r="D499" s="5">
        <v>43349.26084490741</v>
      </c>
      <c r="E499" s="8">
        <f t="shared" si="1"/>
        <v>43349</v>
      </c>
      <c r="F499" s="9">
        <f>IFERROR(__xludf.DUMMYFUNCTION("""COMPUTED_VALUE"""),0.2608449074074074)</f>
        <v>0.2608449074</v>
      </c>
      <c r="G499" s="3">
        <f t="shared" si="2"/>
        <v>6</v>
      </c>
      <c r="H499" s="3">
        <f>IFERROR(__xludf.DUMMYFUNCTION("""COMPUTED_VALUE"""),15.0)</f>
        <v>15</v>
      </c>
      <c r="I499" s="3">
        <f>IFERROR(__xludf.DUMMYFUNCTION("""COMPUTED_VALUE"""),37.0)</f>
        <v>37</v>
      </c>
    </row>
    <row r="500">
      <c r="A500" s="3">
        <v>28.0</v>
      </c>
      <c r="B500" s="3">
        <v>0.0</v>
      </c>
      <c r="C500" s="3">
        <v>27.0</v>
      </c>
      <c r="D500" s="5">
        <v>43349.273877314816</v>
      </c>
      <c r="E500" s="8">
        <f t="shared" si="1"/>
        <v>43349</v>
      </c>
      <c r="F500" s="9">
        <f>IFERROR(__xludf.DUMMYFUNCTION("""COMPUTED_VALUE"""),0.2738773148148148)</f>
        <v>0.2738773148</v>
      </c>
      <c r="G500" s="3">
        <f t="shared" si="2"/>
        <v>6</v>
      </c>
      <c r="H500" s="3">
        <f>IFERROR(__xludf.DUMMYFUNCTION("""COMPUTED_VALUE"""),34.0)</f>
        <v>34</v>
      </c>
      <c r="I500" s="3">
        <f>IFERROR(__xludf.DUMMYFUNCTION("""COMPUTED_VALUE"""),23.0)</f>
        <v>23</v>
      </c>
    </row>
    <row r="501">
      <c r="A501" s="3">
        <v>28.0</v>
      </c>
      <c r="B501" s="3">
        <v>0.0</v>
      </c>
      <c r="C501" s="3">
        <v>27.0</v>
      </c>
      <c r="D501" s="5">
        <v>43349.28166666667</v>
      </c>
      <c r="E501" s="8">
        <f t="shared" si="1"/>
        <v>43349</v>
      </c>
      <c r="F501" s="9">
        <f>IFERROR(__xludf.DUMMYFUNCTION("""COMPUTED_VALUE"""),0.2816666666666667)</f>
        <v>0.2816666667</v>
      </c>
      <c r="G501" s="3">
        <f t="shared" si="2"/>
        <v>6</v>
      </c>
      <c r="H501" s="3">
        <f>IFERROR(__xludf.DUMMYFUNCTION("""COMPUTED_VALUE"""),45.0)</f>
        <v>45</v>
      </c>
      <c r="I501" s="3">
        <f>IFERROR(__xludf.DUMMYFUNCTION("""COMPUTED_VALUE"""),36.0)</f>
        <v>36</v>
      </c>
    </row>
    <row r="502">
      <c r="A502" s="3">
        <v>30.0</v>
      </c>
      <c r="B502" s="3">
        <v>0.0</v>
      </c>
      <c r="C502" s="3">
        <v>29.0</v>
      </c>
      <c r="D502" s="5">
        <v>43349.29209490741</v>
      </c>
      <c r="E502" s="8">
        <f t="shared" si="1"/>
        <v>43349</v>
      </c>
      <c r="F502" s="9">
        <f>IFERROR(__xludf.DUMMYFUNCTION("""COMPUTED_VALUE"""),0.2920949074074074)</f>
        <v>0.2920949074</v>
      </c>
      <c r="G502" s="3">
        <f t="shared" si="2"/>
        <v>7</v>
      </c>
      <c r="H502" s="3">
        <f>IFERROR(__xludf.DUMMYFUNCTION("""COMPUTED_VALUE"""),0.0)</f>
        <v>0</v>
      </c>
      <c r="I502" s="3">
        <f>IFERROR(__xludf.DUMMYFUNCTION("""COMPUTED_VALUE"""),37.0)</f>
        <v>37</v>
      </c>
    </row>
    <row r="503">
      <c r="A503" s="3">
        <v>46.0</v>
      </c>
      <c r="B503" s="3">
        <v>0.0</v>
      </c>
      <c r="C503" s="3">
        <v>45.0</v>
      </c>
      <c r="D503" s="5">
        <v>43349.30252314815</v>
      </c>
      <c r="E503" s="8">
        <f t="shared" si="1"/>
        <v>43349</v>
      </c>
      <c r="F503" s="9">
        <f>IFERROR(__xludf.DUMMYFUNCTION("""COMPUTED_VALUE"""),0.3025231481481481)</f>
        <v>0.3025231481</v>
      </c>
      <c r="G503" s="3">
        <f t="shared" si="2"/>
        <v>7</v>
      </c>
      <c r="H503" s="3">
        <f>IFERROR(__xludf.DUMMYFUNCTION("""COMPUTED_VALUE"""),15.0)</f>
        <v>15</v>
      </c>
      <c r="I503" s="3">
        <f>IFERROR(__xludf.DUMMYFUNCTION("""COMPUTED_VALUE"""),38.0)</f>
        <v>38</v>
      </c>
    </row>
    <row r="504">
      <c r="A504" s="3">
        <v>56.0</v>
      </c>
      <c r="B504" s="3">
        <v>0.0</v>
      </c>
      <c r="C504" s="3">
        <v>55.0</v>
      </c>
      <c r="D504" s="5">
        <v>43349.312951388885</v>
      </c>
      <c r="E504" s="8">
        <f t="shared" si="1"/>
        <v>43349</v>
      </c>
      <c r="F504" s="9">
        <f>IFERROR(__xludf.DUMMYFUNCTION("""COMPUTED_VALUE"""),0.3129513888888889)</f>
        <v>0.3129513889</v>
      </c>
      <c r="G504" s="3">
        <f t="shared" si="2"/>
        <v>7</v>
      </c>
      <c r="H504" s="3">
        <f>IFERROR(__xludf.DUMMYFUNCTION("""COMPUTED_VALUE"""),30.0)</f>
        <v>30</v>
      </c>
      <c r="I504" s="3">
        <f>IFERROR(__xludf.DUMMYFUNCTION("""COMPUTED_VALUE"""),39.0)</f>
        <v>39</v>
      </c>
    </row>
    <row r="505">
      <c r="A505" s="3">
        <v>70.0</v>
      </c>
      <c r="B505" s="3">
        <v>0.0</v>
      </c>
      <c r="C505" s="3">
        <v>69.0</v>
      </c>
      <c r="D505" s="5">
        <v>43349.32335648148</v>
      </c>
      <c r="E505" s="8">
        <f t="shared" si="1"/>
        <v>43349</v>
      </c>
      <c r="F505" s="9">
        <f>IFERROR(__xludf.DUMMYFUNCTION("""COMPUTED_VALUE"""),0.3233564814814815)</f>
        <v>0.3233564815</v>
      </c>
      <c r="G505" s="3">
        <f t="shared" si="2"/>
        <v>7</v>
      </c>
      <c r="H505" s="3">
        <f>IFERROR(__xludf.DUMMYFUNCTION("""COMPUTED_VALUE"""),45.0)</f>
        <v>45</v>
      </c>
      <c r="I505" s="3">
        <f>IFERROR(__xludf.DUMMYFUNCTION("""COMPUTED_VALUE"""),38.0)</f>
        <v>38</v>
      </c>
    </row>
    <row r="506">
      <c r="A506" s="3">
        <v>66.0</v>
      </c>
      <c r="B506" s="3">
        <v>0.0</v>
      </c>
      <c r="C506" s="3">
        <v>65.0</v>
      </c>
      <c r="D506" s="5">
        <v>43349.33378472222</v>
      </c>
      <c r="E506" s="8">
        <f t="shared" si="1"/>
        <v>43349</v>
      </c>
      <c r="F506" s="9">
        <f>IFERROR(__xludf.DUMMYFUNCTION("""COMPUTED_VALUE"""),0.3337847222222222)</f>
        <v>0.3337847222</v>
      </c>
      <c r="G506" s="3">
        <f t="shared" si="2"/>
        <v>8</v>
      </c>
      <c r="H506" s="3">
        <f>IFERROR(__xludf.DUMMYFUNCTION("""COMPUTED_VALUE"""),0.0)</f>
        <v>0</v>
      </c>
      <c r="I506" s="3">
        <f>IFERROR(__xludf.DUMMYFUNCTION("""COMPUTED_VALUE"""),39.0)</f>
        <v>39</v>
      </c>
    </row>
    <row r="507">
      <c r="A507" s="3">
        <v>84.0</v>
      </c>
      <c r="B507" s="3">
        <v>0.0</v>
      </c>
      <c r="C507" s="3">
        <v>83.0</v>
      </c>
      <c r="D507" s="5">
        <v>43349.344201388885</v>
      </c>
      <c r="E507" s="8">
        <f t="shared" si="1"/>
        <v>43349</v>
      </c>
      <c r="F507" s="9">
        <f>IFERROR(__xludf.DUMMYFUNCTION("""COMPUTED_VALUE"""),0.3442013888888889)</f>
        <v>0.3442013889</v>
      </c>
      <c r="G507" s="3">
        <f t="shared" si="2"/>
        <v>8</v>
      </c>
      <c r="H507" s="3">
        <f>IFERROR(__xludf.DUMMYFUNCTION("""COMPUTED_VALUE"""),15.0)</f>
        <v>15</v>
      </c>
      <c r="I507" s="3">
        <f>IFERROR(__xludf.DUMMYFUNCTION("""COMPUTED_VALUE"""),39.0)</f>
        <v>39</v>
      </c>
    </row>
    <row r="508">
      <c r="A508" s="3">
        <v>98.0</v>
      </c>
      <c r="B508" s="3">
        <v>1.0</v>
      </c>
      <c r="C508" s="3">
        <v>99.0</v>
      </c>
      <c r="D508" s="5">
        <v>43349.35461805556</v>
      </c>
      <c r="E508" s="8">
        <f t="shared" si="1"/>
        <v>43349</v>
      </c>
      <c r="F508" s="9">
        <f>IFERROR(__xludf.DUMMYFUNCTION("""COMPUTED_VALUE"""),0.35461805555555553)</f>
        <v>0.3546180556</v>
      </c>
      <c r="G508" s="3">
        <f t="shared" si="2"/>
        <v>8</v>
      </c>
      <c r="H508" s="3">
        <f>IFERROR(__xludf.DUMMYFUNCTION("""COMPUTED_VALUE"""),30.0)</f>
        <v>30</v>
      </c>
      <c r="I508" s="3">
        <f>IFERROR(__xludf.DUMMYFUNCTION("""COMPUTED_VALUE"""),39.0)</f>
        <v>39</v>
      </c>
    </row>
    <row r="509">
      <c r="A509" s="3">
        <v>180.0</v>
      </c>
      <c r="B509" s="3">
        <v>0.0</v>
      </c>
      <c r="C509" s="3">
        <v>180.0</v>
      </c>
      <c r="D509" s="5">
        <v>43349.36503472222</v>
      </c>
      <c r="E509" s="8">
        <f t="shared" si="1"/>
        <v>43349</v>
      </c>
      <c r="F509" s="9">
        <f>IFERROR(__xludf.DUMMYFUNCTION("""COMPUTED_VALUE"""),0.3650347222222222)</f>
        <v>0.3650347222</v>
      </c>
      <c r="G509" s="3">
        <f t="shared" si="2"/>
        <v>8</v>
      </c>
      <c r="H509" s="3">
        <f>IFERROR(__xludf.DUMMYFUNCTION("""COMPUTED_VALUE"""),45.0)</f>
        <v>45</v>
      </c>
      <c r="I509" s="3">
        <f>IFERROR(__xludf.DUMMYFUNCTION("""COMPUTED_VALUE"""),39.0)</f>
        <v>39</v>
      </c>
    </row>
    <row r="510">
      <c r="A510" s="3">
        <v>157.0</v>
      </c>
      <c r="B510" s="3">
        <v>0.0</v>
      </c>
      <c r="C510" s="3">
        <v>156.0</v>
      </c>
      <c r="D510" s="5">
        <v>43349.375451388885</v>
      </c>
      <c r="E510" s="8">
        <f t="shared" si="1"/>
        <v>43349</v>
      </c>
      <c r="F510" s="9">
        <f>IFERROR(__xludf.DUMMYFUNCTION("""COMPUTED_VALUE"""),0.3754513888888889)</f>
        <v>0.3754513889</v>
      </c>
      <c r="G510" s="3">
        <f t="shared" si="2"/>
        <v>9</v>
      </c>
      <c r="H510" s="3">
        <f>IFERROR(__xludf.DUMMYFUNCTION("""COMPUTED_VALUE"""),0.0)</f>
        <v>0</v>
      </c>
      <c r="I510" s="3">
        <f>IFERROR(__xludf.DUMMYFUNCTION("""COMPUTED_VALUE"""),39.0)</f>
        <v>39</v>
      </c>
    </row>
    <row r="511">
      <c r="A511" s="3">
        <v>241.0</v>
      </c>
      <c r="B511" s="3">
        <v>1.0</v>
      </c>
      <c r="C511" s="3">
        <v>242.0</v>
      </c>
      <c r="D511" s="5">
        <v>43349.38586805556</v>
      </c>
      <c r="E511" s="8">
        <f t="shared" si="1"/>
        <v>43349</v>
      </c>
      <c r="F511" s="9">
        <f>IFERROR(__xludf.DUMMYFUNCTION("""COMPUTED_VALUE"""),0.38586805555555553)</f>
        <v>0.3858680556</v>
      </c>
      <c r="G511" s="3">
        <f t="shared" si="2"/>
        <v>9</v>
      </c>
      <c r="H511" s="3">
        <f>IFERROR(__xludf.DUMMYFUNCTION("""COMPUTED_VALUE"""),15.0)</f>
        <v>15</v>
      </c>
      <c r="I511" s="3">
        <f>IFERROR(__xludf.DUMMYFUNCTION("""COMPUTED_VALUE"""),39.0)</f>
        <v>39</v>
      </c>
    </row>
    <row r="512">
      <c r="A512" s="3">
        <v>381.0</v>
      </c>
      <c r="B512" s="3">
        <v>1.0</v>
      </c>
      <c r="C512" s="3">
        <v>382.0</v>
      </c>
      <c r="D512" s="5">
        <v>43349.39627314815</v>
      </c>
      <c r="E512" s="8">
        <f t="shared" si="1"/>
        <v>43349</v>
      </c>
      <c r="F512" s="9">
        <f>IFERROR(__xludf.DUMMYFUNCTION("""COMPUTED_VALUE"""),0.3962731481481481)</f>
        <v>0.3962731481</v>
      </c>
      <c r="G512" s="3">
        <f t="shared" si="2"/>
        <v>9</v>
      </c>
      <c r="H512" s="3">
        <f>IFERROR(__xludf.DUMMYFUNCTION("""COMPUTED_VALUE"""),30.0)</f>
        <v>30</v>
      </c>
      <c r="I512" s="3">
        <f>IFERROR(__xludf.DUMMYFUNCTION("""COMPUTED_VALUE"""),38.0)</f>
        <v>38</v>
      </c>
    </row>
    <row r="513">
      <c r="A513" s="3">
        <v>712.0</v>
      </c>
      <c r="B513" s="3">
        <v>5.0</v>
      </c>
      <c r="C513" s="3">
        <v>717.0</v>
      </c>
      <c r="D513" s="5">
        <v>43349.406701388885</v>
      </c>
      <c r="E513" s="8">
        <f t="shared" si="1"/>
        <v>43349</v>
      </c>
      <c r="F513" s="9">
        <f>IFERROR(__xludf.DUMMYFUNCTION("""COMPUTED_VALUE"""),0.4067013888888889)</f>
        <v>0.4067013889</v>
      </c>
      <c r="G513" s="3">
        <f t="shared" si="2"/>
        <v>9</v>
      </c>
      <c r="H513" s="3">
        <f>IFERROR(__xludf.DUMMYFUNCTION("""COMPUTED_VALUE"""),45.0)</f>
        <v>45</v>
      </c>
      <c r="I513" s="3">
        <f>IFERROR(__xludf.DUMMYFUNCTION("""COMPUTED_VALUE"""),39.0)</f>
        <v>39</v>
      </c>
    </row>
    <row r="514">
      <c r="A514" s="3">
        <v>648.0</v>
      </c>
      <c r="B514" s="3">
        <v>5.0</v>
      </c>
      <c r="C514" s="3">
        <v>653.0</v>
      </c>
      <c r="D514" s="5">
        <v>43349.41711805556</v>
      </c>
      <c r="E514" s="8">
        <f t="shared" si="1"/>
        <v>43349</v>
      </c>
      <c r="F514" s="9">
        <f>IFERROR(__xludf.DUMMYFUNCTION("""COMPUTED_VALUE"""),0.41711805555555553)</f>
        <v>0.4171180556</v>
      </c>
      <c r="G514" s="3">
        <f t="shared" si="2"/>
        <v>10</v>
      </c>
      <c r="H514" s="3">
        <f>IFERROR(__xludf.DUMMYFUNCTION("""COMPUTED_VALUE"""),0.0)</f>
        <v>0</v>
      </c>
      <c r="I514" s="3">
        <f>IFERROR(__xludf.DUMMYFUNCTION("""COMPUTED_VALUE"""),39.0)</f>
        <v>39</v>
      </c>
    </row>
    <row r="515">
      <c r="A515" s="3">
        <v>671.0</v>
      </c>
      <c r="B515" s="3">
        <v>7.0</v>
      </c>
      <c r="C515" s="3">
        <v>678.0</v>
      </c>
      <c r="D515" s="5">
        <v>43349.42753472222</v>
      </c>
      <c r="E515" s="8">
        <f t="shared" si="1"/>
        <v>43349</v>
      </c>
      <c r="F515" s="9">
        <f>IFERROR(__xludf.DUMMYFUNCTION("""COMPUTED_VALUE"""),0.4275347222222222)</f>
        <v>0.4275347222</v>
      </c>
      <c r="G515" s="3">
        <f t="shared" si="2"/>
        <v>10</v>
      </c>
      <c r="H515" s="3">
        <f>IFERROR(__xludf.DUMMYFUNCTION("""COMPUTED_VALUE"""),15.0)</f>
        <v>15</v>
      </c>
      <c r="I515" s="3">
        <f>IFERROR(__xludf.DUMMYFUNCTION("""COMPUTED_VALUE"""),39.0)</f>
        <v>39</v>
      </c>
    </row>
    <row r="516">
      <c r="A516" s="3">
        <v>805.0</v>
      </c>
      <c r="B516" s="3">
        <v>14.0</v>
      </c>
      <c r="C516" s="3">
        <v>819.0</v>
      </c>
      <c r="D516" s="5">
        <v>43349.437939814816</v>
      </c>
      <c r="E516" s="8">
        <f t="shared" si="1"/>
        <v>43349</v>
      </c>
      <c r="F516" s="9">
        <f>IFERROR(__xludf.DUMMYFUNCTION("""COMPUTED_VALUE"""),0.4379398148148148)</f>
        <v>0.4379398148</v>
      </c>
      <c r="G516" s="3">
        <f t="shared" si="2"/>
        <v>10</v>
      </c>
      <c r="H516" s="3">
        <f>IFERROR(__xludf.DUMMYFUNCTION("""COMPUTED_VALUE"""),30.0)</f>
        <v>30</v>
      </c>
      <c r="I516" s="3">
        <f>IFERROR(__xludf.DUMMYFUNCTION("""COMPUTED_VALUE"""),38.0)</f>
        <v>38</v>
      </c>
    </row>
    <row r="517">
      <c r="A517" s="3">
        <v>1048.0</v>
      </c>
      <c r="B517" s="3">
        <v>24.0</v>
      </c>
      <c r="C517" s="3">
        <v>1072.0</v>
      </c>
      <c r="D517" s="5">
        <v>43349.44836805556</v>
      </c>
      <c r="E517" s="8">
        <f t="shared" si="1"/>
        <v>43349</v>
      </c>
      <c r="F517" s="9">
        <f>IFERROR(__xludf.DUMMYFUNCTION("""COMPUTED_VALUE"""),0.44836805555555553)</f>
        <v>0.4483680556</v>
      </c>
      <c r="G517" s="3">
        <f t="shared" si="2"/>
        <v>10</v>
      </c>
      <c r="H517" s="3">
        <f>IFERROR(__xludf.DUMMYFUNCTION("""COMPUTED_VALUE"""),45.0)</f>
        <v>45</v>
      </c>
      <c r="I517" s="3">
        <f>IFERROR(__xludf.DUMMYFUNCTION("""COMPUTED_VALUE"""),39.0)</f>
        <v>39</v>
      </c>
    </row>
    <row r="518">
      <c r="A518" s="3">
        <v>921.0</v>
      </c>
      <c r="B518" s="3">
        <v>14.0</v>
      </c>
      <c r="C518" s="3">
        <v>935.0</v>
      </c>
      <c r="D518" s="5">
        <v>43349.45877314815</v>
      </c>
      <c r="E518" s="8">
        <f t="shared" si="1"/>
        <v>43349</v>
      </c>
      <c r="F518" s="9">
        <f>IFERROR(__xludf.DUMMYFUNCTION("""COMPUTED_VALUE"""),0.4587731481481481)</f>
        <v>0.4587731481</v>
      </c>
      <c r="G518" s="3">
        <f t="shared" si="2"/>
        <v>11</v>
      </c>
      <c r="H518" s="3">
        <f>IFERROR(__xludf.DUMMYFUNCTION("""COMPUTED_VALUE"""),0.0)</f>
        <v>0</v>
      </c>
      <c r="I518" s="3">
        <f>IFERROR(__xludf.DUMMYFUNCTION("""COMPUTED_VALUE"""),38.0)</f>
        <v>38</v>
      </c>
    </row>
    <row r="519">
      <c r="A519" s="3">
        <v>676.0</v>
      </c>
      <c r="B519" s="3">
        <v>13.0</v>
      </c>
      <c r="C519" s="3">
        <v>689.0</v>
      </c>
      <c r="D519" s="5">
        <v>43349.469189814816</v>
      </c>
      <c r="E519" s="8">
        <f t="shared" si="1"/>
        <v>43349</v>
      </c>
      <c r="F519" s="9">
        <f>IFERROR(__xludf.DUMMYFUNCTION("""COMPUTED_VALUE"""),0.4691898148148148)</f>
        <v>0.4691898148</v>
      </c>
      <c r="G519" s="3">
        <f t="shared" si="2"/>
        <v>11</v>
      </c>
      <c r="H519" s="3">
        <f>IFERROR(__xludf.DUMMYFUNCTION("""COMPUTED_VALUE"""),15.0)</f>
        <v>15</v>
      </c>
      <c r="I519" s="3">
        <f>IFERROR(__xludf.DUMMYFUNCTION("""COMPUTED_VALUE"""),38.0)</f>
        <v>38</v>
      </c>
    </row>
    <row r="520">
      <c r="A520" s="3">
        <v>611.0</v>
      </c>
      <c r="B520" s="3">
        <v>6.0</v>
      </c>
      <c r="C520" s="3">
        <v>609.0</v>
      </c>
      <c r="D520" s="5">
        <v>43349.47960648148</v>
      </c>
      <c r="E520" s="8">
        <f t="shared" si="1"/>
        <v>43349</v>
      </c>
      <c r="F520" s="9">
        <f>IFERROR(__xludf.DUMMYFUNCTION("""COMPUTED_VALUE"""),0.4796064814814815)</f>
        <v>0.4796064815</v>
      </c>
      <c r="G520" s="3">
        <f t="shared" si="2"/>
        <v>11</v>
      </c>
      <c r="H520" s="3">
        <f>IFERROR(__xludf.DUMMYFUNCTION("""COMPUTED_VALUE"""),30.0)</f>
        <v>30</v>
      </c>
      <c r="I520" s="3">
        <f>IFERROR(__xludf.DUMMYFUNCTION("""COMPUTED_VALUE"""),38.0)</f>
        <v>38</v>
      </c>
    </row>
    <row r="521">
      <c r="A521" s="3">
        <v>572.0</v>
      </c>
      <c r="B521" s="3">
        <v>7.0</v>
      </c>
      <c r="C521" s="3">
        <v>579.0</v>
      </c>
      <c r="D521" s="5">
        <v>43349.49002314815</v>
      </c>
      <c r="E521" s="8">
        <f t="shared" si="1"/>
        <v>43349</v>
      </c>
      <c r="F521" s="9">
        <f>IFERROR(__xludf.DUMMYFUNCTION("""COMPUTED_VALUE"""),0.4900231481481481)</f>
        <v>0.4900231481</v>
      </c>
      <c r="G521" s="3">
        <f t="shared" si="2"/>
        <v>11</v>
      </c>
      <c r="H521" s="3">
        <f>IFERROR(__xludf.DUMMYFUNCTION("""COMPUTED_VALUE"""),45.0)</f>
        <v>45</v>
      </c>
      <c r="I521" s="3">
        <f>IFERROR(__xludf.DUMMYFUNCTION("""COMPUTED_VALUE"""),38.0)</f>
        <v>38</v>
      </c>
    </row>
    <row r="522">
      <c r="A522" s="3">
        <v>476.0</v>
      </c>
      <c r="B522" s="3">
        <v>4.0</v>
      </c>
      <c r="C522" s="3">
        <v>480.0</v>
      </c>
      <c r="D522" s="5">
        <v>43349.500451388885</v>
      </c>
      <c r="E522" s="8">
        <f t="shared" si="1"/>
        <v>43349</v>
      </c>
      <c r="F522" s="9">
        <f>IFERROR(__xludf.DUMMYFUNCTION("""COMPUTED_VALUE"""),0.5004513888888888)</f>
        <v>0.5004513889</v>
      </c>
      <c r="G522" s="3">
        <f t="shared" si="2"/>
        <v>12</v>
      </c>
      <c r="H522" s="3">
        <f>IFERROR(__xludf.DUMMYFUNCTION("""COMPUTED_VALUE"""),0.0)</f>
        <v>0</v>
      </c>
      <c r="I522" s="3">
        <f>IFERROR(__xludf.DUMMYFUNCTION("""COMPUTED_VALUE"""),39.0)</f>
        <v>39</v>
      </c>
    </row>
    <row r="523">
      <c r="A523" s="3">
        <v>399.0</v>
      </c>
      <c r="B523" s="3">
        <v>3.0</v>
      </c>
      <c r="C523" s="3">
        <v>402.0</v>
      </c>
      <c r="D523" s="5">
        <v>43349.51085648148</v>
      </c>
      <c r="E523" s="8">
        <f t="shared" si="1"/>
        <v>43349</v>
      </c>
      <c r="F523" s="9">
        <f>IFERROR(__xludf.DUMMYFUNCTION("""COMPUTED_VALUE"""),0.5108564814814814)</f>
        <v>0.5108564815</v>
      </c>
      <c r="G523" s="3">
        <f t="shared" si="2"/>
        <v>12</v>
      </c>
      <c r="H523" s="3">
        <f>IFERROR(__xludf.DUMMYFUNCTION("""COMPUTED_VALUE"""),15.0)</f>
        <v>15</v>
      </c>
      <c r="I523" s="3">
        <f>IFERROR(__xludf.DUMMYFUNCTION("""COMPUTED_VALUE"""),38.0)</f>
        <v>38</v>
      </c>
    </row>
    <row r="524">
      <c r="A524" s="3">
        <v>405.0</v>
      </c>
      <c r="B524" s="3">
        <v>4.0</v>
      </c>
      <c r="C524" s="3">
        <v>409.0</v>
      </c>
      <c r="D524" s="5">
        <v>43349.52127314815</v>
      </c>
      <c r="E524" s="8">
        <f t="shared" si="1"/>
        <v>43349</v>
      </c>
      <c r="F524" s="9">
        <f>IFERROR(__xludf.DUMMYFUNCTION("""COMPUTED_VALUE"""),0.5212731481481482)</f>
        <v>0.5212731481</v>
      </c>
      <c r="G524" s="3">
        <f t="shared" si="2"/>
        <v>12</v>
      </c>
      <c r="H524" s="3">
        <f>IFERROR(__xludf.DUMMYFUNCTION("""COMPUTED_VALUE"""),30.0)</f>
        <v>30</v>
      </c>
      <c r="I524" s="3">
        <f>IFERROR(__xludf.DUMMYFUNCTION("""COMPUTED_VALUE"""),38.0)</f>
        <v>38</v>
      </c>
    </row>
    <row r="525">
      <c r="A525" s="3">
        <v>405.0</v>
      </c>
      <c r="B525" s="3">
        <v>4.0</v>
      </c>
      <c r="C525" s="3">
        <v>409.0</v>
      </c>
      <c r="D525" s="5">
        <v>43349.531689814816</v>
      </c>
      <c r="E525" s="8">
        <f t="shared" si="1"/>
        <v>43349</v>
      </c>
      <c r="F525" s="9">
        <f>IFERROR(__xludf.DUMMYFUNCTION("""COMPUTED_VALUE"""),0.5316898148148148)</f>
        <v>0.5316898148</v>
      </c>
      <c r="G525" s="3">
        <f t="shared" si="2"/>
        <v>12</v>
      </c>
      <c r="H525" s="3">
        <f>IFERROR(__xludf.DUMMYFUNCTION("""COMPUTED_VALUE"""),45.0)</f>
        <v>45</v>
      </c>
      <c r="I525" s="3">
        <f>IFERROR(__xludf.DUMMYFUNCTION("""COMPUTED_VALUE"""),38.0)</f>
        <v>38</v>
      </c>
    </row>
    <row r="526">
      <c r="A526" s="3">
        <v>382.0</v>
      </c>
      <c r="B526" s="3">
        <v>1.0</v>
      </c>
      <c r="C526" s="3">
        <v>383.0</v>
      </c>
      <c r="D526" s="5">
        <v>43349.54211805556</v>
      </c>
      <c r="E526" s="8">
        <f t="shared" si="1"/>
        <v>43349</v>
      </c>
      <c r="F526" s="9">
        <f>IFERROR(__xludf.DUMMYFUNCTION("""COMPUTED_VALUE"""),0.5421180555555556)</f>
        <v>0.5421180556</v>
      </c>
      <c r="G526" s="3">
        <f t="shared" si="2"/>
        <v>13</v>
      </c>
      <c r="H526" s="3">
        <f>IFERROR(__xludf.DUMMYFUNCTION("""COMPUTED_VALUE"""),0.0)</f>
        <v>0</v>
      </c>
      <c r="I526" s="3">
        <f>IFERROR(__xludf.DUMMYFUNCTION("""COMPUTED_VALUE"""),39.0)</f>
        <v>39</v>
      </c>
    </row>
    <row r="527">
      <c r="A527" s="3">
        <v>396.0</v>
      </c>
      <c r="B527" s="3">
        <v>1.0</v>
      </c>
      <c r="C527" s="3">
        <v>397.0</v>
      </c>
      <c r="D527" s="5">
        <v>43349.55252314815</v>
      </c>
      <c r="E527" s="8">
        <f t="shared" si="1"/>
        <v>43349</v>
      </c>
      <c r="F527" s="9">
        <f>IFERROR(__xludf.DUMMYFUNCTION("""COMPUTED_VALUE"""),0.5525231481481482)</f>
        <v>0.5525231481</v>
      </c>
      <c r="G527" s="3">
        <f t="shared" si="2"/>
        <v>13</v>
      </c>
      <c r="H527" s="3">
        <f>IFERROR(__xludf.DUMMYFUNCTION("""COMPUTED_VALUE"""),15.0)</f>
        <v>15</v>
      </c>
      <c r="I527" s="3">
        <f>IFERROR(__xludf.DUMMYFUNCTION("""COMPUTED_VALUE"""),38.0)</f>
        <v>38</v>
      </c>
    </row>
    <row r="528">
      <c r="A528" s="3">
        <v>423.0</v>
      </c>
      <c r="B528" s="3">
        <v>2.0</v>
      </c>
      <c r="C528" s="3">
        <v>425.0</v>
      </c>
      <c r="D528" s="5">
        <v>43349.562939814816</v>
      </c>
      <c r="E528" s="8">
        <f t="shared" si="1"/>
        <v>43349</v>
      </c>
      <c r="F528" s="9">
        <f>IFERROR(__xludf.DUMMYFUNCTION("""COMPUTED_VALUE"""),0.5629398148148148)</f>
        <v>0.5629398148</v>
      </c>
      <c r="G528" s="3">
        <f t="shared" si="2"/>
        <v>13</v>
      </c>
      <c r="H528" s="3">
        <f>IFERROR(__xludf.DUMMYFUNCTION("""COMPUTED_VALUE"""),30.0)</f>
        <v>30</v>
      </c>
      <c r="I528" s="3">
        <f>IFERROR(__xludf.DUMMYFUNCTION("""COMPUTED_VALUE"""),38.0)</f>
        <v>38</v>
      </c>
    </row>
    <row r="529">
      <c r="A529" s="3">
        <v>494.0</v>
      </c>
      <c r="B529" s="3">
        <v>2.0</v>
      </c>
      <c r="C529" s="3">
        <v>496.0</v>
      </c>
      <c r="D529" s="5">
        <v>43349.57335648148</v>
      </c>
      <c r="E529" s="8">
        <f t="shared" si="1"/>
        <v>43349</v>
      </c>
      <c r="F529" s="9">
        <f>IFERROR(__xludf.DUMMYFUNCTION("""COMPUTED_VALUE"""),0.5733564814814814)</f>
        <v>0.5733564815</v>
      </c>
      <c r="G529" s="3">
        <f t="shared" si="2"/>
        <v>13</v>
      </c>
      <c r="H529" s="3">
        <f>IFERROR(__xludf.DUMMYFUNCTION("""COMPUTED_VALUE"""),45.0)</f>
        <v>45</v>
      </c>
      <c r="I529" s="3">
        <f>IFERROR(__xludf.DUMMYFUNCTION("""COMPUTED_VALUE"""),38.0)</f>
        <v>38</v>
      </c>
    </row>
    <row r="530">
      <c r="A530" s="3">
        <v>449.0</v>
      </c>
      <c r="B530" s="3">
        <v>0.0</v>
      </c>
      <c r="C530" s="3">
        <v>449.0</v>
      </c>
      <c r="D530" s="5">
        <v>43349.58377314815</v>
      </c>
      <c r="E530" s="8">
        <f t="shared" si="1"/>
        <v>43349</v>
      </c>
      <c r="F530" s="9">
        <f>IFERROR(__xludf.DUMMYFUNCTION("""COMPUTED_VALUE"""),0.5837731481481482)</f>
        <v>0.5837731481</v>
      </c>
      <c r="G530" s="3">
        <f t="shared" si="2"/>
        <v>14</v>
      </c>
      <c r="H530" s="3">
        <f>IFERROR(__xludf.DUMMYFUNCTION("""COMPUTED_VALUE"""),0.0)</f>
        <v>0</v>
      </c>
      <c r="I530" s="3">
        <f>IFERROR(__xludf.DUMMYFUNCTION("""COMPUTED_VALUE"""),38.0)</f>
        <v>38</v>
      </c>
    </row>
    <row r="531">
      <c r="A531" s="3">
        <v>444.0</v>
      </c>
      <c r="B531" s="3">
        <v>3.0</v>
      </c>
      <c r="C531" s="3">
        <v>447.0</v>
      </c>
      <c r="D531" s="5">
        <v>43349.594189814816</v>
      </c>
      <c r="E531" s="8">
        <f t="shared" si="1"/>
        <v>43349</v>
      </c>
      <c r="F531" s="9">
        <f>IFERROR(__xludf.DUMMYFUNCTION("""COMPUTED_VALUE"""),0.5941898148148148)</f>
        <v>0.5941898148</v>
      </c>
      <c r="G531" s="3">
        <f t="shared" si="2"/>
        <v>14</v>
      </c>
      <c r="H531" s="3">
        <f>IFERROR(__xludf.DUMMYFUNCTION("""COMPUTED_VALUE"""),15.0)</f>
        <v>15</v>
      </c>
      <c r="I531" s="3">
        <f>IFERROR(__xludf.DUMMYFUNCTION("""COMPUTED_VALUE"""),38.0)</f>
        <v>38</v>
      </c>
    </row>
    <row r="532">
      <c r="A532" s="3">
        <v>479.0</v>
      </c>
      <c r="B532" s="3">
        <v>2.0</v>
      </c>
      <c r="C532" s="3">
        <v>481.0</v>
      </c>
      <c r="D532" s="5">
        <v>43349.60460648148</v>
      </c>
      <c r="E532" s="8">
        <f t="shared" si="1"/>
        <v>43349</v>
      </c>
      <c r="F532" s="9">
        <f>IFERROR(__xludf.DUMMYFUNCTION("""COMPUTED_VALUE"""),0.6046064814814814)</f>
        <v>0.6046064815</v>
      </c>
      <c r="G532" s="3">
        <f t="shared" si="2"/>
        <v>14</v>
      </c>
      <c r="H532" s="3">
        <f>IFERROR(__xludf.DUMMYFUNCTION("""COMPUTED_VALUE"""),30.0)</f>
        <v>30</v>
      </c>
      <c r="I532" s="3">
        <f>IFERROR(__xludf.DUMMYFUNCTION("""COMPUTED_VALUE"""),38.0)</f>
        <v>38</v>
      </c>
    </row>
    <row r="533">
      <c r="A533" s="3">
        <v>579.0</v>
      </c>
      <c r="B533" s="3">
        <v>2.0</v>
      </c>
      <c r="C533" s="3">
        <v>581.0</v>
      </c>
      <c r="D533" s="5">
        <v>43349.61503472222</v>
      </c>
      <c r="E533" s="8">
        <f t="shared" si="1"/>
        <v>43349</v>
      </c>
      <c r="F533" s="9">
        <f>IFERROR(__xludf.DUMMYFUNCTION("""COMPUTED_VALUE"""),0.6150347222222222)</f>
        <v>0.6150347222</v>
      </c>
      <c r="G533" s="3">
        <f t="shared" si="2"/>
        <v>14</v>
      </c>
      <c r="H533" s="3">
        <f>IFERROR(__xludf.DUMMYFUNCTION("""COMPUTED_VALUE"""),45.0)</f>
        <v>45</v>
      </c>
      <c r="I533" s="3">
        <f>IFERROR(__xludf.DUMMYFUNCTION("""COMPUTED_VALUE"""),39.0)</f>
        <v>39</v>
      </c>
    </row>
    <row r="534">
      <c r="A534" s="3">
        <v>528.0</v>
      </c>
      <c r="B534" s="3">
        <v>2.0</v>
      </c>
      <c r="C534" s="3">
        <v>530.0</v>
      </c>
      <c r="D534" s="5">
        <v>43349.625439814816</v>
      </c>
      <c r="E534" s="8">
        <f t="shared" si="1"/>
        <v>43349</v>
      </c>
      <c r="F534" s="9">
        <f>IFERROR(__xludf.DUMMYFUNCTION("""COMPUTED_VALUE"""),0.6254398148148148)</f>
        <v>0.6254398148</v>
      </c>
      <c r="G534" s="3">
        <f t="shared" si="2"/>
        <v>15</v>
      </c>
      <c r="H534" s="3">
        <f>IFERROR(__xludf.DUMMYFUNCTION("""COMPUTED_VALUE"""),0.0)</f>
        <v>0</v>
      </c>
      <c r="I534" s="3">
        <f>IFERROR(__xludf.DUMMYFUNCTION("""COMPUTED_VALUE"""),38.0)</f>
        <v>38</v>
      </c>
    </row>
    <row r="535">
      <c r="A535" s="3">
        <v>568.0</v>
      </c>
      <c r="B535" s="3">
        <v>3.0</v>
      </c>
      <c r="C535" s="3">
        <v>571.0</v>
      </c>
      <c r="D535" s="5">
        <v>43349.63585648148</v>
      </c>
      <c r="E535" s="8">
        <f t="shared" si="1"/>
        <v>43349</v>
      </c>
      <c r="F535" s="9">
        <f>IFERROR(__xludf.DUMMYFUNCTION("""COMPUTED_VALUE"""),0.6358564814814814)</f>
        <v>0.6358564815</v>
      </c>
      <c r="G535" s="3">
        <f t="shared" si="2"/>
        <v>15</v>
      </c>
      <c r="H535" s="3">
        <f>IFERROR(__xludf.DUMMYFUNCTION("""COMPUTED_VALUE"""),15.0)</f>
        <v>15</v>
      </c>
      <c r="I535" s="3">
        <f>IFERROR(__xludf.DUMMYFUNCTION("""COMPUTED_VALUE"""),38.0)</f>
        <v>38</v>
      </c>
    </row>
    <row r="536">
      <c r="A536" s="3">
        <v>575.0</v>
      </c>
      <c r="B536" s="3">
        <v>1.0</v>
      </c>
      <c r="C536" s="3">
        <v>576.0</v>
      </c>
      <c r="D536" s="5">
        <v>43349.64627314815</v>
      </c>
      <c r="E536" s="8">
        <f t="shared" si="1"/>
        <v>43349</v>
      </c>
      <c r="F536" s="9">
        <f>IFERROR(__xludf.DUMMYFUNCTION("""COMPUTED_VALUE"""),0.6462731481481482)</f>
        <v>0.6462731481</v>
      </c>
      <c r="G536" s="3">
        <f t="shared" si="2"/>
        <v>15</v>
      </c>
      <c r="H536" s="3">
        <f>IFERROR(__xludf.DUMMYFUNCTION("""COMPUTED_VALUE"""),30.0)</f>
        <v>30</v>
      </c>
      <c r="I536" s="3">
        <f>IFERROR(__xludf.DUMMYFUNCTION("""COMPUTED_VALUE"""),38.0)</f>
        <v>38</v>
      </c>
    </row>
    <row r="537">
      <c r="A537" s="3">
        <v>607.0</v>
      </c>
      <c r="B537" s="3">
        <v>5.0</v>
      </c>
      <c r="C537" s="3">
        <v>612.0</v>
      </c>
      <c r="D537" s="5">
        <v>43349.656689814816</v>
      </c>
      <c r="E537" s="8">
        <f t="shared" si="1"/>
        <v>43349</v>
      </c>
      <c r="F537" s="9">
        <f>IFERROR(__xludf.DUMMYFUNCTION("""COMPUTED_VALUE"""),0.6566898148148148)</f>
        <v>0.6566898148</v>
      </c>
      <c r="G537" s="3">
        <f t="shared" si="2"/>
        <v>15</v>
      </c>
      <c r="H537" s="3">
        <f>IFERROR(__xludf.DUMMYFUNCTION("""COMPUTED_VALUE"""),45.0)</f>
        <v>45</v>
      </c>
      <c r="I537" s="3">
        <f>IFERROR(__xludf.DUMMYFUNCTION("""COMPUTED_VALUE"""),38.0)</f>
        <v>38</v>
      </c>
    </row>
    <row r="538">
      <c r="A538" s="3">
        <v>596.0</v>
      </c>
      <c r="B538" s="3">
        <v>7.0</v>
      </c>
      <c r="C538" s="3">
        <v>603.0</v>
      </c>
      <c r="D538" s="5">
        <v>43349.66710648148</v>
      </c>
      <c r="E538" s="8">
        <f t="shared" si="1"/>
        <v>43349</v>
      </c>
      <c r="F538" s="9">
        <f>IFERROR(__xludf.DUMMYFUNCTION("""COMPUTED_VALUE"""),0.6671064814814814)</f>
        <v>0.6671064815</v>
      </c>
      <c r="G538" s="3">
        <f t="shared" si="2"/>
        <v>16</v>
      </c>
      <c r="H538" s="3">
        <f>IFERROR(__xludf.DUMMYFUNCTION("""COMPUTED_VALUE"""),0.0)</f>
        <v>0</v>
      </c>
      <c r="I538" s="3">
        <f>IFERROR(__xludf.DUMMYFUNCTION("""COMPUTED_VALUE"""),38.0)</f>
        <v>38</v>
      </c>
    </row>
    <row r="539">
      <c r="A539" s="3">
        <v>726.0</v>
      </c>
      <c r="B539" s="3">
        <v>10.0</v>
      </c>
      <c r="C539" s="3">
        <v>736.0</v>
      </c>
      <c r="D539" s="5">
        <v>43349.67752314815</v>
      </c>
      <c r="E539" s="8">
        <f t="shared" si="1"/>
        <v>43349</v>
      </c>
      <c r="F539" s="9">
        <f>IFERROR(__xludf.DUMMYFUNCTION("""COMPUTED_VALUE"""),0.6775231481481482)</f>
        <v>0.6775231481</v>
      </c>
      <c r="G539" s="3">
        <f t="shared" si="2"/>
        <v>16</v>
      </c>
      <c r="H539" s="3">
        <f>IFERROR(__xludf.DUMMYFUNCTION("""COMPUTED_VALUE"""),15.0)</f>
        <v>15</v>
      </c>
      <c r="I539" s="3">
        <f>IFERROR(__xludf.DUMMYFUNCTION("""COMPUTED_VALUE"""),38.0)</f>
        <v>38</v>
      </c>
    </row>
    <row r="540">
      <c r="A540" s="3">
        <v>688.0</v>
      </c>
      <c r="B540" s="3">
        <v>10.0</v>
      </c>
      <c r="C540" s="3">
        <v>698.0</v>
      </c>
      <c r="D540" s="5">
        <v>43349.687951388885</v>
      </c>
      <c r="E540" s="8">
        <f t="shared" si="1"/>
        <v>43349</v>
      </c>
      <c r="F540" s="9">
        <f>IFERROR(__xludf.DUMMYFUNCTION("""COMPUTED_VALUE"""),0.6879513888888888)</f>
        <v>0.6879513889</v>
      </c>
      <c r="G540" s="3">
        <f t="shared" si="2"/>
        <v>16</v>
      </c>
      <c r="H540" s="3">
        <f>IFERROR(__xludf.DUMMYFUNCTION("""COMPUTED_VALUE"""),30.0)</f>
        <v>30</v>
      </c>
      <c r="I540" s="3">
        <f>IFERROR(__xludf.DUMMYFUNCTION("""COMPUTED_VALUE"""),39.0)</f>
        <v>39</v>
      </c>
    </row>
    <row r="541">
      <c r="A541" s="3">
        <v>685.0</v>
      </c>
      <c r="B541" s="3">
        <v>8.0</v>
      </c>
      <c r="C541" s="3">
        <v>693.0</v>
      </c>
      <c r="D541" s="5">
        <v>43349.69835648148</v>
      </c>
      <c r="E541" s="8">
        <f t="shared" si="1"/>
        <v>43349</v>
      </c>
      <c r="F541" s="9">
        <f>IFERROR(__xludf.DUMMYFUNCTION("""COMPUTED_VALUE"""),0.6983564814814814)</f>
        <v>0.6983564815</v>
      </c>
      <c r="G541" s="3">
        <f t="shared" si="2"/>
        <v>16</v>
      </c>
      <c r="H541" s="3">
        <f>IFERROR(__xludf.DUMMYFUNCTION("""COMPUTED_VALUE"""),45.0)</f>
        <v>45</v>
      </c>
      <c r="I541" s="3">
        <f>IFERROR(__xludf.DUMMYFUNCTION("""COMPUTED_VALUE"""),38.0)</f>
        <v>38</v>
      </c>
    </row>
    <row r="542">
      <c r="A542" s="3">
        <v>603.0</v>
      </c>
      <c r="B542" s="3">
        <v>7.0</v>
      </c>
      <c r="C542" s="3">
        <v>610.0</v>
      </c>
      <c r="D542" s="5">
        <v>43349.70877314815</v>
      </c>
      <c r="E542" s="8">
        <f t="shared" si="1"/>
        <v>43349</v>
      </c>
      <c r="F542" s="9">
        <f>IFERROR(__xludf.DUMMYFUNCTION("""COMPUTED_VALUE"""),0.7087731481481482)</f>
        <v>0.7087731481</v>
      </c>
      <c r="G542" s="3">
        <f t="shared" si="2"/>
        <v>17</v>
      </c>
      <c r="H542" s="3">
        <f>IFERROR(__xludf.DUMMYFUNCTION("""COMPUTED_VALUE"""),0.0)</f>
        <v>0</v>
      </c>
      <c r="I542" s="3">
        <f>IFERROR(__xludf.DUMMYFUNCTION("""COMPUTED_VALUE"""),38.0)</f>
        <v>38</v>
      </c>
    </row>
    <row r="543">
      <c r="A543" s="3">
        <v>711.0</v>
      </c>
      <c r="B543" s="3">
        <v>1.0</v>
      </c>
      <c r="C543" s="3">
        <v>712.0</v>
      </c>
      <c r="D543" s="5">
        <v>43349.719189814816</v>
      </c>
      <c r="E543" s="8">
        <f t="shared" si="1"/>
        <v>43349</v>
      </c>
      <c r="F543" s="9">
        <f>IFERROR(__xludf.DUMMYFUNCTION("""COMPUTED_VALUE"""),0.7191898148148148)</f>
        <v>0.7191898148</v>
      </c>
      <c r="G543" s="3">
        <f t="shared" si="2"/>
        <v>17</v>
      </c>
      <c r="H543" s="3">
        <f>IFERROR(__xludf.DUMMYFUNCTION("""COMPUTED_VALUE"""),15.0)</f>
        <v>15</v>
      </c>
      <c r="I543" s="3">
        <f>IFERROR(__xludf.DUMMYFUNCTION("""COMPUTED_VALUE"""),38.0)</f>
        <v>38</v>
      </c>
    </row>
    <row r="544">
      <c r="A544" s="3">
        <v>629.0</v>
      </c>
      <c r="B544" s="3">
        <v>4.0</v>
      </c>
      <c r="C544" s="3">
        <v>633.0</v>
      </c>
      <c r="D544" s="5">
        <v>43349.72960648148</v>
      </c>
      <c r="E544" s="8">
        <f t="shared" si="1"/>
        <v>43349</v>
      </c>
      <c r="F544" s="9">
        <f>IFERROR(__xludf.DUMMYFUNCTION("""COMPUTED_VALUE"""),0.7296064814814814)</f>
        <v>0.7296064815</v>
      </c>
      <c r="G544" s="3">
        <f t="shared" si="2"/>
        <v>17</v>
      </c>
      <c r="H544" s="3">
        <f>IFERROR(__xludf.DUMMYFUNCTION("""COMPUTED_VALUE"""),30.0)</f>
        <v>30</v>
      </c>
      <c r="I544" s="3">
        <f>IFERROR(__xludf.DUMMYFUNCTION("""COMPUTED_VALUE"""),38.0)</f>
        <v>38</v>
      </c>
    </row>
    <row r="545">
      <c r="A545" s="3">
        <v>632.0</v>
      </c>
      <c r="B545" s="3">
        <v>9.0</v>
      </c>
      <c r="C545" s="3">
        <v>641.0</v>
      </c>
      <c r="D545" s="5">
        <v>43349.74002314815</v>
      </c>
      <c r="E545" s="8">
        <f t="shared" si="1"/>
        <v>43349</v>
      </c>
      <c r="F545" s="9">
        <f>IFERROR(__xludf.DUMMYFUNCTION("""COMPUTED_VALUE"""),0.7400231481481482)</f>
        <v>0.7400231481</v>
      </c>
      <c r="G545" s="3">
        <f t="shared" si="2"/>
        <v>17</v>
      </c>
      <c r="H545" s="3">
        <f>IFERROR(__xludf.DUMMYFUNCTION("""COMPUTED_VALUE"""),45.0)</f>
        <v>45</v>
      </c>
      <c r="I545" s="3">
        <f>IFERROR(__xludf.DUMMYFUNCTION("""COMPUTED_VALUE"""),38.0)</f>
        <v>38</v>
      </c>
    </row>
    <row r="546">
      <c r="A546" s="3">
        <v>557.0</v>
      </c>
      <c r="B546" s="3">
        <v>11.0</v>
      </c>
      <c r="C546" s="3">
        <v>568.0</v>
      </c>
      <c r="D546" s="5">
        <v>43349.75042824074</v>
      </c>
      <c r="E546" s="8">
        <f t="shared" si="1"/>
        <v>43349</v>
      </c>
      <c r="F546" s="9">
        <f>IFERROR(__xludf.DUMMYFUNCTION("""COMPUTED_VALUE"""),0.7504282407407408)</f>
        <v>0.7504282407</v>
      </c>
      <c r="G546" s="3">
        <f t="shared" si="2"/>
        <v>18</v>
      </c>
      <c r="H546" s="3">
        <f>IFERROR(__xludf.DUMMYFUNCTION("""COMPUTED_VALUE"""),0.0)</f>
        <v>0</v>
      </c>
      <c r="I546" s="3">
        <f>IFERROR(__xludf.DUMMYFUNCTION("""COMPUTED_VALUE"""),37.0)</f>
        <v>37</v>
      </c>
    </row>
    <row r="547">
      <c r="A547" s="3">
        <v>642.0</v>
      </c>
      <c r="B547" s="3">
        <v>5.0</v>
      </c>
      <c r="C547" s="3">
        <v>647.0</v>
      </c>
      <c r="D547" s="5">
        <v>43349.76085648148</v>
      </c>
      <c r="E547" s="8">
        <f t="shared" si="1"/>
        <v>43349</v>
      </c>
      <c r="F547" s="9">
        <f>IFERROR(__xludf.DUMMYFUNCTION("""COMPUTED_VALUE"""),0.7608564814814814)</f>
        <v>0.7608564815</v>
      </c>
      <c r="G547" s="3">
        <f t="shared" si="2"/>
        <v>18</v>
      </c>
      <c r="H547" s="3">
        <f>IFERROR(__xludf.DUMMYFUNCTION("""COMPUTED_VALUE"""),15.0)</f>
        <v>15</v>
      </c>
      <c r="I547" s="3">
        <f>IFERROR(__xludf.DUMMYFUNCTION("""COMPUTED_VALUE"""),38.0)</f>
        <v>38</v>
      </c>
    </row>
    <row r="548">
      <c r="A548" s="3">
        <v>626.0</v>
      </c>
      <c r="B548" s="3">
        <v>2.0</v>
      </c>
      <c r="C548" s="3">
        <v>628.0</v>
      </c>
      <c r="D548" s="5">
        <v>43349.77127314815</v>
      </c>
      <c r="E548" s="8">
        <f t="shared" si="1"/>
        <v>43349</v>
      </c>
      <c r="F548" s="9">
        <f>IFERROR(__xludf.DUMMYFUNCTION("""COMPUTED_VALUE"""),0.7712731481481482)</f>
        <v>0.7712731481</v>
      </c>
      <c r="G548" s="3">
        <f t="shared" si="2"/>
        <v>18</v>
      </c>
      <c r="H548" s="3">
        <f>IFERROR(__xludf.DUMMYFUNCTION("""COMPUTED_VALUE"""),30.0)</f>
        <v>30</v>
      </c>
      <c r="I548" s="3">
        <f>IFERROR(__xludf.DUMMYFUNCTION("""COMPUTED_VALUE"""),38.0)</f>
        <v>38</v>
      </c>
    </row>
    <row r="549">
      <c r="A549" s="3">
        <v>717.0</v>
      </c>
      <c r="B549" s="3">
        <v>6.0</v>
      </c>
      <c r="C549" s="3">
        <v>723.0</v>
      </c>
      <c r="D549" s="5">
        <v>43349.781689814816</v>
      </c>
      <c r="E549" s="8">
        <f t="shared" si="1"/>
        <v>43349</v>
      </c>
      <c r="F549" s="9">
        <f>IFERROR(__xludf.DUMMYFUNCTION("""COMPUTED_VALUE"""),0.7816898148148148)</f>
        <v>0.7816898148</v>
      </c>
      <c r="G549" s="3">
        <f t="shared" si="2"/>
        <v>18</v>
      </c>
      <c r="H549" s="3">
        <f>IFERROR(__xludf.DUMMYFUNCTION("""COMPUTED_VALUE"""),45.0)</f>
        <v>45</v>
      </c>
      <c r="I549" s="3">
        <f>IFERROR(__xludf.DUMMYFUNCTION("""COMPUTED_VALUE"""),38.0)</f>
        <v>38</v>
      </c>
    </row>
    <row r="550">
      <c r="A550" s="3">
        <v>653.0</v>
      </c>
      <c r="B550" s="3">
        <v>5.0</v>
      </c>
      <c r="C550" s="3">
        <v>658.0</v>
      </c>
      <c r="D550" s="5">
        <v>43349.79210648148</v>
      </c>
      <c r="E550" s="8">
        <f t="shared" si="1"/>
        <v>43349</v>
      </c>
      <c r="F550" s="9">
        <f>IFERROR(__xludf.DUMMYFUNCTION("""COMPUTED_VALUE"""),0.7921064814814814)</f>
        <v>0.7921064815</v>
      </c>
      <c r="G550" s="3">
        <f t="shared" si="2"/>
        <v>19</v>
      </c>
      <c r="H550" s="3">
        <f>IFERROR(__xludf.DUMMYFUNCTION("""COMPUTED_VALUE"""),0.0)</f>
        <v>0</v>
      </c>
      <c r="I550" s="3">
        <f>IFERROR(__xludf.DUMMYFUNCTION("""COMPUTED_VALUE"""),38.0)</f>
        <v>38</v>
      </c>
    </row>
    <row r="551">
      <c r="A551" s="3">
        <v>760.0</v>
      </c>
      <c r="B551" s="3">
        <v>7.0</v>
      </c>
      <c r="C551" s="3">
        <v>767.0</v>
      </c>
      <c r="D551" s="5">
        <v>43349.802511574075</v>
      </c>
      <c r="E551" s="8">
        <f t="shared" si="1"/>
        <v>43349</v>
      </c>
      <c r="F551" s="9">
        <f>IFERROR(__xludf.DUMMYFUNCTION("""COMPUTED_VALUE"""),0.802511574074074)</f>
        <v>0.8025115741</v>
      </c>
      <c r="G551" s="3">
        <f t="shared" si="2"/>
        <v>19</v>
      </c>
      <c r="H551" s="3">
        <f>IFERROR(__xludf.DUMMYFUNCTION("""COMPUTED_VALUE"""),15.0)</f>
        <v>15</v>
      </c>
      <c r="I551" s="3">
        <f>IFERROR(__xludf.DUMMYFUNCTION("""COMPUTED_VALUE"""),37.0)</f>
        <v>37</v>
      </c>
    </row>
    <row r="552">
      <c r="A552" s="3">
        <v>553.0</v>
      </c>
      <c r="B552" s="3">
        <v>5.0</v>
      </c>
      <c r="C552" s="3">
        <v>558.0</v>
      </c>
      <c r="D552" s="5">
        <v>43349.812939814816</v>
      </c>
      <c r="E552" s="8">
        <f t="shared" si="1"/>
        <v>43349</v>
      </c>
      <c r="F552" s="9">
        <f>IFERROR(__xludf.DUMMYFUNCTION("""COMPUTED_VALUE"""),0.8129398148148148)</f>
        <v>0.8129398148</v>
      </c>
      <c r="G552" s="3">
        <f t="shared" si="2"/>
        <v>19</v>
      </c>
      <c r="H552" s="3">
        <f>IFERROR(__xludf.DUMMYFUNCTION("""COMPUTED_VALUE"""),30.0)</f>
        <v>30</v>
      </c>
      <c r="I552" s="3">
        <f>IFERROR(__xludf.DUMMYFUNCTION("""COMPUTED_VALUE"""),38.0)</f>
        <v>38</v>
      </c>
    </row>
    <row r="553">
      <c r="A553" s="3">
        <v>320.0</v>
      </c>
      <c r="B553" s="3">
        <v>2.0</v>
      </c>
      <c r="C553" s="3">
        <v>322.0</v>
      </c>
      <c r="D553" s="5">
        <v>43349.82334490741</v>
      </c>
      <c r="E553" s="8">
        <f t="shared" si="1"/>
        <v>43349</v>
      </c>
      <c r="F553" s="9">
        <f>IFERROR(__xludf.DUMMYFUNCTION("""COMPUTED_VALUE"""),0.8233449074074074)</f>
        <v>0.8233449074</v>
      </c>
      <c r="G553" s="3">
        <f t="shared" si="2"/>
        <v>19</v>
      </c>
      <c r="H553" s="3">
        <f>IFERROR(__xludf.DUMMYFUNCTION("""COMPUTED_VALUE"""),45.0)</f>
        <v>45</v>
      </c>
      <c r="I553" s="3">
        <f>IFERROR(__xludf.DUMMYFUNCTION("""COMPUTED_VALUE"""),37.0)</f>
        <v>37</v>
      </c>
    </row>
    <row r="554">
      <c r="A554" s="3">
        <v>270.0</v>
      </c>
      <c r="B554" s="3">
        <v>1.0</v>
      </c>
      <c r="C554" s="3">
        <v>271.0</v>
      </c>
      <c r="D554" s="5">
        <v>43349.83377314815</v>
      </c>
      <c r="E554" s="8">
        <f t="shared" si="1"/>
        <v>43349</v>
      </c>
      <c r="F554" s="9">
        <f>IFERROR(__xludf.DUMMYFUNCTION("""COMPUTED_VALUE"""),0.8337731481481482)</f>
        <v>0.8337731481</v>
      </c>
      <c r="G554" s="3">
        <f t="shared" si="2"/>
        <v>20</v>
      </c>
      <c r="H554" s="3">
        <f>IFERROR(__xludf.DUMMYFUNCTION("""COMPUTED_VALUE"""),0.0)</f>
        <v>0</v>
      </c>
      <c r="I554" s="3">
        <f>IFERROR(__xludf.DUMMYFUNCTION("""COMPUTED_VALUE"""),38.0)</f>
        <v>38</v>
      </c>
    </row>
    <row r="555">
      <c r="A555" s="3">
        <v>389.0</v>
      </c>
      <c r="B555" s="3">
        <v>2.0</v>
      </c>
      <c r="C555" s="3">
        <v>391.0</v>
      </c>
      <c r="D555" s="5">
        <v>43349.84417824074</v>
      </c>
      <c r="E555" s="8">
        <f t="shared" si="1"/>
        <v>43349</v>
      </c>
      <c r="F555" s="9">
        <f>IFERROR(__xludf.DUMMYFUNCTION("""COMPUTED_VALUE"""),0.8441782407407408)</f>
        <v>0.8441782407</v>
      </c>
      <c r="G555" s="3">
        <f t="shared" si="2"/>
        <v>20</v>
      </c>
      <c r="H555" s="3">
        <f>IFERROR(__xludf.DUMMYFUNCTION("""COMPUTED_VALUE"""),15.0)</f>
        <v>15</v>
      </c>
      <c r="I555" s="3">
        <f>IFERROR(__xludf.DUMMYFUNCTION("""COMPUTED_VALUE"""),37.0)</f>
        <v>37</v>
      </c>
    </row>
    <row r="556">
      <c r="A556" s="3">
        <v>527.0</v>
      </c>
      <c r="B556" s="3">
        <v>3.0</v>
      </c>
      <c r="C556" s="3">
        <v>523.0</v>
      </c>
      <c r="D556" s="5">
        <v>43349.85460648148</v>
      </c>
      <c r="E556" s="8">
        <f t="shared" si="1"/>
        <v>43349</v>
      </c>
      <c r="F556" s="9">
        <f>IFERROR(__xludf.DUMMYFUNCTION("""COMPUTED_VALUE"""),0.8546064814814814)</f>
        <v>0.8546064815</v>
      </c>
      <c r="G556" s="3">
        <f t="shared" si="2"/>
        <v>20</v>
      </c>
      <c r="H556" s="3">
        <f>IFERROR(__xludf.DUMMYFUNCTION("""COMPUTED_VALUE"""),30.0)</f>
        <v>30</v>
      </c>
      <c r="I556" s="3">
        <f>IFERROR(__xludf.DUMMYFUNCTION("""COMPUTED_VALUE"""),38.0)</f>
        <v>38</v>
      </c>
    </row>
    <row r="557">
      <c r="A557" s="3">
        <v>723.0</v>
      </c>
      <c r="B557" s="3">
        <v>6.0</v>
      </c>
      <c r="C557" s="3">
        <v>729.0</v>
      </c>
      <c r="D557" s="5">
        <v>43349.865011574075</v>
      </c>
      <c r="E557" s="8">
        <f t="shared" si="1"/>
        <v>43349</v>
      </c>
      <c r="F557" s="9">
        <f>IFERROR(__xludf.DUMMYFUNCTION("""COMPUTED_VALUE"""),0.865011574074074)</f>
        <v>0.8650115741</v>
      </c>
      <c r="G557" s="3">
        <f t="shared" si="2"/>
        <v>20</v>
      </c>
      <c r="H557" s="3">
        <f>IFERROR(__xludf.DUMMYFUNCTION("""COMPUTED_VALUE"""),45.0)</f>
        <v>45</v>
      </c>
      <c r="I557" s="3">
        <f>IFERROR(__xludf.DUMMYFUNCTION("""COMPUTED_VALUE"""),37.0)</f>
        <v>37</v>
      </c>
    </row>
    <row r="558">
      <c r="A558" s="3">
        <v>752.0</v>
      </c>
      <c r="B558" s="3">
        <v>7.0</v>
      </c>
      <c r="C558" s="3">
        <v>759.0</v>
      </c>
      <c r="D558" s="5">
        <v>43349.875439814816</v>
      </c>
      <c r="E558" s="8">
        <f t="shared" si="1"/>
        <v>43349</v>
      </c>
      <c r="F558" s="9">
        <f>IFERROR(__xludf.DUMMYFUNCTION("""COMPUTED_VALUE"""),0.8754398148148148)</f>
        <v>0.8754398148</v>
      </c>
      <c r="G558" s="3">
        <f t="shared" si="2"/>
        <v>21</v>
      </c>
      <c r="H558" s="3">
        <f>IFERROR(__xludf.DUMMYFUNCTION("""COMPUTED_VALUE"""),0.0)</f>
        <v>0</v>
      </c>
      <c r="I558" s="3">
        <f>IFERROR(__xludf.DUMMYFUNCTION("""COMPUTED_VALUE"""),38.0)</f>
        <v>38</v>
      </c>
    </row>
    <row r="559">
      <c r="A559" s="3">
        <v>834.0</v>
      </c>
      <c r="B559" s="3">
        <v>6.0</v>
      </c>
      <c r="C559" s="3">
        <v>840.0</v>
      </c>
      <c r="D559" s="5">
        <v>43349.88584490741</v>
      </c>
      <c r="E559" s="8">
        <f t="shared" si="1"/>
        <v>43349</v>
      </c>
      <c r="F559" s="9">
        <f>IFERROR(__xludf.DUMMYFUNCTION("""COMPUTED_VALUE"""),0.8858449074074074)</f>
        <v>0.8858449074</v>
      </c>
      <c r="G559" s="3">
        <f t="shared" si="2"/>
        <v>21</v>
      </c>
      <c r="H559" s="3">
        <f>IFERROR(__xludf.DUMMYFUNCTION("""COMPUTED_VALUE"""),15.0)</f>
        <v>15</v>
      </c>
      <c r="I559" s="3">
        <f>IFERROR(__xludf.DUMMYFUNCTION("""COMPUTED_VALUE"""),37.0)</f>
        <v>37</v>
      </c>
    </row>
    <row r="560">
      <c r="A560" s="3">
        <v>752.0</v>
      </c>
      <c r="B560" s="3">
        <v>10.0</v>
      </c>
      <c r="C560" s="3">
        <v>762.0</v>
      </c>
      <c r="D560" s="5">
        <v>43349.89627314815</v>
      </c>
      <c r="E560" s="8">
        <f t="shared" si="1"/>
        <v>43349</v>
      </c>
      <c r="F560" s="9">
        <f>IFERROR(__xludf.DUMMYFUNCTION("""COMPUTED_VALUE"""),0.8962731481481482)</f>
        <v>0.8962731481</v>
      </c>
      <c r="G560" s="3">
        <f t="shared" si="2"/>
        <v>21</v>
      </c>
      <c r="H560" s="3">
        <f>IFERROR(__xludf.DUMMYFUNCTION("""COMPUTED_VALUE"""),30.0)</f>
        <v>30</v>
      </c>
      <c r="I560" s="3">
        <f>IFERROR(__xludf.DUMMYFUNCTION("""COMPUTED_VALUE"""),38.0)</f>
        <v>38</v>
      </c>
    </row>
    <row r="561">
      <c r="A561" s="3">
        <v>755.0</v>
      </c>
      <c r="B561" s="3">
        <v>7.0</v>
      </c>
      <c r="C561" s="3">
        <v>762.0</v>
      </c>
      <c r="D561" s="5">
        <v>43349.90667824074</v>
      </c>
      <c r="E561" s="8">
        <f t="shared" si="1"/>
        <v>43349</v>
      </c>
      <c r="F561" s="9">
        <f>IFERROR(__xludf.DUMMYFUNCTION("""COMPUTED_VALUE"""),0.9066782407407408)</f>
        <v>0.9066782407</v>
      </c>
      <c r="G561" s="3">
        <f t="shared" si="2"/>
        <v>21</v>
      </c>
      <c r="H561" s="3">
        <f>IFERROR(__xludf.DUMMYFUNCTION("""COMPUTED_VALUE"""),45.0)</f>
        <v>45</v>
      </c>
      <c r="I561" s="3">
        <f>IFERROR(__xludf.DUMMYFUNCTION("""COMPUTED_VALUE"""),37.0)</f>
        <v>37</v>
      </c>
    </row>
    <row r="562">
      <c r="A562" s="3">
        <v>686.0</v>
      </c>
      <c r="B562" s="3">
        <v>3.0</v>
      </c>
      <c r="C562" s="3">
        <v>689.0</v>
      </c>
      <c r="D562" s="5">
        <v>43349.91710648148</v>
      </c>
      <c r="E562" s="8">
        <f t="shared" si="1"/>
        <v>43349</v>
      </c>
      <c r="F562" s="9">
        <f>IFERROR(__xludf.DUMMYFUNCTION("""COMPUTED_VALUE"""),0.9171064814814814)</f>
        <v>0.9171064815</v>
      </c>
      <c r="G562" s="3">
        <f t="shared" si="2"/>
        <v>22</v>
      </c>
      <c r="H562" s="3">
        <f>IFERROR(__xludf.DUMMYFUNCTION("""COMPUTED_VALUE"""),0.0)</f>
        <v>0</v>
      </c>
      <c r="I562" s="3">
        <f>IFERROR(__xludf.DUMMYFUNCTION("""COMPUTED_VALUE"""),38.0)</f>
        <v>38</v>
      </c>
    </row>
    <row r="563">
      <c r="A563" s="3">
        <v>708.0</v>
      </c>
      <c r="B563" s="3">
        <v>4.0</v>
      </c>
      <c r="C563" s="3">
        <v>712.0</v>
      </c>
      <c r="D563" s="5">
        <v>43349.927511574075</v>
      </c>
      <c r="E563" s="8">
        <f t="shared" si="1"/>
        <v>43349</v>
      </c>
      <c r="F563" s="9">
        <f>IFERROR(__xludf.DUMMYFUNCTION("""COMPUTED_VALUE"""),0.927511574074074)</f>
        <v>0.9275115741</v>
      </c>
      <c r="G563" s="3">
        <f t="shared" si="2"/>
        <v>22</v>
      </c>
      <c r="H563" s="3">
        <f>IFERROR(__xludf.DUMMYFUNCTION("""COMPUTED_VALUE"""),15.0)</f>
        <v>15</v>
      </c>
      <c r="I563" s="3">
        <f>IFERROR(__xludf.DUMMYFUNCTION("""COMPUTED_VALUE"""),37.0)</f>
        <v>37</v>
      </c>
    </row>
    <row r="564">
      <c r="A564" s="3">
        <v>380.0</v>
      </c>
      <c r="B564" s="3">
        <v>1.0</v>
      </c>
      <c r="C564" s="3">
        <v>372.0</v>
      </c>
      <c r="D564" s="5">
        <v>43349.93792824074</v>
      </c>
      <c r="E564" s="8">
        <f t="shared" si="1"/>
        <v>43349</v>
      </c>
      <c r="F564" s="9">
        <f>IFERROR(__xludf.DUMMYFUNCTION("""COMPUTED_VALUE"""),0.9379282407407408)</f>
        <v>0.9379282407</v>
      </c>
      <c r="G564" s="3">
        <f t="shared" si="2"/>
        <v>22</v>
      </c>
      <c r="H564" s="3">
        <f>IFERROR(__xludf.DUMMYFUNCTION("""COMPUTED_VALUE"""),30.0)</f>
        <v>30</v>
      </c>
      <c r="I564" s="3">
        <f>IFERROR(__xludf.DUMMYFUNCTION("""COMPUTED_VALUE"""),37.0)</f>
        <v>37</v>
      </c>
    </row>
    <row r="565">
      <c r="A565" s="3">
        <v>295.0</v>
      </c>
      <c r="B565" s="3">
        <v>1.0</v>
      </c>
      <c r="C565" s="3">
        <v>296.0</v>
      </c>
      <c r="D565" s="5">
        <v>43349.94835648148</v>
      </c>
      <c r="E565" s="8">
        <f t="shared" si="1"/>
        <v>43349</v>
      </c>
      <c r="F565" s="9">
        <f>IFERROR(__xludf.DUMMYFUNCTION("""COMPUTED_VALUE"""),0.9483564814814814)</f>
        <v>0.9483564815</v>
      </c>
      <c r="G565" s="3">
        <f t="shared" si="2"/>
        <v>22</v>
      </c>
      <c r="H565" s="3">
        <f>IFERROR(__xludf.DUMMYFUNCTION("""COMPUTED_VALUE"""),45.0)</f>
        <v>45</v>
      </c>
      <c r="I565" s="3">
        <f>IFERROR(__xludf.DUMMYFUNCTION("""COMPUTED_VALUE"""),38.0)</f>
        <v>38</v>
      </c>
    </row>
    <row r="566">
      <c r="A566" s="3">
        <v>339.0</v>
      </c>
      <c r="B566" s="3">
        <v>1.0</v>
      </c>
      <c r="C566" s="3">
        <v>340.0</v>
      </c>
      <c r="D566" s="5">
        <v>43349.958761574075</v>
      </c>
      <c r="E566" s="8">
        <f t="shared" si="1"/>
        <v>43349</v>
      </c>
      <c r="F566" s="9">
        <f>IFERROR(__xludf.DUMMYFUNCTION("""COMPUTED_VALUE"""),0.958761574074074)</f>
        <v>0.9587615741</v>
      </c>
      <c r="G566" s="3">
        <f t="shared" si="2"/>
        <v>23</v>
      </c>
      <c r="H566" s="3">
        <f>IFERROR(__xludf.DUMMYFUNCTION("""COMPUTED_VALUE"""),0.0)</f>
        <v>0</v>
      </c>
      <c r="I566" s="3">
        <f>IFERROR(__xludf.DUMMYFUNCTION("""COMPUTED_VALUE"""),37.0)</f>
        <v>37</v>
      </c>
    </row>
    <row r="567">
      <c r="A567" s="3">
        <v>337.0</v>
      </c>
      <c r="B567" s="3">
        <v>0.0</v>
      </c>
      <c r="C567" s="3">
        <v>337.0</v>
      </c>
      <c r="D567" s="5">
        <v>43349.969189814816</v>
      </c>
      <c r="E567" s="8">
        <f t="shared" si="1"/>
        <v>43349</v>
      </c>
      <c r="F567" s="9">
        <f>IFERROR(__xludf.DUMMYFUNCTION("""COMPUTED_VALUE"""),0.9691898148148148)</f>
        <v>0.9691898148</v>
      </c>
      <c r="G567" s="3">
        <f t="shared" si="2"/>
        <v>23</v>
      </c>
      <c r="H567" s="3">
        <f>IFERROR(__xludf.DUMMYFUNCTION("""COMPUTED_VALUE"""),15.0)</f>
        <v>15</v>
      </c>
      <c r="I567" s="3">
        <f>IFERROR(__xludf.DUMMYFUNCTION("""COMPUTED_VALUE"""),38.0)</f>
        <v>38</v>
      </c>
    </row>
    <row r="568">
      <c r="A568" s="3">
        <v>342.0</v>
      </c>
      <c r="B568" s="3">
        <v>1.0</v>
      </c>
      <c r="C568" s="3">
        <v>343.0</v>
      </c>
      <c r="D568" s="5">
        <v>43349.97959490741</v>
      </c>
      <c r="E568" s="8">
        <f t="shared" si="1"/>
        <v>43349</v>
      </c>
      <c r="F568" s="9">
        <f>IFERROR(__xludf.DUMMYFUNCTION("""COMPUTED_VALUE"""),0.9795949074074074)</f>
        <v>0.9795949074</v>
      </c>
      <c r="G568" s="3">
        <f t="shared" si="2"/>
        <v>23</v>
      </c>
      <c r="H568" s="3">
        <f>IFERROR(__xludf.DUMMYFUNCTION("""COMPUTED_VALUE"""),30.0)</f>
        <v>30</v>
      </c>
      <c r="I568" s="3">
        <f>IFERROR(__xludf.DUMMYFUNCTION("""COMPUTED_VALUE"""),37.0)</f>
        <v>37</v>
      </c>
    </row>
    <row r="569">
      <c r="A569" s="3">
        <v>362.0</v>
      </c>
      <c r="B569" s="3">
        <v>2.0</v>
      </c>
      <c r="C569" s="3">
        <v>356.0</v>
      </c>
      <c r="D569" s="5">
        <v>43349.99002314815</v>
      </c>
      <c r="E569" s="8">
        <f t="shared" si="1"/>
        <v>43349</v>
      </c>
      <c r="F569" s="9">
        <f>IFERROR(__xludf.DUMMYFUNCTION("""COMPUTED_VALUE"""),0.9900231481481482)</f>
        <v>0.9900231481</v>
      </c>
      <c r="G569" s="3">
        <f t="shared" si="2"/>
        <v>23</v>
      </c>
      <c r="H569" s="3">
        <f>IFERROR(__xludf.DUMMYFUNCTION("""COMPUTED_VALUE"""),45.0)</f>
        <v>45</v>
      </c>
      <c r="I569" s="3">
        <f>IFERROR(__xludf.DUMMYFUNCTION("""COMPUTED_VALUE"""),38.0)</f>
        <v>38</v>
      </c>
    </row>
    <row r="570">
      <c r="A570" s="3">
        <v>353.0</v>
      </c>
      <c r="B570" s="3">
        <v>3.0</v>
      </c>
      <c r="C570" s="3">
        <v>356.0</v>
      </c>
      <c r="D570" s="5">
        <v>43350.00042824074</v>
      </c>
      <c r="E570" s="8">
        <f t="shared" si="1"/>
        <v>43350</v>
      </c>
      <c r="F570" s="9">
        <f>IFERROR(__xludf.DUMMYFUNCTION("""COMPUTED_VALUE"""),4.2824074074074075E-4)</f>
        <v>0.0004282407407</v>
      </c>
      <c r="G570" s="3">
        <f t="shared" si="2"/>
        <v>0</v>
      </c>
      <c r="H570" s="3">
        <f>IFERROR(__xludf.DUMMYFUNCTION("""COMPUTED_VALUE"""),0.0)</f>
        <v>0</v>
      </c>
      <c r="I570" s="3">
        <f>IFERROR(__xludf.DUMMYFUNCTION("""COMPUTED_VALUE"""),37.0)</f>
        <v>37</v>
      </c>
    </row>
    <row r="571">
      <c r="A571" s="3">
        <v>357.0</v>
      </c>
      <c r="B571" s="3">
        <v>5.0</v>
      </c>
      <c r="C571" s="3">
        <v>362.0</v>
      </c>
      <c r="D571" s="5">
        <v>43350.01085648148</v>
      </c>
      <c r="E571" s="8">
        <f t="shared" si="1"/>
        <v>43350</v>
      </c>
      <c r="F571" s="9">
        <f>IFERROR(__xludf.DUMMYFUNCTION("""COMPUTED_VALUE"""),0.01085648148148148)</f>
        <v>0.01085648148</v>
      </c>
      <c r="G571" s="3">
        <f t="shared" si="2"/>
        <v>0</v>
      </c>
      <c r="H571" s="3">
        <f>IFERROR(__xludf.DUMMYFUNCTION("""COMPUTED_VALUE"""),15.0)</f>
        <v>15</v>
      </c>
      <c r="I571" s="3">
        <f>IFERROR(__xludf.DUMMYFUNCTION("""COMPUTED_VALUE"""),38.0)</f>
        <v>38</v>
      </c>
    </row>
    <row r="572">
      <c r="A572" s="3">
        <v>349.0</v>
      </c>
      <c r="B572" s="3">
        <v>6.0</v>
      </c>
      <c r="C572" s="3">
        <v>355.0</v>
      </c>
      <c r="D572" s="5">
        <v>43350.021261574075</v>
      </c>
      <c r="E572" s="8">
        <f t="shared" si="1"/>
        <v>43350</v>
      </c>
      <c r="F572" s="9">
        <f>IFERROR(__xludf.DUMMYFUNCTION("""COMPUTED_VALUE"""),0.021261574074074075)</f>
        <v>0.02126157407</v>
      </c>
      <c r="G572" s="3">
        <f t="shared" si="2"/>
        <v>0</v>
      </c>
      <c r="H572" s="3">
        <f>IFERROR(__xludf.DUMMYFUNCTION("""COMPUTED_VALUE"""),30.0)</f>
        <v>30</v>
      </c>
      <c r="I572" s="3">
        <f>IFERROR(__xludf.DUMMYFUNCTION("""COMPUTED_VALUE"""),37.0)</f>
        <v>37</v>
      </c>
    </row>
    <row r="573">
      <c r="A573" s="3">
        <v>311.0</v>
      </c>
      <c r="B573" s="3">
        <v>2.0</v>
      </c>
      <c r="C573" s="3">
        <v>313.0</v>
      </c>
      <c r="D573" s="5">
        <v>43350.031689814816</v>
      </c>
      <c r="E573" s="8">
        <f t="shared" si="1"/>
        <v>43350</v>
      </c>
      <c r="F573" s="9">
        <f>IFERROR(__xludf.DUMMYFUNCTION("""COMPUTED_VALUE"""),0.031689814814814816)</f>
        <v>0.03168981481</v>
      </c>
      <c r="G573" s="3">
        <f t="shared" si="2"/>
        <v>0</v>
      </c>
      <c r="H573" s="3">
        <f>IFERROR(__xludf.DUMMYFUNCTION("""COMPUTED_VALUE"""),45.0)</f>
        <v>45</v>
      </c>
      <c r="I573" s="3">
        <f>IFERROR(__xludf.DUMMYFUNCTION("""COMPUTED_VALUE"""),38.0)</f>
        <v>38</v>
      </c>
    </row>
    <row r="574">
      <c r="A574" s="3">
        <v>321.0</v>
      </c>
      <c r="B574" s="3">
        <v>4.0</v>
      </c>
      <c r="C574" s="3">
        <v>325.0</v>
      </c>
      <c r="D574" s="5">
        <v>43350.04209490741</v>
      </c>
      <c r="E574" s="8">
        <f t="shared" si="1"/>
        <v>43350</v>
      </c>
      <c r="F574" s="9">
        <f>IFERROR(__xludf.DUMMYFUNCTION("""COMPUTED_VALUE"""),0.04209490740740741)</f>
        <v>0.04209490741</v>
      </c>
      <c r="G574" s="3">
        <f t="shared" si="2"/>
        <v>1</v>
      </c>
      <c r="H574" s="3">
        <f>IFERROR(__xludf.DUMMYFUNCTION("""COMPUTED_VALUE"""),0.0)</f>
        <v>0</v>
      </c>
      <c r="I574" s="3">
        <f>IFERROR(__xludf.DUMMYFUNCTION("""COMPUTED_VALUE"""),37.0)</f>
        <v>37</v>
      </c>
    </row>
    <row r="575">
      <c r="A575" s="3">
        <v>332.0</v>
      </c>
      <c r="B575" s="3">
        <v>4.0</v>
      </c>
      <c r="C575" s="3">
        <v>336.0</v>
      </c>
      <c r="D575" s="5">
        <v>43350.052511574075</v>
      </c>
      <c r="E575" s="8">
        <f t="shared" si="1"/>
        <v>43350</v>
      </c>
      <c r="F575" s="9">
        <f>IFERROR(__xludf.DUMMYFUNCTION("""COMPUTED_VALUE"""),0.05251157407407407)</f>
        <v>0.05251157407</v>
      </c>
      <c r="G575" s="3">
        <f t="shared" si="2"/>
        <v>1</v>
      </c>
      <c r="H575" s="3">
        <f>IFERROR(__xludf.DUMMYFUNCTION("""COMPUTED_VALUE"""),15.0)</f>
        <v>15</v>
      </c>
      <c r="I575" s="3">
        <f>IFERROR(__xludf.DUMMYFUNCTION("""COMPUTED_VALUE"""),37.0)</f>
        <v>37</v>
      </c>
    </row>
    <row r="576">
      <c r="A576" s="3">
        <v>337.0</v>
      </c>
      <c r="B576" s="3">
        <v>1.0</v>
      </c>
      <c r="C576" s="3">
        <v>338.0</v>
      </c>
      <c r="D576" s="5">
        <v>43350.062939814816</v>
      </c>
      <c r="E576" s="8">
        <f t="shared" si="1"/>
        <v>43350</v>
      </c>
      <c r="F576" s="9">
        <f>IFERROR(__xludf.DUMMYFUNCTION("""COMPUTED_VALUE"""),0.06293981481481481)</f>
        <v>0.06293981481</v>
      </c>
      <c r="G576" s="3">
        <f t="shared" si="2"/>
        <v>1</v>
      </c>
      <c r="H576" s="3">
        <f>IFERROR(__xludf.DUMMYFUNCTION("""COMPUTED_VALUE"""),30.0)</f>
        <v>30</v>
      </c>
      <c r="I576" s="3">
        <f>IFERROR(__xludf.DUMMYFUNCTION("""COMPUTED_VALUE"""),38.0)</f>
        <v>38</v>
      </c>
    </row>
    <row r="577">
      <c r="A577" s="3">
        <v>348.0</v>
      </c>
      <c r="B577" s="3">
        <v>3.0</v>
      </c>
      <c r="C577" s="3">
        <v>351.0</v>
      </c>
      <c r="D577" s="5">
        <v>43350.07335648148</v>
      </c>
      <c r="E577" s="8">
        <f t="shared" si="1"/>
        <v>43350</v>
      </c>
      <c r="F577" s="9">
        <f>IFERROR(__xludf.DUMMYFUNCTION("""COMPUTED_VALUE"""),0.07335648148148148)</f>
        <v>0.07335648148</v>
      </c>
      <c r="G577" s="3">
        <f t="shared" si="2"/>
        <v>1</v>
      </c>
      <c r="H577" s="3">
        <f>IFERROR(__xludf.DUMMYFUNCTION("""COMPUTED_VALUE"""),45.0)</f>
        <v>45</v>
      </c>
      <c r="I577" s="3">
        <f>IFERROR(__xludf.DUMMYFUNCTION("""COMPUTED_VALUE"""),38.0)</f>
        <v>38</v>
      </c>
    </row>
    <row r="578">
      <c r="A578" s="3">
        <v>361.0</v>
      </c>
      <c r="B578" s="3">
        <v>2.0</v>
      </c>
      <c r="C578" s="3">
        <v>363.0</v>
      </c>
      <c r="D578" s="5">
        <v>43350.08377314815</v>
      </c>
      <c r="E578" s="8">
        <f t="shared" si="1"/>
        <v>43350</v>
      </c>
      <c r="F578" s="9">
        <f>IFERROR(__xludf.DUMMYFUNCTION("""COMPUTED_VALUE"""),0.08377314814814815)</f>
        <v>0.08377314815</v>
      </c>
      <c r="G578" s="3">
        <f t="shared" si="2"/>
        <v>2</v>
      </c>
      <c r="H578" s="3">
        <f>IFERROR(__xludf.DUMMYFUNCTION("""COMPUTED_VALUE"""),0.0)</f>
        <v>0</v>
      </c>
      <c r="I578" s="3">
        <f>IFERROR(__xludf.DUMMYFUNCTION("""COMPUTED_VALUE"""),38.0)</f>
        <v>38</v>
      </c>
    </row>
    <row r="579">
      <c r="A579" s="3">
        <v>352.0</v>
      </c>
      <c r="B579" s="3">
        <v>1.0</v>
      </c>
      <c r="C579" s="3">
        <v>353.0</v>
      </c>
      <c r="D579" s="5">
        <v>43350.094189814816</v>
      </c>
      <c r="E579" s="8">
        <f t="shared" si="1"/>
        <v>43350</v>
      </c>
      <c r="F579" s="9">
        <f>IFERROR(__xludf.DUMMYFUNCTION("""COMPUTED_VALUE"""),0.09418981481481481)</f>
        <v>0.09418981481</v>
      </c>
      <c r="G579" s="3">
        <f t="shared" si="2"/>
        <v>2</v>
      </c>
      <c r="H579" s="3">
        <f>IFERROR(__xludf.DUMMYFUNCTION("""COMPUTED_VALUE"""),15.0)</f>
        <v>15</v>
      </c>
      <c r="I579" s="3">
        <f>IFERROR(__xludf.DUMMYFUNCTION("""COMPUTED_VALUE"""),38.0)</f>
        <v>38</v>
      </c>
    </row>
    <row r="580">
      <c r="A580" s="3">
        <v>296.0</v>
      </c>
      <c r="B580" s="3">
        <v>3.0</v>
      </c>
      <c r="C580" s="3">
        <v>291.0</v>
      </c>
      <c r="D580" s="5">
        <v>43350.10459490741</v>
      </c>
      <c r="E580" s="8">
        <f t="shared" si="1"/>
        <v>43350</v>
      </c>
      <c r="F580" s="9">
        <f>IFERROR(__xludf.DUMMYFUNCTION("""COMPUTED_VALUE"""),0.10459490740740741)</f>
        <v>0.1045949074</v>
      </c>
      <c r="G580" s="3">
        <f t="shared" si="2"/>
        <v>2</v>
      </c>
      <c r="H580" s="3">
        <f>IFERROR(__xludf.DUMMYFUNCTION("""COMPUTED_VALUE"""),30.0)</f>
        <v>30</v>
      </c>
      <c r="I580" s="3">
        <f>IFERROR(__xludf.DUMMYFUNCTION("""COMPUTED_VALUE"""),37.0)</f>
        <v>37</v>
      </c>
    </row>
    <row r="581">
      <c r="A581" s="3">
        <v>232.0</v>
      </c>
      <c r="B581" s="3">
        <v>0.0</v>
      </c>
      <c r="C581" s="3">
        <v>232.0</v>
      </c>
      <c r="D581" s="5">
        <v>43350.115011574075</v>
      </c>
      <c r="E581" s="8">
        <f t="shared" si="1"/>
        <v>43350</v>
      </c>
      <c r="F581" s="9">
        <f>IFERROR(__xludf.DUMMYFUNCTION("""COMPUTED_VALUE"""),0.11501157407407407)</f>
        <v>0.1150115741</v>
      </c>
      <c r="G581" s="3">
        <f t="shared" si="2"/>
        <v>2</v>
      </c>
      <c r="H581" s="3">
        <f>IFERROR(__xludf.DUMMYFUNCTION("""COMPUTED_VALUE"""),45.0)</f>
        <v>45</v>
      </c>
      <c r="I581" s="3">
        <f>IFERROR(__xludf.DUMMYFUNCTION("""COMPUTED_VALUE"""),37.0)</f>
        <v>37</v>
      </c>
    </row>
    <row r="582">
      <c r="A582" s="3">
        <v>229.0</v>
      </c>
      <c r="B582" s="3">
        <v>1.0</v>
      </c>
      <c r="C582" s="3">
        <v>230.0</v>
      </c>
      <c r="D582" s="5">
        <v>43350.12542824074</v>
      </c>
      <c r="E582" s="8">
        <f t="shared" si="1"/>
        <v>43350</v>
      </c>
      <c r="F582" s="9">
        <f>IFERROR(__xludf.DUMMYFUNCTION("""COMPUTED_VALUE"""),0.12542824074074074)</f>
        <v>0.1254282407</v>
      </c>
      <c r="G582" s="3">
        <f t="shared" si="2"/>
        <v>3</v>
      </c>
      <c r="H582" s="3">
        <f>IFERROR(__xludf.DUMMYFUNCTION("""COMPUTED_VALUE"""),0.0)</f>
        <v>0</v>
      </c>
      <c r="I582" s="3">
        <f>IFERROR(__xludf.DUMMYFUNCTION("""COMPUTED_VALUE"""),37.0)</f>
        <v>37</v>
      </c>
    </row>
    <row r="583">
      <c r="A583" s="3">
        <v>182.0</v>
      </c>
      <c r="B583" s="3">
        <v>1.0</v>
      </c>
      <c r="C583" s="3">
        <v>183.0</v>
      </c>
      <c r="D583" s="5">
        <v>43350.13584490741</v>
      </c>
      <c r="E583" s="8">
        <f t="shared" si="1"/>
        <v>43350</v>
      </c>
      <c r="F583" s="9">
        <f>IFERROR(__xludf.DUMMYFUNCTION("""COMPUTED_VALUE"""),0.1358449074074074)</f>
        <v>0.1358449074</v>
      </c>
      <c r="G583" s="3">
        <f t="shared" si="2"/>
        <v>3</v>
      </c>
      <c r="H583" s="3">
        <f>IFERROR(__xludf.DUMMYFUNCTION("""COMPUTED_VALUE"""),15.0)</f>
        <v>15</v>
      </c>
      <c r="I583" s="3">
        <f>IFERROR(__xludf.DUMMYFUNCTION("""COMPUTED_VALUE"""),37.0)</f>
        <v>37</v>
      </c>
    </row>
    <row r="584">
      <c r="A584" s="3">
        <v>161.0</v>
      </c>
      <c r="B584" s="3">
        <v>0.0</v>
      </c>
      <c r="C584" s="3">
        <v>161.0</v>
      </c>
      <c r="D584" s="5">
        <v>43350.146261574075</v>
      </c>
      <c r="E584" s="8">
        <f t="shared" si="1"/>
        <v>43350</v>
      </c>
      <c r="F584" s="9">
        <f>IFERROR(__xludf.DUMMYFUNCTION("""COMPUTED_VALUE"""),0.14626157407407409)</f>
        <v>0.1462615741</v>
      </c>
      <c r="G584" s="3">
        <f t="shared" si="2"/>
        <v>3</v>
      </c>
      <c r="H584" s="3">
        <f>IFERROR(__xludf.DUMMYFUNCTION("""COMPUTED_VALUE"""),30.0)</f>
        <v>30</v>
      </c>
      <c r="I584" s="3">
        <f>IFERROR(__xludf.DUMMYFUNCTION("""COMPUTED_VALUE"""),37.0)</f>
        <v>37</v>
      </c>
    </row>
    <row r="585">
      <c r="A585" s="3">
        <v>156.0</v>
      </c>
      <c r="B585" s="3">
        <v>1.0</v>
      </c>
      <c r="C585" s="3">
        <v>157.0</v>
      </c>
      <c r="D585" s="5">
        <v>43350.15667824074</v>
      </c>
      <c r="E585" s="8">
        <f t="shared" si="1"/>
        <v>43350</v>
      </c>
      <c r="F585" s="9">
        <f>IFERROR(__xludf.DUMMYFUNCTION("""COMPUTED_VALUE"""),0.15667824074074074)</f>
        <v>0.1566782407</v>
      </c>
      <c r="G585" s="3">
        <f t="shared" si="2"/>
        <v>3</v>
      </c>
      <c r="H585" s="3">
        <f>IFERROR(__xludf.DUMMYFUNCTION("""COMPUTED_VALUE"""),45.0)</f>
        <v>45</v>
      </c>
      <c r="I585" s="3">
        <f>IFERROR(__xludf.DUMMYFUNCTION("""COMPUTED_VALUE"""),37.0)</f>
        <v>37</v>
      </c>
    </row>
    <row r="586">
      <c r="A586" s="3">
        <v>132.0</v>
      </c>
      <c r="B586" s="3">
        <v>0.0</v>
      </c>
      <c r="C586" s="3">
        <v>132.0</v>
      </c>
      <c r="D586" s="5">
        <v>43350.16709490741</v>
      </c>
      <c r="E586" s="8">
        <f t="shared" si="1"/>
        <v>43350</v>
      </c>
      <c r="F586" s="9">
        <f>IFERROR(__xludf.DUMMYFUNCTION("""COMPUTED_VALUE"""),0.1670949074074074)</f>
        <v>0.1670949074</v>
      </c>
      <c r="G586" s="3">
        <f t="shared" si="2"/>
        <v>4</v>
      </c>
      <c r="H586" s="3">
        <f>IFERROR(__xludf.DUMMYFUNCTION("""COMPUTED_VALUE"""),0.0)</f>
        <v>0</v>
      </c>
      <c r="I586" s="3">
        <f>IFERROR(__xludf.DUMMYFUNCTION("""COMPUTED_VALUE"""),37.0)</f>
        <v>37</v>
      </c>
    </row>
    <row r="587">
      <c r="A587" s="3">
        <v>117.0</v>
      </c>
      <c r="B587" s="3">
        <v>0.0</v>
      </c>
      <c r="C587" s="3">
        <v>117.0</v>
      </c>
      <c r="D587" s="5">
        <v>43350.177511574075</v>
      </c>
      <c r="E587" s="8">
        <f t="shared" si="1"/>
        <v>43350</v>
      </c>
      <c r="F587" s="9">
        <f>IFERROR(__xludf.DUMMYFUNCTION("""COMPUTED_VALUE"""),0.17751157407407409)</f>
        <v>0.1775115741</v>
      </c>
      <c r="G587" s="3">
        <f t="shared" si="2"/>
        <v>4</v>
      </c>
      <c r="H587" s="3">
        <f>IFERROR(__xludf.DUMMYFUNCTION("""COMPUTED_VALUE"""),15.0)</f>
        <v>15</v>
      </c>
      <c r="I587" s="3">
        <f>IFERROR(__xludf.DUMMYFUNCTION("""COMPUTED_VALUE"""),37.0)</f>
        <v>37</v>
      </c>
    </row>
    <row r="588">
      <c r="A588" s="3">
        <v>97.0</v>
      </c>
      <c r="B588" s="3">
        <v>0.0</v>
      </c>
      <c r="C588" s="3">
        <v>97.0</v>
      </c>
      <c r="D588" s="5">
        <v>43350.18792824074</v>
      </c>
      <c r="E588" s="8">
        <f t="shared" si="1"/>
        <v>43350</v>
      </c>
      <c r="F588" s="9">
        <f>IFERROR(__xludf.DUMMYFUNCTION("""COMPUTED_VALUE"""),0.18792824074074074)</f>
        <v>0.1879282407</v>
      </c>
      <c r="G588" s="3">
        <f t="shared" si="2"/>
        <v>4</v>
      </c>
      <c r="H588" s="3">
        <f>IFERROR(__xludf.DUMMYFUNCTION("""COMPUTED_VALUE"""),30.0)</f>
        <v>30</v>
      </c>
      <c r="I588" s="3">
        <f>IFERROR(__xludf.DUMMYFUNCTION("""COMPUTED_VALUE"""),37.0)</f>
        <v>37</v>
      </c>
    </row>
    <row r="589">
      <c r="A589" s="3">
        <v>97.0</v>
      </c>
      <c r="B589" s="3">
        <v>0.0</v>
      </c>
      <c r="C589" s="3">
        <v>97.0</v>
      </c>
      <c r="D589" s="5">
        <v>43350.19834490741</v>
      </c>
      <c r="E589" s="8">
        <f t="shared" si="1"/>
        <v>43350</v>
      </c>
      <c r="F589" s="9">
        <f>IFERROR(__xludf.DUMMYFUNCTION("""COMPUTED_VALUE"""),0.1983449074074074)</f>
        <v>0.1983449074</v>
      </c>
      <c r="G589" s="3">
        <f t="shared" si="2"/>
        <v>4</v>
      </c>
      <c r="H589" s="3">
        <f>IFERROR(__xludf.DUMMYFUNCTION("""COMPUTED_VALUE"""),45.0)</f>
        <v>45</v>
      </c>
      <c r="I589" s="3">
        <f>IFERROR(__xludf.DUMMYFUNCTION("""COMPUTED_VALUE"""),37.0)</f>
        <v>37</v>
      </c>
    </row>
    <row r="590">
      <c r="A590" s="3">
        <v>101.0</v>
      </c>
      <c r="B590" s="3">
        <v>0.0</v>
      </c>
      <c r="C590" s="3">
        <v>101.0</v>
      </c>
      <c r="D590" s="5">
        <v>43350.20875</v>
      </c>
      <c r="E590" s="8">
        <f t="shared" si="1"/>
        <v>43350</v>
      </c>
      <c r="F590" s="9">
        <f>IFERROR(__xludf.DUMMYFUNCTION("""COMPUTED_VALUE"""),0.20875)</f>
        <v>0.20875</v>
      </c>
      <c r="G590" s="3">
        <f t="shared" si="2"/>
        <v>5</v>
      </c>
      <c r="H590" s="3">
        <f>IFERROR(__xludf.DUMMYFUNCTION("""COMPUTED_VALUE"""),0.0)</f>
        <v>0</v>
      </c>
      <c r="I590" s="3">
        <f>IFERROR(__xludf.DUMMYFUNCTION("""COMPUTED_VALUE"""),36.0)</f>
        <v>36</v>
      </c>
    </row>
    <row r="591">
      <c r="A591" s="3">
        <v>65.0</v>
      </c>
      <c r="B591" s="3">
        <v>0.0</v>
      </c>
      <c r="C591" s="3">
        <v>65.0</v>
      </c>
      <c r="D591" s="5">
        <v>43350.21917824074</v>
      </c>
      <c r="E591" s="8">
        <f t="shared" si="1"/>
        <v>43350</v>
      </c>
      <c r="F591" s="9">
        <f>IFERROR(__xludf.DUMMYFUNCTION("""COMPUTED_VALUE"""),0.21917824074074074)</f>
        <v>0.2191782407</v>
      </c>
      <c r="G591" s="3">
        <f t="shared" si="2"/>
        <v>5</v>
      </c>
      <c r="H591" s="3">
        <f>IFERROR(__xludf.DUMMYFUNCTION("""COMPUTED_VALUE"""),15.0)</f>
        <v>15</v>
      </c>
      <c r="I591" s="3">
        <f>IFERROR(__xludf.DUMMYFUNCTION("""COMPUTED_VALUE"""),37.0)</f>
        <v>37</v>
      </c>
    </row>
    <row r="592">
      <c r="A592" s="3">
        <v>52.0</v>
      </c>
      <c r="B592" s="3">
        <v>0.0</v>
      </c>
      <c r="C592" s="3">
        <v>52.0</v>
      </c>
      <c r="D592" s="5">
        <v>43350.22959490741</v>
      </c>
      <c r="E592" s="8">
        <f t="shared" si="1"/>
        <v>43350</v>
      </c>
      <c r="F592" s="9">
        <f>IFERROR(__xludf.DUMMYFUNCTION("""COMPUTED_VALUE"""),0.2295949074074074)</f>
        <v>0.2295949074</v>
      </c>
      <c r="G592" s="3">
        <f t="shared" si="2"/>
        <v>5</v>
      </c>
      <c r="H592" s="3">
        <f>IFERROR(__xludf.DUMMYFUNCTION("""COMPUTED_VALUE"""),30.0)</f>
        <v>30</v>
      </c>
      <c r="I592" s="3">
        <f>IFERROR(__xludf.DUMMYFUNCTION("""COMPUTED_VALUE"""),37.0)</f>
        <v>37</v>
      </c>
    </row>
    <row r="593">
      <c r="A593" s="3">
        <v>50.0</v>
      </c>
      <c r="B593" s="3">
        <v>0.0</v>
      </c>
      <c r="C593" s="3">
        <v>50.0</v>
      </c>
      <c r="D593" s="5">
        <v>43350.240011574075</v>
      </c>
      <c r="E593" s="8">
        <f t="shared" si="1"/>
        <v>43350</v>
      </c>
      <c r="F593" s="9">
        <f>IFERROR(__xludf.DUMMYFUNCTION("""COMPUTED_VALUE"""),0.24001157407407409)</f>
        <v>0.2400115741</v>
      </c>
      <c r="G593" s="3">
        <f t="shared" si="2"/>
        <v>5</v>
      </c>
      <c r="H593" s="3">
        <f>IFERROR(__xludf.DUMMYFUNCTION("""COMPUTED_VALUE"""),45.0)</f>
        <v>45</v>
      </c>
      <c r="I593" s="3">
        <f>IFERROR(__xludf.DUMMYFUNCTION("""COMPUTED_VALUE"""),37.0)</f>
        <v>37</v>
      </c>
    </row>
    <row r="594">
      <c r="A594" s="3">
        <v>48.0</v>
      </c>
      <c r="B594" s="3">
        <v>0.0</v>
      </c>
      <c r="C594" s="3">
        <v>48.0</v>
      </c>
      <c r="D594" s="5">
        <v>43350.25041666667</v>
      </c>
      <c r="E594" s="8">
        <f t="shared" si="1"/>
        <v>43350</v>
      </c>
      <c r="F594" s="9">
        <f>IFERROR(__xludf.DUMMYFUNCTION("""COMPUTED_VALUE"""),0.2504166666666667)</f>
        <v>0.2504166667</v>
      </c>
      <c r="G594" s="3">
        <f t="shared" si="2"/>
        <v>6</v>
      </c>
      <c r="H594" s="3">
        <f>IFERROR(__xludf.DUMMYFUNCTION("""COMPUTED_VALUE"""),0.0)</f>
        <v>0</v>
      </c>
      <c r="I594" s="3">
        <f>IFERROR(__xludf.DUMMYFUNCTION("""COMPUTED_VALUE"""),36.0)</f>
        <v>36</v>
      </c>
    </row>
    <row r="595">
      <c r="A595" s="3">
        <v>48.0</v>
      </c>
      <c r="B595" s="3">
        <v>0.0</v>
      </c>
      <c r="C595" s="3">
        <v>48.0</v>
      </c>
      <c r="D595" s="5">
        <v>43350.260833333334</v>
      </c>
      <c r="E595" s="8">
        <f t="shared" si="1"/>
        <v>43350</v>
      </c>
      <c r="F595" s="9">
        <f>IFERROR(__xludf.DUMMYFUNCTION("""COMPUTED_VALUE"""),0.2608333333333333)</f>
        <v>0.2608333333</v>
      </c>
      <c r="G595" s="3">
        <f t="shared" si="2"/>
        <v>6</v>
      </c>
      <c r="H595" s="3">
        <f>IFERROR(__xludf.DUMMYFUNCTION("""COMPUTED_VALUE"""),15.0)</f>
        <v>15</v>
      </c>
      <c r="I595" s="3">
        <f>IFERROR(__xludf.DUMMYFUNCTION("""COMPUTED_VALUE"""),36.0)</f>
        <v>36</v>
      </c>
    </row>
    <row r="596">
      <c r="A596" s="3">
        <v>54.0</v>
      </c>
      <c r="B596" s="3">
        <v>0.0</v>
      </c>
      <c r="C596" s="3">
        <v>46.0</v>
      </c>
      <c r="D596" s="5">
        <v>43350.2740162037</v>
      </c>
      <c r="E596" s="8">
        <f t="shared" si="1"/>
        <v>43350</v>
      </c>
      <c r="F596" s="9">
        <f>IFERROR(__xludf.DUMMYFUNCTION("""COMPUTED_VALUE"""),0.2740162037037037)</f>
        <v>0.2740162037</v>
      </c>
      <c r="G596" s="3">
        <f t="shared" si="2"/>
        <v>6</v>
      </c>
      <c r="H596" s="3">
        <f>IFERROR(__xludf.DUMMYFUNCTION("""COMPUTED_VALUE"""),34.0)</f>
        <v>34</v>
      </c>
      <c r="I596" s="3">
        <f>IFERROR(__xludf.DUMMYFUNCTION("""COMPUTED_VALUE"""),35.0)</f>
        <v>35</v>
      </c>
    </row>
    <row r="597">
      <c r="A597" s="3">
        <v>47.0</v>
      </c>
      <c r="B597" s="3">
        <v>0.0</v>
      </c>
      <c r="C597" s="3">
        <v>46.0</v>
      </c>
      <c r="D597" s="5">
        <v>43350.28166666667</v>
      </c>
      <c r="E597" s="8">
        <f t="shared" si="1"/>
        <v>43350</v>
      </c>
      <c r="F597" s="9">
        <f>IFERROR(__xludf.DUMMYFUNCTION("""COMPUTED_VALUE"""),0.2816666666666667)</f>
        <v>0.2816666667</v>
      </c>
      <c r="G597" s="3">
        <f t="shared" si="2"/>
        <v>6</v>
      </c>
      <c r="H597" s="3">
        <f>IFERROR(__xludf.DUMMYFUNCTION("""COMPUTED_VALUE"""),45.0)</f>
        <v>45</v>
      </c>
      <c r="I597" s="3">
        <f>IFERROR(__xludf.DUMMYFUNCTION("""COMPUTED_VALUE"""),36.0)</f>
        <v>36</v>
      </c>
    </row>
    <row r="598">
      <c r="A598" s="3">
        <v>56.0</v>
      </c>
      <c r="B598" s="3">
        <v>0.0</v>
      </c>
      <c r="C598" s="3">
        <v>55.0</v>
      </c>
      <c r="D598" s="5">
        <v>43350.29209490741</v>
      </c>
      <c r="E598" s="8">
        <f t="shared" si="1"/>
        <v>43350</v>
      </c>
      <c r="F598" s="9">
        <f>IFERROR(__xludf.DUMMYFUNCTION("""COMPUTED_VALUE"""),0.2920949074074074)</f>
        <v>0.2920949074</v>
      </c>
      <c r="G598" s="3">
        <f t="shared" si="2"/>
        <v>7</v>
      </c>
      <c r="H598" s="3">
        <f>IFERROR(__xludf.DUMMYFUNCTION("""COMPUTED_VALUE"""),0.0)</f>
        <v>0</v>
      </c>
      <c r="I598" s="3">
        <f>IFERROR(__xludf.DUMMYFUNCTION("""COMPUTED_VALUE"""),37.0)</f>
        <v>37</v>
      </c>
    </row>
    <row r="599">
      <c r="A599" s="3">
        <v>82.0</v>
      </c>
      <c r="B599" s="3">
        <v>0.0</v>
      </c>
      <c r="C599" s="3">
        <v>81.0</v>
      </c>
      <c r="D599" s="5">
        <v>43350.30252314815</v>
      </c>
      <c r="E599" s="8">
        <f t="shared" si="1"/>
        <v>43350</v>
      </c>
      <c r="F599" s="9">
        <f>IFERROR(__xludf.DUMMYFUNCTION("""COMPUTED_VALUE"""),0.3025231481481481)</f>
        <v>0.3025231481</v>
      </c>
      <c r="G599" s="3">
        <f t="shared" si="2"/>
        <v>7</v>
      </c>
      <c r="H599" s="3">
        <f>IFERROR(__xludf.DUMMYFUNCTION("""COMPUTED_VALUE"""),15.0)</f>
        <v>15</v>
      </c>
      <c r="I599" s="3">
        <f>IFERROR(__xludf.DUMMYFUNCTION("""COMPUTED_VALUE"""),38.0)</f>
        <v>38</v>
      </c>
    </row>
    <row r="600">
      <c r="A600" s="3">
        <v>83.0</v>
      </c>
      <c r="B600" s="3">
        <v>0.0</v>
      </c>
      <c r="C600" s="3">
        <v>82.0</v>
      </c>
      <c r="D600" s="5">
        <v>43350.312951388885</v>
      </c>
      <c r="E600" s="8">
        <f t="shared" si="1"/>
        <v>43350</v>
      </c>
      <c r="F600" s="9">
        <f>IFERROR(__xludf.DUMMYFUNCTION("""COMPUTED_VALUE"""),0.3129513888888889)</f>
        <v>0.3129513889</v>
      </c>
      <c r="G600" s="3">
        <f t="shared" si="2"/>
        <v>7</v>
      </c>
      <c r="H600" s="3">
        <f>IFERROR(__xludf.DUMMYFUNCTION("""COMPUTED_VALUE"""),30.0)</f>
        <v>30</v>
      </c>
      <c r="I600" s="3">
        <f>IFERROR(__xludf.DUMMYFUNCTION("""COMPUTED_VALUE"""),39.0)</f>
        <v>39</v>
      </c>
    </row>
    <row r="601">
      <c r="A601" s="3">
        <v>91.0</v>
      </c>
      <c r="B601" s="3">
        <v>0.0</v>
      </c>
      <c r="C601" s="3">
        <v>90.0</v>
      </c>
      <c r="D601" s="5">
        <v>43350.32335648148</v>
      </c>
      <c r="E601" s="8">
        <f t="shared" si="1"/>
        <v>43350</v>
      </c>
      <c r="F601" s="9">
        <f>IFERROR(__xludf.DUMMYFUNCTION("""COMPUTED_VALUE"""),0.3233564814814815)</f>
        <v>0.3233564815</v>
      </c>
      <c r="G601" s="3">
        <f t="shared" si="2"/>
        <v>7</v>
      </c>
      <c r="H601" s="3">
        <f>IFERROR(__xludf.DUMMYFUNCTION("""COMPUTED_VALUE"""),45.0)</f>
        <v>45</v>
      </c>
      <c r="I601" s="3">
        <f>IFERROR(__xludf.DUMMYFUNCTION("""COMPUTED_VALUE"""),38.0)</f>
        <v>38</v>
      </c>
    </row>
    <row r="602">
      <c r="A602" s="3">
        <v>85.0</v>
      </c>
      <c r="B602" s="3">
        <v>0.0</v>
      </c>
      <c r="C602" s="3">
        <v>84.0</v>
      </c>
      <c r="D602" s="5">
        <v>43350.33377314815</v>
      </c>
      <c r="E602" s="8">
        <f t="shared" si="1"/>
        <v>43350</v>
      </c>
      <c r="F602" s="9">
        <f>IFERROR(__xludf.DUMMYFUNCTION("""COMPUTED_VALUE"""),0.3337731481481481)</f>
        <v>0.3337731481</v>
      </c>
      <c r="G602" s="3">
        <f t="shared" si="2"/>
        <v>8</v>
      </c>
      <c r="H602" s="3">
        <f>IFERROR(__xludf.DUMMYFUNCTION("""COMPUTED_VALUE"""),0.0)</f>
        <v>0</v>
      </c>
      <c r="I602" s="3">
        <f>IFERROR(__xludf.DUMMYFUNCTION("""COMPUTED_VALUE"""),38.0)</f>
        <v>38</v>
      </c>
    </row>
    <row r="603">
      <c r="A603" s="3">
        <v>96.0</v>
      </c>
      <c r="B603" s="3">
        <v>0.0</v>
      </c>
      <c r="C603" s="3">
        <v>95.0</v>
      </c>
      <c r="D603" s="5">
        <v>43350.344189814816</v>
      </c>
      <c r="E603" s="8">
        <f t="shared" si="1"/>
        <v>43350</v>
      </c>
      <c r="F603" s="9">
        <f>IFERROR(__xludf.DUMMYFUNCTION("""COMPUTED_VALUE"""),0.3441898148148148)</f>
        <v>0.3441898148</v>
      </c>
      <c r="G603" s="3">
        <f t="shared" si="2"/>
        <v>8</v>
      </c>
      <c r="H603" s="3">
        <f>IFERROR(__xludf.DUMMYFUNCTION("""COMPUTED_VALUE"""),15.0)</f>
        <v>15</v>
      </c>
      <c r="I603" s="3">
        <f>IFERROR(__xludf.DUMMYFUNCTION("""COMPUTED_VALUE"""),38.0)</f>
        <v>38</v>
      </c>
    </row>
    <row r="604">
      <c r="A604" s="3">
        <v>157.0</v>
      </c>
      <c r="B604" s="3">
        <v>0.0</v>
      </c>
      <c r="C604" s="3">
        <v>157.0</v>
      </c>
      <c r="D604" s="5">
        <v>43350.35460648148</v>
      </c>
      <c r="E604" s="8">
        <f t="shared" si="1"/>
        <v>43350</v>
      </c>
      <c r="F604" s="9">
        <f>IFERROR(__xludf.DUMMYFUNCTION("""COMPUTED_VALUE"""),0.3546064814814815)</f>
        <v>0.3546064815</v>
      </c>
      <c r="G604" s="3">
        <f t="shared" si="2"/>
        <v>8</v>
      </c>
      <c r="H604" s="3">
        <f>IFERROR(__xludf.DUMMYFUNCTION("""COMPUTED_VALUE"""),30.0)</f>
        <v>30</v>
      </c>
      <c r="I604" s="3">
        <f>IFERROR(__xludf.DUMMYFUNCTION("""COMPUTED_VALUE"""),38.0)</f>
        <v>38</v>
      </c>
    </row>
    <row r="605">
      <c r="A605" s="3">
        <v>226.0</v>
      </c>
      <c r="B605" s="3">
        <v>0.0</v>
      </c>
      <c r="C605" s="3">
        <v>225.0</v>
      </c>
      <c r="D605" s="5">
        <v>43350.36503472222</v>
      </c>
      <c r="E605" s="8">
        <f t="shared" si="1"/>
        <v>43350</v>
      </c>
      <c r="F605" s="9">
        <f>IFERROR(__xludf.DUMMYFUNCTION("""COMPUTED_VALUE"""),0.3650347222222222)</f>
        <v>0.3650347222</v>
      </c>
      <c r="G605" s="3">
        <f t="shared" si="2"/>
        <v>8</v>
      </c>
      <c r="H605" s="3">
        <f>IFERROR(__xludf.DUMMYFUNCTION("""COMPUTED_VALUE"""),45.0)</f>
        <v>45</v>
      </c>
      <c r="I605" s="3">
        <f>IFERROR(__xludf.DUMMYFUNCTION("""COMPUTED_VALUE"""),39.0)</f>
        <v>39</v>
      </c>
    </row>
    <row r="606">
      <c r="A606" s="3">
        <v>184.0</v>
      </c>
      <c r="B606" s="3">
        <v>0.0</v>
      </c>
      <c r="C606" s="3">
        <v>183.0</v>
      </c>
      <c r="D606" s="5">
        <v>43350.375439814816</v>
      </c>
      <c r="E606" s="8">
        <f t="shared" si="1"/>
        <v>43350</v>
      </c>
      <c r="F606" s="9">
        <f>IFERROR(__xludf.DUMMYFUNCTION("""COMPUTED_VALUE"""),0.3754398148148148)</f>
        <v>0.3754398148</v>
      </c>
      <c r="G606" s="3">
        <f t="shared" si="2"/>
        <v>9</v>
      </c>
      <c r="H606" s="3">
        <f>IFERROR(__xludf.DUMMYFUNCTION("""COMPUTED_VALUE"""),0.0)</f>
        <v>0</v>
      </c>
      <c r="I606" s="3">
        <f>IFERROR(__xludf.DUMMYFUNCTION("""COMPUTED_VALUE"""),38.0)</f>
        <v>38</v>
      </c>
    </row>
    <row r="607">
      <c r="A607" s="3">
        <v>280.0</v>
      </c>
      <c r="B607" s="3">
        <v>2.0</v>
      </c>
      <c r="C607" s="3">
        <v>282.0</v>
      </c>
      <c r="D607" s="5">
        <v>43350.38585648148</v>
      </c>
      <c r="E607" s="8">
        <f t="shared" si="1"/>
        <v>43350</v>
      </c>
      <c r="F607" s="9">
        <f>IFERROR(__xludf.DUMMYFUNCTION("""COMPUTED_VALUE"""),0.3858564814814815)</f>
        <v>0.3858564815</v>
      </c>
      <c r="G607" s="3">
        <f t="shared" si="2"/>
        <v>9</v>
      </c>
      <c r="H607" s="3">
        <f>IFERROR(__xludf.DUMMYFUNCTION("""COMPUTED_VALUE"""),15.0)</f>
        <v>15</v>
      </c>
      <c r="I607" s="3">
        <f>IFERROR(__xludf.DUMMYFUNCTION("""COMPUTED_VALUE"""),38.0)</f>
        <v>38</v>
      </c>
    </row>
    <row r="608">
      <c r="A608" s="3">
        <v>420.0</v>
      </c>
      <c r="B608" s="3">
        <v>3.0</v>
      </c>
      <c r="C608" s="3">
        <v>423.0</v>
      </c>
      <c r="D608" s="5">
        <v>43350.39627314815</v>
      </c>
      <c r="E608" s="8">
        <f t="shared" si="1"/>
        <v>43350</v>
      </c>
      <c r="F608" s="9">
        <f>IFERROR(__xludf.DUMMYFUNCTION("""COMPUTED_VALUE"""),0.3962731481481481)</f>
        <v>0.3962731481</v>
      </c>
      <c r="G608" s="3">
        <f t="shared" si="2"/>
        <v>9</v>
      </c>
      <c r="H608" s="3">
        <f>IFERROR(__xludf.DUMMYFUNCTION("""COMPUTED_VALUE"""),30.0)</f>
        <v>30</v>
      </c>
      <c r="I608" s="3">
        <f>IFERROR(__xludf.DUMMYFUNCTION("""COMPUTED_VALUE"""),38.0)</f>
        <v>38</v>
      </c>
    </row>
    <row r="609">
      <c r="A609" s="3">
        <v>747.0</v>
      </c>
      <c r="B609" s="3">
        <v>3.0</v>
      </c>
      <c r="C609" s="3">
        <v>750.0</v>
      </c>
      <c r="D609" s="5">
        <v>43350.406701388885</v>
      </c>
      <c r="E609" s="8">
        <f t="shared" si="1"/>
        <v>43350</v>
      </c>
      <c r="F609" s="9">
        <f>IFERROR(__xludf.DUMMYFUNCTION("""COMPUTED_VALUE"""),0.4067013888888889)</f>
        <v>0.4067013889</v>
      </c>
      <c r="G609" s="3">
        <f t="shared" si="2"/>
        <v>9</v>
      </c>
      <c r="H609" s="3">
        <f>IFERROR(__xludf.DUMMYFUNCTION("""COMPUTED_VALUE"""),45.0)</f>
        <v>45</v>
      </c>
      <c r="I609" s="3">
        <f>IFERROR(__xludf.DUMMYFUNCTION("""COMPUTED_VALUE"""),39.0)</f>
        <v>39</v>
      </c>
    </row>
    <row r="610">
      <c r="A610" s="3">
        <v>689.0</v>
      </c>
      <c r="B610" s="3">
        <v>6.0</v>
      </c>
      <c r="C610" s="3">
        <v>695.0</v>
      </c>
      <c r="D610" s="5">
        <v>43350.41710648148</v>
      </c>
      <c r="E610" s="8">
        <f t="shared" si="1"/>
        <v>43350</v>
      </c>
      <c r="F610" s="9">
        <f>IFERROR(__xludf.DUMMYFUNCTION("""COMPUTED_VALUE"""),0.4171064814814815)</f>
        <v>0.4171064815</v>
      </c>
      <c r="G610" s="3">
        <f t="shared" si="2"/>
        <v>10</v>
      </c>
      <c r="H610" s="3">
        <f>IFERROR(__xludf.DUMMYFUNCTION("""COMPUTED_VALUE"""),0.0)</f>
        <v>0</v>
      </c>
      <c r="I610" s="3">
        <f>IFERROR(__xludf.DUMMYFUNCTION("""COMPUTED_VALUE"""),38.0)</f>
        <v>38</v>
      </c>
    </row>
    <row r="611">
      <c r="A611" s="3">
        <v>653.0</v>
      </c>
      <c r="B611" s="3">
        <v>8.0</v>
      </c>
      <c r="C611" s="3">
        <v>661.0</v>
      </c>
      <c r="D611" s="5">
        <v>43350.42752314815</v>
      </c>
      <c r="E611" s="8">
        <f t="shared" si="1"/>
        <v>43350</v>
      </c>
      <c r="F611" s="9">
        <f>IFERROR(__xludf.DUMMYFUNCTION("""COMPUTED_VALUE"""),0.4275231481481481)</f>
        <v>0.4275231481</v>
      </c>
      <c r="G611" s="3">
        <f t="shared" si="2"/>
        <v>10</v>
      </c>
      <c r="H611" s="3">
        <f>IFERROR(__xludf.DUMMYFUNCTION("""COMPUTED_VALUE"""),15.0)</f>
        <v>15</v>
      </c>
      <c r="I611" s="3">
        <f>IFERROR(__xludf.DUMMYFUNCTION("""COMPUTED_VALUE"""),38.0)</f>
        <v>38</v>
      </c>
    </row>
    <row r="612">
      <c r="A612" s="3">
        <v>797.0</v>
      </c>
      <c r="B612" s="3">
        <v>11.0</v>
      </c>
      <c r="C612" s="3">
        <v>800.0</v>
      </c>
      <c r="D612" s="5">
        <v>43350.437939814816</v>
      </c>
      <c r="E612" s="8">
        <f t="shared" si="1"/>
        <v>43350</v>
      </c>
      <c r="F612" s="9">
        <f>IFERROR(__xludf.DUMMYFUNCTION("""COMPUTED_VALUE"""),0.4379398148148148)</f>
        <v>0.4379398148</v>
      </c>
      <c r="G612" s="3">
        <f t="shared" si="2"/>
        <v>10</v>
      </c>
      <c r="H612" s="3">
        <f>IFERROR(__xludf.DUMMYFUNCTION("""COMPUTED_VALUE"""),30.0)</f>
        <v>30</v>
      </c>
      <c r="I612" s="3">
        <f>IFERROR(__xludf.DUMMYFUNCTION("""COMPUTED_VALUE"""),38.0)</f>
        <v>38</v>
      </c>
    </row>
    <row r="613">
      <c r="A613" s="3">
        <v>950.0</v>
      </c>
      <c r="B613" s="3">
        <v>14.0</v>
      </c>
      <c r="C613" s="3">
        <v>964.0</v>
      </c>
      <c r="D613" s="5">
        <v>43350.44834490741</v>
      </c>
      <c r="E613" s="8">
        <f t="shared" si="1"/>
        <v>43350</v>
      </c>
      <c r="F613" s="9">
        <f>IFERROR(__xludf.DUMMYFUNCTION("""COMPUTED_VALUE"""),0.4483449074074074)</f>
        <v>0.4483449074</v>
      </c>
      <c r="G613" s="3">
        <f t="shared" si="2"/>
        <v>10</v>
      </c>
      <c r="H613" s="3">
        <f>IFERROR(__xludf.DUMMYFUNCTION("""COMPUTED_VALUE"""),45.0)</f>
        <v>45</v>
      </c>
      <c r="I613" s="3">
        <f>IFERROR(__xludf.DUMMYFUNCTION("""COMPUTED_VALUE"""),37.0)</f>
        <v>37</v>
      </c>
    </row>
    <row r="614">
      <c r="A614" s="3">
        <v>805.0</v>
      </c>
      <c r="B614" s="3">
        <v>13.0</v>
      </c>
      <c r="C614" s="3">
        <v>818.0</v>
      </c>
      <c r="D614" s="5">
        <v>43350.45877314815</v>
      </c>
      <c r="E614" s="8">
        <f t="shared" si="1"/>
        <v>43350</v>
      </c>
      <c r="F614" s="9">
        <f>IFERROR(__xludf.DUMMYFUNCTION("""COMPUTED_VALUE"""),0.4587731481481481)</f>
        <v>0.4587731481</v>
      </c>
      <c r="G614" s="3">
        <f t="shared" si="2"/>
        <v>11</v>
      </c>
      <c r="H614" s="3">
        <f>IFERROR(__xludf.DUMMYFUNCTION("""COMPUTED_VALUE"""),0.0)</f>
        <v>0</v>
      </c>
      <c r="I614" s="3">
        <f>IFERROR(__xludf.DUMMYFUNCTION("""COMPUTED_VALUE"""),38.0)</f>
        <v>38</v>
      </c>
    </row>
    <row r="615">
      <c r="A615" s="3">
        <v>584.0</v>
      </c>
      <c r="B615" s="3">
        <v>12.0</v>
      </c>
      <c r="C615" s="3">
        <v>596.0</v>
      </c>
      <c r="D615" s="5">
        <v>43350.469189814816</v>
      </c>
      <c r="E615" s="8">
        <f t="shared" si="1"/>
        <v>43350</v>
      </c>
      <c r="F615" s="9">
        <f>IFERROR(__xludf.DUMMYFUNCTION("""COMPUTED_VALUE"""),0.4691898148148148)</f>
        <v>0.4691898148</v>
      </c>
      <c r="G615" s="3">
        <f t="shared" si="2"/>
        <v>11</v>
      </c>
      <c r="H615" s="3">
        <f>IFERROR(__xludf.DUMMYFUNCTION("""COMPUTED_VALUE"""),15.0)</f>
        <v>15</v>
      </c>
      <c r="I615" s="3">
        <f>IFERROR(__xludf.DUMMYFUNCTION("""COMPUTED_VALUE"""),38.0)</f>
        <v>38</v>
      </c>
    </row>
    <row r="616">
      <c r="A616" s="3">
        <v>515.0</v>
      </c>
      <c r="B616" s="3">
        <v>2.0</v>
      </c>
      <c r="C616" s="3">
        <v>517.0</v>
      </c>
      <c r="D616" s="5">
        <v>43350.47960648148</v>
      </c>
      <c r="E616" s="8">
        <f t="shared" si="1"/>
        <v>43350</v>
      </c>
      <c r="F616" s="9">
        <f>IFERROR(__xludf.DUMMYFUNCTION("""COMPUTED_VALUE"""),0.4796064814814815)</f>
        <v>0.4796064815</v>
      </c>
      <c r="G616" s="3">
        <f t="shared" si="2"/>
        <v>11</v>
      </c>
      <c r="H616" s="3">
        <f>IFERROR(__xludf.DUMMYFUNCTION("""COMPUTED_VALUE"""),30.0)</f>
        <v>30</v>
      </c>
      <c r="I616" s="3">
        <f>IFERROR(__xludf.DUMMYFUNCTION("""COMPUTED_VALUE"""),38.0)</f>
        <v>38</v>
      </c>
    </row>
    <row r="617">
      <c r="A617" s="3">
        <v>481.0</v>
      </c>
      <c r="B617" s="3">
        <v>3.0</v>
      </c>
      <c r="C617" s="3">
        <v>484.0</v>
      </c>
      <c r="D617" s="5">
        <v>43350.490011574075</v>
      </c>
      <c r="E617" s="8">
        <f t="shared" si="1"/>
        <v>43350</v>
      </c>
      <c r="F617" s="9">
        <f>IFERROR(__xludf.DUMMYFUNCTION("""COMPUTED_VALUE"""),0.4900115740740741)</f>
        <v>0.4900115741</v>
      </c>
      <c r="G617" s="3">
        <f t="shared" si="2"/>
        <v>11</v>
      </c>
      <c r="H617" s="3">
        <f>IFERROR(__xludf.DUMMYFUNCTION("""COMPUTED_VALUE"""),45.0)</f>
        <v>45</v>
      </c>
      <c r="I617" s="3">
        <f>IFERROR(__xludf.DUMMYFUNCTION("""COMPUTED_VALUE"""),37.0)</f>
        <v>37</v>
      </c>
    </row>
    <row r="618">
      <c r="A618" s="3">
        <v>378.0</v>
      </c>
      <c r="B618" s="3">
        <v>2.0</v>
      </c>
      <c r="C618" s="3">
        <v>380.0</v>
      </c>
      <c r="D618" s="5">
        <v>43350.500439814816</v>
      </c>
      <c r="E618" s="8">
        <f t="shared" si="1"/>
        <v>43350</v>
      </c>
      <c r="F618" s="9">
        <f>IFERROR(__xludf.DUMMYFUNCTION("""COMPUTED_VALUE"""),0.5004398148148148)</f>
        <v>0.5004398148</v>
      </c>
      <c r="G618" s="3">
        <f t="shared" si="2"/>
        <v>12</v>
      </c>
      <c r="H618" s="3">
        <f>IFERROR(__xludf.DUMMYFUNCTION("""COMPUTED_VALUE"""),0.0)</f>
        <v>0</v>
      </c>
      <c r="I618" s="3">
        <f>IFERROR(__xludf.DUMMYFUNCTION("""COMPUTED_VALUE"""),38.0)</f>
        <v>38</v>
      </c>
    </row>
    <row r="619">
      <c r="A619" s="3">
        <v>371.0</v>
      </c>
      <c r="B619" s="3">
        <v>4.0</v>
      </c>
      <c r="C619" s="3">
        <v>375.0</v>
      </c>
      <c r="D619" s="5">
        <v>43350.51085648148</v>
      </c>
      <c r="E619" s="8">
        <f t="shared" si="1"/>
        <v>43350</v>
      </c>
      <c r="F619" s="9">
        <f>IFERROR(__xludf.DUMMYFUNCTION("""COMPUTED_VALUE"""),0.5108564814814814)</f>
        <v>0.5108564815</v>
      </c>
      <c r="G619" s="3">
        <f t="shared" si="2"/>
        <v>12</v>
      </c>
      <c r="H619" s="3">
        <f>IFERROR(__xludf.DUMMYFUNCTION("""COMPUTED_VALUE"""),15.0)</f>
        <v>15</v>
      </c>
      <c r="I619" s="3">
        <f>IFERROR(__xludf.DUMMYFUNCTION("""COMPUTED_VALUE"""),38.0)</f>
        <v>38</v>
      </c>
    </row>
    <row r="620">
      <c r="A620" s="3">
        <v>353.0</v>
      </c>
      <c r="B620" s="3">
        <v>0.0</v>
      </c>
      <c r="C620" s="3">
        <v>352.0</v>
      </c>
      <c r="D620" s="5">
        <v>43350.52127314815</v>
      </c>
      <c r="E620" s="8">
        <f t="shared" si="1"/>
        <v>43350</v>
      </c>
      <c r="F620" s="9">
        <f>IFERROR(__xludf.DUMMYFUNCTION("""COMPUTED_VALUE"""),0.5212731481481482)</f>
        <v>0.5212731481</v>
      </c>
      <c r="G620" s="3">
        <f t="shared" si="2"/>
        <v>12</v>
      </c>
      <c r="H620" s="3">
        <f>IFERROR(__xludf.DUMMYFUNCTION("""COMPUTED_VALUE"""),30.0)</f>
        <v>30</v>
      </c>
      <c r="I620" s="3">
        <f>IFERROR(__xludf.DUMMYFUNCTION("""COMPUTED_VALUE"""),38.0)</f>
        <v>38</v>
      </c>
    </row>
    <row r="621">
      <c r="A621" s="3">
        <v>389.0</v>
      </c>
      <c r="B621" s="3">
        <v>2.0</v>
      </c>
      <c r="C621" s="3">
        <v>391.0</v>
      </c>
      <c r="D621" s="5">
        <v>43350.531689814816</v>
      </c>
      <c r="E621" s="8">
        <f t="shared" si="1"/>
        <v>43350</v>
      </c>
      <c r="F621" s="9">
        <f>IFERROR(__xludf.DUMMYFUNCTION("""COMPUTED_VALUE"""),0.5316898148148148)</f>
        <v>0.5316898148</v>
      </c>
      <c r="G621" s="3">
        <f t="shared" si="2"/>
        <v>12</v>
      </c>
      <c r="H621" s="3">
        <f>IFERROR(__xludf.DUMMYFUNCTION("""COMPUTED_VALUE"""),45.0)</f>
        <v>45</v>
      </c>
      <c r="I621" s="3">
        <f>IFERROR(__xludf.DUMMYFUNCTION("""COMPUTED_VALUE"""),38.0)</f>
        <v>38</v>
      </c>
    </row>
    <row r="622">
      <c r="A622" s="3">
        <v>329.0</v>
      </c>
      <c r="B622" s="3">
        <v>1.0</v>
      </c>
      <c r="C622" s="3">
        <v>330.0</v>
      </c>
      <c r="D622" s="5">
        <v>43350.54210648148</v>
      </c>
      <c r="E622" s="8">
        <f t="shared" si="1"/>
        <v>43350</v>
      </c>
      <c r="F622" s="9">
        <f>IFERROR(__xludf.DUMMYFUNCTION("""COMPUTED_VALUE"""),0.5421064814814814)</f>
        <v>0.5421064815</v>
      </c>
      <c r="G622" s="3">
        <f t="shared" si="2"/>
        <v>13</v>
      </c>
      <c r="H622" s="3">
        <f>IFERROR(__xludf.DUMMYFUNCTION("""COMPUTED_VALUE"""),0.0)</f>
        <v>0</v>
      </c>
      <c r="I622" s="3">
        <f>IFERROR(__xludf.DUMMYFUNCTION("""COMPUTED_VALUE"""),38.0)</f>
        <v>38</v>
      </c>
    </row>
    <row r="623">
      <c r="A623" s="3">
        <v>370.0</v>
      </c>
      <c r="B623" s="3">
        <v>1.0</v>
      </c>
      <c r="C623" s="3">
        <v>371.0</v>
      </c>
      <c r="D623" s="5">
        <v>43350.55252314815</v>
      </c>
      <c r="E623" s="8">
        <f t="shared" si="1"/>
        <v>43350</v>
      </c>
      <c r="F623" s="9">
        <f>IFERROR(__xludf.DUMMYFUNCTION("""COMPUTED_VALUE"""),0.5525231481481482)</f>
        <v>0.5525231481</v>
      </c>
      <c r="G623" s="3">
        <f t="shared" si="2"/>
        <v>13</v>
      </c>
      <c r="H623" s="3">
        <f>IFERROR(__xludf.DUMMYFUNCTION("""COMPUTED_VALUE"""),15.0)</f>
        <v>15</v>
      </c>
      <c r="I623" s="3">
        <f>IFERROR(__xludf.DUMMYFUNCTION("""COMPUTED_VALUE"""),38.0)</f>
        <v>38</v>
      </c>
    </row>
    <row r="624">
      <c r="A624" s="3">
        <v>347.0</v>
      </c>
      <c r="B624" s="3">
        <v>2.0</v>
      </c>
      <c r="C624" s="3">
        <v>349.0</v>
      </c>
      <c r="D624" s="5">
        <v>43350.562951388885</v>
      </c>
      <c r="E624" s="8">
        <f t="shared" si="1"/>
        <v>43350</v>
      </c>
      <c r="F624" s="9">
        <f>IFERROR(__xludf.DUMMYFUNCTION("""COMPUTED_VALUE"""),0.5629513888888888)</f>
        <v>0.5629513889</v>
      </c>
      <c r="G624" s="3">
        <f t="shared" si="2"/>
        <v>13</v>
      </c>
      <c r="H624" s="3">
        <f>IFERROR(__xludf.DUMMYFUNCTION("""COMPUTED_VALUE"""),30.0)</f>
        <v>30</v>
      </c>
      <c r="I624" s="3">
        <f>IFERROR(__xludf.DUMMYFUNCTION("""COMPUTED_VALUE"""),39.0)</f>
        <v>39</v>
      </c>
    </row>
    <row r="625">
      <c r="A625" s="3">
        <v>395.0</v>
      </c>
      <c r="B625" s="3">
        <v>1.0</v>
      </c>
      <c r="C625" s="3">
        <v>394.0</v>
      </c>
      <c r="D625" s="5">
        <v>43350.57335648148</v>
      </c>
      <c r="E625" s="8">
        <f t="shared" si="1"/>
        <v>43350</v>
      </c>
      <c r="F625" s="9">
        <f>IFERROR(__xludf.DUMMYFUNCTION("""COMPUTED_VALUE"""),0.5733564814814814)</f>
        <v>0.5733564815</v>
      </c>
      <c r="G625" s="3">
        <f t="shared" si="2"/>
        <v>13</v>
      </c>
      <c r="H625" s="3">
        <f>IFERROR(__xludf.DUMMYFUNCTION("""COMPUTED_VALUE"""),45.0)</f>
        <v>45</v>
      </c>
      <c r="I625" s="3">
        <f>IFERROR(__xludf.DUMMYFUNCTION("""COMPUTED_VALUE"""),38.0)</f>
        <v>38</v>
      </c>
    </row>
    <row r="626">
      <c r="A626" s="3">
        <v>347.0</v>
      </c>
      <c r="B626" s="3">
        <v>0.0</v>
      </c>
      <c r="C626" s="3">
        <v>346.0</v>
      </c>
      <c r="D626" s="5">
        <v>43350.58377314815</v>
      </c>
      <c r="E626" s="8">
        <f t="shared" si="1"/>
        <v>43350</v>
      </c>
      <c r="F626" s="9">
        <f>IFERROR(__xludf.DUMMYFUNCTION("""COMPUTED_VALUE"""),0.5837731481481482)</f>
        <v>0.5837731481</v>
      </c>
      <c r="G626" s="3">
        <f t="shared" si="2"/>
        <v>14</v>
      </c>
      <c r="H626" s="3">
        <f>IFERROR(__xludf.DUMMYFUNCTION("""COMPUTED_VALUE"""),0.0)</f>
        <v>0</v>
      </c>
      <c r="I626" s="3">
        <f>IFERROR(__xludf.DUMMYFUNCTION("""COMPUTED_VALUE"""),38.0)</f>
        <v>38</v>
      </c>
    </row>
    <row r="627">
      <c r="A627" s="3">
        <v>400.0</v>
      </c>
      <c r="B627" s="3">
        <v>3.0</v>
      </c>
      <c r="C627" s="3">
        <v>403.0</v>
      </c>
      <c r="D627" s="5">
        <v>43350.594189814816</v>
      </c>
      <c r="E627" s="8">
        <f t="shared" si="1"/>
        <v>43350</v>
      </c>
      <c r="F627" s="9">
        <f>IFERROR(__xludf.DUMMYFUNCTION("""COMPUTED_VALUE"""),0.5941898148148148)</f>
        <v>0.5941898148</v>
      </c>
      <c r="G627" s="3">
        <f t="shared" si="2"/>
        <v>14</v>
      </c>
      <c r="H627" s="3">
        <f>IFERROR(__xludf.DUMMYFUNCTION("""COMPUTED_VALUE"""),15.0)</f>
        <v>15</v>
      </c>
      <c r="I627" s="3">
        <f>IFERROR(__xludf.DUMMYFUNCTION("""COMPUTED_VALUE"""),38.0)</f>
        <v>38</v>
      </c>
    </row>
    <row r="628">
      <c r="A628" s="3">
        <v>387.0</v>
      </c>
      <c r="B628" s="3">
        <v>5.0</v>
      </c>
      <c r="C628" s="3">
        <v>392.0</v>
      </c>
      <c r="D628" s="5">
        <v>43350.60459490741</v>
      </c>
      <c r="E628" s="8">
        <f t="shared" si="1"/>
        <v>43350</v>
      </c>
      <c r="F628" s="9">
        <f>IFERROR(__xludf.DUMMYFUNCTION("""COMPUTED_VALUE"""),0.6045949074074074)</f>
        <v>0.6045949074</v>
      </c>
      <c r="G628" s="3">
        <f t="shared" si="2"/>
        <v>14</v>
      </c>
      <c r="H628" s="3">
        <f>IFERROR(__xludf.DUMMYFUNCTION("""COMPUTED_VALUE"""),30.0)</f>
        <v>30</v>
      </c>
      <c r="I628" s="3">
        <f>IFERROR(__xludf.DUMMYFUNCTION("""COMPUTED_VALUE"""),37.0)</f>
        <v>37</v>
      </c>
    </row>
    <row r="629">
      <c r="A629" s="3">
        <v>438.0</v>
      </c>
      <c r="B629" s="3">
        <v>1.0</v>
      </c>
      <c r="C629" s="3">
        <v>439.0</v>
      </c>
      <c r="D629" s="5">
        <v>43350.61502314815</v>
      </c>
      <c r="E629" s="8">
        <f t="shared" si="1"/>
        <v>43350</v>
      </c>
      <c r="F629" s="9">
        <f>IFERROR(__xludf.DUMMYFUNCTION("""COMPUTED_VALUE"""),0.6150231481481482)</f>
        <v>0.6150231481</v>
      </c>
      <c r="G629" s="3">
        <f t="shared" si="2"/>
        <v>14</v>
      </c>
      <c r="H629" s="3">
        <f>IFERROR(__xludf.DUMMYFUNCTION("""COMPUTED_VALUE"""),45.0)</f>
        <v>45</v>
      </c>
      <c r="I629" s="3">
        <f>IFERROR(__xludf.DUMMYFUNCTION("""COMPUTED_VALUE"""),38.0)</f>
        <v>38</v>
      </c>
    </row>
    <row r="630">
      <c r="A630" s="3">
        <v>394.0</v>
      </c>
      <c r="B630" s="3">
        <v>1.0</v>
      </c>
      <c r="C630" s="3">
        <v>395.0</v>
      </c>
      <c r="D630" s="5">
        <v>43350.625439814816</v>
      </c>
      <c r="E630" s="8">
        <f t="shared" si="1"/>
        <v>43350</v>
      </c>
      <c r="F630" s="9">
        <f>IFERROR(__xludf.DUMMYFUNCTION("""COMPUTED_VALUE"""),0.6254398148148148)</f>
        <v>0.6254398148</v>
      </c>
      <c r="G630" s="3">
        <f t="shared" si="2"/>
        <v>15</v>
      </c>
      <c r="H630" s="3">
        <f>IFERROR(__xludf.DUMMYFUNCTION("""COMPUTED_VALUE"""),0.0)</f>
        <v>0</v>
      </c>
      <c r="I630" s="3">
        <f>IFERROR(__xludf.DUMMYFUNCTION("""COMPUTED_VALUE"""),38.0)</f>
        <v>38</v>
      </c>
    </row>
    <row r="631">
      <c r="A631" s="3">
        <v>446.0</v>
      </c>
      <c r="B631" s="3">
        <v>1.0</v>
      </c>
      <c r="C631" s="3">
        <v>447.0</v>
      </c>
      <c r="D631" s="5">
        <v>43350.63586805556</v>
      </c>
      <c r="E631" s="8">
        <f t="shared" si="1"/>
        <v>43350</v>
      </c>
      <c r="F631" s="9">
        <f>IFERROR(__xludf.DUMMYFUNCTION("""COMPUTED_VALUE"""),0.6358680555555556)</f>
        <v>0.6358680556</v>
      </c>
      <c r="G631" s="3">
        <f t="shared" si="2"/>
        <v>15</v>
      </c>
      <c r="H631" s="3">
        <f>IFERROR(__xludf.DUMMYFUNCTION("""COMPUTED_VALUE"""),15.0)</f>
        <v>15</v>
      </c>
      <c r="I631" s="3">
        <f>IFERROR(__xludf.DUMMYFUNCTION("""COMPUTED_VALUE"""),39.0)</f>
        <v>39</v>
      </c>
    </row>
    <row r="632">
      <c r="A632" s="3">
        <v>484.0</v>
      </c>
      <c r="B632" s="3">
        <v>3.0</v>
      </c>
      <c r="C632" s="3">
        <v>487.0</v>
      </c>
      <c r="D632" s="5">
        <v>43350.64627314815</v>
      </c>
      <c r="E632" s="8">
        <f t="shared" si="1"/>
        <v>43350</v>
      </c>
      <c r="F632" s="9">
        <f>IFERROR(__xludf.DUMMYFUNCTION("""COMPUTED_VALUE"""),0.6462731481481482)</f>
        <v>0.6462731481</v>
      </c>
      <c r="G632" s="3">
        <f t="shared" si="2"/>
        <v>15</v>
      </c>
      <c r="H632" s="3">
        <f>IFERROR(__xludf.DUMMYFUNCTION("""COMPUTED_VALUE"""),30.0)</f>
        <v>30</v>
      </c>
      <c r="I632" s="3">
        <f>IFERROR(__xludf.DUMMYFUNCTION("""COMPUTED_VALUE"""),38.0)</f>
        <v>38</v>
      </c>
    </row>
    <row r="633">
      <c r="A633" s="3">
        <v>521.0</v>
      </c>
      <c r="B633" s="3">
        <v>5.0</v>
      </c>
      <c r="C633" s="3">
        <v>526.0</v>
      </c>
      <c r="D633" s="5">
        <v>43350.65667824074</v>
      </c>
      <c r="E633" s="8">
        <f t="shared" si="1"/>
        <v>43350</v>
      </c>
      <c r="F633" s="9">
        <f>IFERROR(__xludf.DUMMYFUNCTION("""COMPUTED_VALUE"""),0.6566782407407408)</f>
        <v>0.6566782407</v>
      </c>
      <c r="G633" s="3">
        <f t="shared" si="2"/>
        <v>15</v>
      </c>
      <c r="H633" s="3">
        <f>IFERROR(__xludf.DUMMYFUNCTION("""COMPUTED_VALUE"""),45.0)</f>
        <v>45</v>
      </c>
      <c r="I633" s="3">
        <f>IFERROR(__xludf.DUMMYFUNCTION("""COMPUTED_VALUE"""),37.0)</f>
        <v>37</v>
      </c>
    </row>
    <row r="634">
      <c r="A634" s="3">
        <v>503.0</v>
      </c>
      <c r="B634" s="3">
        <v>4.0</v>
      </c>
      <c r="C634" s="3">
        <v>507.0</v>
      </c>
      <c r="D634" s="5">
        <v>43350.66710648148</v>
      </c>
      <c r="E634" s="8">
        <f t="shared" si="1"/>
        <v>43350</v>
      </c>
      <c r="F634" s="9">
        <f>IFERROR(__xludf.DUMMYFUNCTION("""COMPUTED_VALUE"""),0.6671064814814814)</f>
        <v>0.6671064815</v>
      </c>
      <c r="G634" s="3">
        <f t="shared" si="2"/>
        <v>16</v>
      </c>
      <c r="H634" s="3">
        <f>IFERROR(__xludf.DUMMYFUNCTION("""COMPUTED_VALUE"""),0.0)</f>
        <v>0</v>
      </c>
      <c r="I634" s="3">
        <f>IFERROR(__xludf.DUMMYFUNCTION("""COMPUTED_VALUE"""),38.0)</f>
        <v>38</v>
      </c>
    </row>
    <row r="635">
      <c r="A635" s="3">
        <v>685.0</v>
      </c>
      <c r="B635" s="3">
        <v>6.0</v>
      </c>
      <c r="C635" s="3">
        <v>691.0</v>
      </c>
      <c r="D635" s="5">
        <v>43350.677511574075</v>
      </c>
      <c r="E635" s="8">
        <f t="shared" si="1"/>
        <v>43350</v>
      </c>
      <c r="F635" s="9">
        <f>IFERROR(__xludf.DUMMYFUNCTION("""COMPUTED_VALUE"""),0.677511574074074)</f>
        <v>0.6775115741</v>
      </c>
      <c r="G635" s="3">
        <f t="shared" si="2"/>
        <v>16</v>
      </c>
      <c r="H635" s="3">
        <f>IFERROR(__xludf.DUMMYFUNCTION("""COMPUTED_VALUE"""),15.0)</f>
        <v>15</v>
      </c>
      <c r="I635" s="3">
        <f>IFERROR(__xludf.DUMMYFUNCTION("""COMPUTED_VALUE"""),37.0)</f>
        <v>37</v>
      </c>
    </row>
    <row r="636">
      <c r="A636" s="3">
        <v>675.0</v>
      </c>
      <c r="B636" s="3">
        <v>9.0</v>
      </c>
      <c r="C636" s="3">
        <v>684.0</v>
      </c>
      <c r="D636" s="5">
        <v>43350.687939814816</v>
      </c>
      <c r="E636" s="8">
        <f t="shared" si="1"/>
        <v>43350</v>
      </c>
      <c r="F636" s="9">
        <f>IFERROR(__xludf.DUMMYFUNCTION("""COMPUTED_VALUE"""),0.6879398148148148)</f>
        <v>0.6879398148</v>
      </c>
      <c r="G636" s="3">
        <f t="shared" si="2"/>
        <v>16</v>
      </c>
      <c r="H636" s="3">
        <f>IFERROR(__xludf.DUMMYFUNCTION("""COMPUTED_VALUE"""),30.0)</f>
        <v>30</v>
      </c>
      <c r="I636" s="3">
        <f>IFERROR(__xludf.DUMMYFUNCTION("""COMPUTED_VALUE"""),38.0)</f>
        <v>38</v>
      </c>
    </row>
    <row r="637">
      <c r="A637" s="3">
        <v>685.0</v>
      </c>
      <c r="B637" s="3">
        <v>5.0</v>
      </c>
      <c r="C637" s="3">
        <v>690.0</v>
      </c>
      <c r="D637" s="5">
        <v>43350.69834490741</v>
      </c>
      <c r="E637" s="8">
        <f t="shared" si="1"/>
        <v>43350</v>
      </c>
      <c r="F637" s="9">
        <f>IFERROR(__xludf.DUMMYFUNCTION("""COMPUTED_VALUE"""),0.6983449074074074)</f>
        <v>0.6983449074</v>
      </c>
      <c r="G637" s="3">
        <f t="shared" si="2"/>
        <v>16</v>
      </c>
      <c r="H637" s="3">
        <f>IFERROR(__xludf.DUMMYFUNCTION("""COMPUTED_VALUE"""),45.0)</f>
        <v>45</v>
      </c>
      <c r="I637" s="3">
        <f>IFERROR(__xludf.DUMMYFUNCTION("""COMPUTED_VALUE"""),37.0)</f>
        <v>37</v>
      </c>
    </row>
    <row r="638">
      <c r="A638" s="3">
        <v>603.0</v>
      </c>
      <c r="B638" s="3">
        <v>5.0</v>
      </c>
      <c r="C638" s="3">
        <v>608.0</v>
      </c>
      <c r="D638" s="5">
        <v>43350.70877314815</v>
      </c>
      <c r="E638" s="8">
        <f t="shared" si="1"/>
        <v>43350</v>
      </c>
      <c r="F638" s="9">
        <f>IFERROR(__xludf.DUMMYFUNCTION("""COMPUTED_VALUE"""),0.7087731481481482)</f>
        <v>0.7087731481</v>
      </c>
      <c r="G638" s="3">
        <f t="shared" si="2"/>
        <v>17</v>
      </c>
      <c r="H638" s="3">
        <f>IFERROR(__xludf.DUMMYFUNCTION("""COMPUTED_VALUE"""),0.0)</f>
        <v>0</v>
      </c>
      <c r="I638" s="3">
        <f>IFERROR(__xludf.DUMMYFUNCTION("""COMPUTED_VALUE"""),38.0)</f>
        <v>38</v>
      </c>
    </row>
    <row r="639">
      <c r="A639" s="3">
        <v>854.0</v>
      </c>
      <c r="B639" s="3">
        <v>12.0</v>
      </c>
      <c r="C639" s="3">
        <v>866.0</v>
      </c>
      <c r="D639" s="5">
        <v>43350.719189814816</v>
      </c>
      <c r="E639" s="8">
        <f t="shared" si="1"/>
        <v>43350</v>
      </c>
      <c r="F639" s="9">
        <f>IFERROR(__xludf.DUMMYFUNCTION("""COMPUTED_VALUE"""),0.7191898148148148)</f>
        <v>0.7191898148</v>
      </c>
      <c r="G639" s="3">
        <f t="shared" si="2"/>
        <v>17</v>
      </c>
      <c r="H639" s="3">
        <f>IFERROR(__xludf.DUMMYFUNCTION("""COMPUTED_VALUE"""),15.0)</f>
        <v>15</v>
      </c>
      <c r="I639" s="3">
        <f>IFERROR(__xludf.DUMMYFUNCTION("""COMPUTED_VALUE"""),38.0)</f>
        <v>38</v>
      </c>
    </row>
    <row r="640">
      <c r="A640" s="3">
        <v>688.0</v>
      </c>
      <c r="B640" s="3">
        <v>11.0</v>
      </c>
      <c r="C640" s="3">
        <v>699.0</v>
      </c>
      <c r="D640" s="5">
        <v>43350.72960648148</v>
      </c>
      <c r="E640" s="8">
        <f t="shared" si="1"/>
        <v>43350</v>
      </c>
      <c r="F640" s="9">
        <f>IFERROR(__xludf.DUMMYFUNCTION("""COMPUTED_VALUE"""),0.7296064814814814)</f>
        <v>0.7296064815</v>
      </c>
      <c r="G640" s="3">
        <f t="shared" si="2"/>
        <v>17</v>
      </c>
      <c r="H640" s="3">
        <f>IFERROR(__xludf.DUMMYFUNCTION("""COMPUTED_VALUE"""),30.0)</f>
        <v>30</v>
      </c>
      <c r="I640" s="3">
        <f>IFERROR(__xludf.DUMMYFUNCTION("""COMPUTED_VALUE"""),38.0)</f>
        <v>38</v>
      </c>
    </row>
    <row r="641">
      <c r="A641" s="3">
        <v>620.0</v>
      </c>
      <c r="B641" s="3">
        <v>5.0</v>
      </c>
      <c r="C641" s="3">
        <v>625.0</v>
      </c>
      <c r="D641" s="5">
        <v>43350.74002314815</v>
      </c>
      <c r="E641" s="8">
        <f t="shared" si="1"/>
        <v>43350</v>
      </c>
      <c r="F641" s="9">
        <f>IFERROR(__xludf.DUMMYFUNCTION("""COMPUTED_VALUE"""),0.7400231481481482)</f>
        <v>0.7400231481</v>
      </c>
      <c r="G641" s="3">
        <f t="shared" si="2"/>
        <v>17</v>
      </c>
      <c r="H641" s="3">
        <f>IFERROR(__xludf.DUMMYFUNCTION("""COMPUTED_VALUE"""),45.0)</f>
        <v>45</v>
      </c>
      <c r="I641" s="3">
        <f>IFERROR(__xludf.DUMMYFUNCTION("""COMPUTED_VALUE"""),38.0)</f>
        <v>38</v>
      </c>
    </row>
    <row r="642">
      <c r="A642" s="3">
        <v>510.0</v>
      </c>
      <c r="B642" s="3">
        <v>8.0</v>
      </c>
      <c r="C642" s="3">
        <v>518.0</v>
      </c>
      <c r="D642" s="5">
        <v>43350.75042824074</v>
      </c>
      <c r="E642" s="8">
        <f t="shared" si="1"/>
        <v>43350</v>
      </c>
      <c r="F642" s="9">
        <f>IFERROR(__xludf.DUMMYFUNCTION("""COMPUTED_VALUE"""),0.7504282407407408)</f>
        <v>0.7504282407</v>
      </c>
      <c r="G642" s="3">
        <f t="shared" si="2"/>
        <v>18</v>
      </c>
      <c r="H642" s="3">
        <f>IFERROR(__xludf.DUMMYFUNCTION("""COMPUTED_VALUE"""),0.0)</f>
        <v>0</v>
      </c>
      <c r="I642" s="3">
        <f>IFERROR(__xludf.DUMMYFUNCTION("""COMPUTED_VALUE"""),37.0)</f>
        <v>37</v>
      </c>
    </row>
    <row r="643">
      <c r="A643" s="3">
        <v>608.0</v>
      </c>
      <c r="B643" s="3">
        <v>8.0</v>
      </c>
      <c r="C643" s="3">
        <v>616.0</v>
      </c>
      <c r="D643" s="5">
        <v>43350.76085648148</v>
      </c>
      <c r="E643" s="8">
        <f t="shared" si="1"/>
        <v>43350</v>
      </c>
      <c r="F643" s="9">
        <f>IFERROR(__xludf.DUMMYFUNCTION("""COMPUTED_VALUE"""),0.7608564814814814)</f>
        <v>0.7608564815</v>
      </c>
      <c r="G643" s="3">
        <f t="shared" si="2"/>
        <v>18</v>
      </c>
      <c r="H643" s="3">
        <f>IFERROR(__xludf.DUMMYFUNCTION("""COMPUTED_VALUE"""),15.0)</f>
        <v>15</v>
      </c>
      <c r="I643" s="3">
        <f>IFERROR(__xludf.DUMMYFUNCTION("""COMPUTED_VALUE"""),38.0)</f>
        <v>38</v>
      </c>
    </row>
    <row r="644">
      <c r="A644" s="3">
        <v>589.0</v>
      </c>
      <c r="B644" s="3">
        <v>5.0</v>
      </c>
      <c r="C644" s="3">
        <v>594.0</v>
      </c>
      <c r="D644" s="5">
        <v>43350.771261574075</v>
      </c>
      <c r="E644" s="8">
        <f t="shared" si="1"/>
        <v>43350</v>
      </c>
      <c r="F644" s="9">
        <f>IFERROR(__xludf.DUMMYFUNCTION("""COMPUTED_VALUE"""),0.771261574074074)</f>
        <v>0.7712615741</v>
      </c>
      <c r="G644" s="3">
        <f t="shared" si="2"/>
        <v>18</v>
      </c>
      <c r="H644" s="3">
        <f>IFERROR(__xludf.DUMMYFUNCTION("""COMPUTED_VALUE"""),30.0)</f>
        <v>30</v>
      </c>
      <c r="I644" s="3">
        <f>IFERROR(__xludf.DUMMYFUNCTION("""COMPUTED_VALUE"""),37.0)</f>
        <v>37</v>
      </c>
    </row>
    <row r="645">
      <c r="A645" s="3">
        <v>583.0</v>
      </c>
      <c r="B645" s="3">
        <v>9.0</v>
      </c>
      <c r="C645" s="3">
        <v>592.0</v>
      </c>
      <c r="D645" s="5">
        <v>43350.78167824074</v>
      </c>
      <c r="E645" s="8">
        <f t="shared" si="1"/>
        <v>43350</v>
      </c>
      <c r="F645" s="9">
        <f>IFERROR(__xludf.DUMMYFUNCTION("""COMPUTED_VALUE"""),0.7816782407407408)</f>
        <v>0.7816782407</v>
      </c>
      <c r="G645" s="3">
        <f t="shared" si="2"/>
        <v>18</v>
      </c>
      <c r="H645" s="3">
        <f>IFERROR(__xludf.DUMMYFUNCTION("""COMPUTED_VALUE"""),45.0)</f>
        <v>45</v>
      </c>
      <c r="I645" s="3">
        <f>IFERROR(__xludf.DUMMYFUNCTION("""COMPUTED_VALUE"""),37.0)</f>
        <v>37</v>
      </c>
    </row>
    <row r="646">
      <c r="A646" s="3">
        <v>532.0</v>
      </c>
      <c r="B646" s="3">
        <v>11.0</v>
      </c>
      <c r="C646" s="3">
        <v>543.0</v>
      </c>
      <c r="D646" s="5">
        <v>43350.79209490741</v>
      </c>
      <c r="E646" s="8">
        <f t="shared" si="1"/>
        <v>43350</v>
      </c>
      <c r="F646" s="9">
        <f>IFERROR(__xludf.DUMMYFUNCTION("""COMPUTED_VALUE"""),0.7920949074074074)</f>
        <v>0.7920949074</v>
      </c>
      <c r="G646" s="3">
        <f t="shared" si="2"/>
        <v>19</v>
      </c>
      <c r="H646" s="3">
        <f>IFERROR(__xludf.DUMMYFUNCTION("""COMPUTED_VALUE"""),0.0)</f>
        <v>0</v>
      </c>
      <c r="I646" s="3">
        <f>IFERROR(__xludf.DUMMYFUNCTION("""COMPUTED_VALUE"""),37.0)</f>
        <v>37</v>
      </c>
    </row>
    <row r="647">
      <c r="A647" s="3">
        <v>618.0</v>
      </c>
      <c r="B647" s="3">
        <v>8.0</v>
      </c>
      <c r="C647" s="3">
        <v>626.0</v>
      </c>
      <c r="D647" s="5">
        <v>43350.802511574075</v>
      </c>
      <c r="E647" s="8">
        <f t="shared" si="1"/>
        <v>43350</v>
      </c>
      <c r="F647" s="9">
        <f>IFERROR(__xludf.DUMMYFUNCTION("""COMPUTED_VALUE"""),0.802511574074074)</f>
        <v>0.8025115741</v>
      </c>
      <c r="G647" s="3">
        <f t="shared" si="2"/>
        <v>19</v>
      </c>
      <c r="H647" s="3">
        <f>IFERROR(__xludf.DUMMYFUNCTION("""COMPUTED_VALUE"""),15.0)</f>
        <v>15</v>
      </c>
      <c r="I647" s="3">
        <f>IFERROR(__xludf.DUMMYFUNCTION("""COMPUTED_VALUE"""),37.0)</f>
        <v>37</v>
      </c>
    </row>
    <row r="648">
      <c r="A648" s="3">
        <v>640.0</v>
      </c>
      <c r="B648" s="3">
        <v>8.0</v>
      </c>
      <c r="C648" s="3">
        <v>648.0</v>
      </c>
      <c r="D648" s="5">
        <v>43350.812939814816</v>
      </c>
      <c r="E648" s="8">
        <f t="shared" si="1"/>
        <v>43350</v>
      </c>
      <c r="F648" s="9">
        <f>IFERROR(__xludf.DUMMYFUNCTION("""COMPUTED_VALUE"""),0.8129398148148148)</f>
        <v>0.8129398148</v>
      </c>
      <c r="G648" s="3">
        <f t="shared" si="2"/>
        <v>19</v>
      </c>
      <c r="H648" s="3">
        <f>IFERROR(__xludf.DUMMYFUNCTION("""COMPUTED_VALUE"""),30.0)</f>
        <v>30</v>
      </c>
      <c r="I648" s="3">
        <f>IFERROR(__xludf.DUMMYFUNCTION("""COMPUTED_VALUE"""),38.0)</f>
        <v>38</v>
      </c>
    </row>
    <row r="649">
      <c r="A649" s="3">
        <v>714.0</v>
      </c>
      <c r="B649" s="3">
        <v>7.0</v>
      </c>
      <c r="C649" s="3">
        <v>721.0</v>
      </c>
      <c r="D649" s="5">
        <v>43350.82334490741</v>
      </c>
      <c r="E649" s="8">
        <f t="shared" si="1"/>
        <v>43350</v>
      </c>
      <c r="F649" s="9">
        <f>IFERROR(__xludf.DUMMYFUNCTION("""COMPUTED_VALUE"""),0.8233449074074074)</f>
        <v>0.8233449074</v>
      </c>
      <c r="G649" s="3">
        <f t="shared" si="2"/>
        <v>19</v>
      </c>
      <c r="H649" s="3">
        <f>IFERROR(__xludf.DUMMYFUNCTION("""COMPUTED_VALUE"""),45.0)</f>
        <v>45</v>
      </c>
      <c r="I649" s="3">
        <f>IFERROR(__xludf.DUMMYFUNCTION("""COMPUTED_VALUE"""),37.0)</f>
        <v>37</v>
      </c>
    </row>
    <row r="650">
      <c r="A650" s="3">
        <v>635.0</v>
      </c>
      <c r="B650" s="3">
        <v>8.0</v>
      </c>
      <c r="C650" s="3">
        <v>643.0</v>
      </c>
      <c r="D650" s="5">
        <v>43350.83377314815</v>
      </c>
      <c r="E650" s="8">
        <f t="shared" si="1"/>
        <v>43350</v>
      </c>
      <c r="F650" s="9">
        <f>IFERROR(__xludf.DUMMYFUNCTION("""COMPUTED_VALUE"""),0.8337731481481482)</f>
        <v>0.8337731481</v>
      </c>
      <c r="G650" s="3">
        <f t="shared" si="2"/>
        <v>20</v>
      </c>
      <c r="H650" s="3">
        <f>IFERROR(__xludf.DUMMYFUNCTION("""COMPUTED_VALUE"""),0.0)</f>
        <v>0</v>
      </c>
      <c r="I650" s="3">
        <f>IFERROR(__xludf.DUMMYFUNCTION("""COMPUTED_VALUE"""),38.0)</f>
        <v>38</v>
      </c>
    </row>
    <row r="651">
      <c r="A651" s="3">
        <v>762.0</v>
      </c>
      <c r="B651" s="3">
        <v>6.0</v>
      </c>
      <c r="C651" s="3">
        <v>768.0</v>
      </c>
      <c r="D651" s="5">
        <v>43350.84417824074</v>
      </c>
      <c r="E651" s="8">
        <f t="shared" si="1"/>
        <v>43350</v>
      </c>
      <c r="F651" s="9">
        <f>IFERROR(__xludf.DUMMYFUNCTION("""COMPUTED_VALUE"""),0.8441782407407408)</f>
        <v>0.8441782407</v>
      </c>
      <c r="G651" s="3">
        <f t="shared" si="2"/>
        <v>20</v>
      </c>
      <c r="H651" s="3">
        <f>IFERROR(__xludf.DUMMYFUNCTION("""COMPUTED_VALUE"""),15.0)</f>
        <v>15</v>
      </c>
      <c r="I651" s="3">
        <f>IFERROR(__xludf.DUMMYFUNCTION("""COMPUTED_VALUE"""),37.0)</f>
        <v>37</v>
      </c>
    </row>
    <row r="652">
      <c r="A652" s="3">
        <v>736.0</v>
      </c>
      <c r="B652" s="3">
        <v>1.0</v>
      </c>
      <c r="C652" s="3">
        <v>737.0</v>
      </c>
      <c r="D652" s="5">
        <v>43350.854629629626</v>
      </c>
      <c r="E652" s="8">
        <f t="shared" si="1"/>
        <v>43350</v>
      </c>
      <c r="F652" s="9">
        <f>IFERROR(__xludf.DUMMYFUNCTION("""COMPUTED_VALUE"""),0.8546296296296296)</f>
        <v>0.8546296296</v>
      </c>
      <c r="G652" s="3">
        <f t="shared" si="2"/>
        <v>20</v>
      </c>
      <c r="H652" s="3">
        <f>IFERROR(__xludf.DUMMYFUNCTION("""COMPUTED_VALUE"""),30.0)</f>
        <v>30</v>
      </c>
      <c r="I652" s="3">
        <f>IFERROR(__xludf.DUMMYFUNCTION("""COMPUTED_VALUE"""),40.0)</f>
        <v>40</v>
      </c>
    </row>
    <row r="653">
      <c r="A653" s="3">
        <v>731.0</v>
      </c>
      <c r="B653" s="3">
        <v>6.0</v>
      </c>
      <c r="C653" s="3">
        <v>737.0</v>
      </c>
      <c r="D653" s="5">
        <v>43350.86502314815</v>
      </c>
      <c r="E653" s="8">
        <f t="shared" si="1"/>
        <v>43350</v>
      </c>
      <c r="F653" s="9">
        <f>IFERROR(__xludf.DUMMYFUNCTION("""COMPUTED_VALUE"""),0.8650231481481482)</f>
        <v>0.8650231481</v>
      </c>
      <c r="G653" s="3">
        <f t="shared" si="2"/>
        <v>20</v>
      </c>
      <c r="H653" s="3">
        <f>IFERROR(__xludf.DUMMYFUNCTION("""COMPUTED_VALUE"""),45.0)</f>
        <v>45</v>
      </c>
      <c r="I653" s="3">
        <f>IFERROR(__xludf.DUMMYFUNCTION("""COMPUTED_VALUE"""),38.0)</f>
        <v>38</v>
      </c>
    </row>
    <row r="654">
      <c r="A654" s="3">
        <v>673.0</v>
      </c>
      <c r="B654" s="3">
        <v>6.0</v>
      </c>
      <c r="C654" s="3">
        <v>679.0</v>
      </c>
      <c r="D654" s="5">
        <v>43350.87542824074</v>
      </c>
      <c r="E654" s="8">
        <f t="shared" si="1"/>
        <v>43350</v>
      </c>
      <c r="F654" s="9">
        <f>IFERROR(__xludf.DUMMYFUNCTION("""COMPUTED_VALUE"""),0.8754282407407408)</f>
        <v>0.8754282407</v>
      </c>
      <c r="G654" s="3">
        <f t="shared" si="2"/>
        <v>21</v>
      </c>
      <c r="H654" s="3">
        <f>IFERROR(__xludf.DUMMYFUNCTION("""COMPUTED_VALUE"""),0.0)</f>
        <v>0</v>
      </c>
      <c r="I654" s="3">
        <f>IFERROR(__xludf.DUMMYFUNCTION("""COMPUTED_VALUE"""),37.0)</f>
        <v>37</v>
      </c>
    </row>
    <row r="655">
      <c r="A655" s="3">
        <v>691.0</v>
      </c>
      <c r="B655" s="3">
        <v>1.0</v>
      </c>
      <c r="C655" s="3">
        <v>692.0</v>
      </c>
      <c r="D655" s="5">
        <v>43350.885833333334</v>
      </c>
      <c r="E655" s="8">
        <f t="shared" si="1"/>
        <v>43350</v>
      </c>
      <c r="F655" s="9">
        <f>IFERROR(__xludf.DUMMYFUNCTION("""COMPUTED_VALUE"""),0.8858333333333334)</f>
        <v>0.8858333333</v>
      </c>
      <c r="G655" s="3">
        <f t="shared" si="2"/>
        <v>21</v>
      </c>
      <c r="H655" s="3">
        <f>IFERROR(__xludf.DUMMYFUNCTION("""COMPUTED_VALUE"""),15.0)</f>
        <v>15</v>
      </c>
      <c r="I655" s="3">
        <f>IFERROR(__xludf.DUMMYFUNCTION("""COMPUTED_VALUE"""),36.0)</f>
        <v>36</v>
      </c>
    </row>
    <row r="656">
      <c r="A656" s="3">
        <v>688.0</v>
      </c>
      <c r="B656" s="3">
        <v>4.0</v>
      </c>
      <c r="C656" s="3">
        <v>692.0</v>
      </c>
      <c r="D656" s="5">
        <v>43350.89627314815</v>
      </c>
      <c r="E656" s="8">
        <f t="shared" si="1"/>
        <v>43350</v>
      </c>
      <c r="F656" s="9">
        <f>IFERROR(__xludf.DUMMYFUNCTION("""COMPUTED_VALUE"""),0.8962731481481482)</f>
        <v>0.8962731481</v>
      </c>
      <c r="G656" s="3">
        <f t="shared" si="2"/>
        <v>21</v>
      </c>
      <c r="H656" s="3">
        <f>IFERROR(__xludf.DUMMYFUNCTION("""COMPUTED_VALUE"""),30.0)</f>
        <v>30</v>
      </c>
      <c r="I656" s="3">
        <f>IFERROR(__xludf.DUMMYFUNCTION("""COMPUTED_VALUE"""),38.0)</f>
        <v>38</v>
      </c>
    </row>
    <row r="657">
      <c r="A657" s="3">
        <v>661.0</v>
      </c>
      <c r="B657" s="3">
        <v>7.0</v>
      </c>
      <c r="C657" s="3">
        <v>668.0</v>
      </c>
      <c r="D657" s="5">
        <v>43350.90667824074</v>
      </c>
      <c r="E657" s="8">
        <f t="shared" si="1"/>
        <v>43350</v>
      </c>
      <c r="F657" s="9">
        <f>IFERROR(__xludf.DUMMYFUNCTION("""COMPUTED_VALUE"""),0.9066782407407408)</f>
        <v>0.9066782407</v>
      </c>
      <c r="G657" s="3">
        <f t="shared" si="2"/>
        <v>21</v>
      </c>
      <c r="H657" s="3">
        <f>IFERROR(__xludf.DUMMYFUNCTION("""COMPUTED_VALUE"""),45.0)</f>
        <v>45</v>
      </c>
      <c r="I657" s="3">
        <f>IFERROR(__xludf.DUMMYFUNCTION("""COMPUTED_VALUE"""),37.0)</f>
        <v>37</v>
      </c>
    </row>
    <row r="658">
      <c r="A658" s="3">
        <v>606.0</v>
      </c>
      <c r="B658" s="3">
        <v>11.0</v>
      </c>
      <c r="C658" s="3">
        <v>617.0</v>
      </c>
      <c r="D658" s="5">
        <v>43350.91710648148</v>
      </c>
      <c r="E658" s="8">
        <f t="shared" si="1"/>
        <v>43350</v>
      </c>
      <c r="F658" s="9">
        <f>IFERROR(__xludf.DUMMYFUNCTION("""COMPUTED_VALUE"""),0.9171064814814814)</f>
        <v>0.9171064815</v>
      </c>
      <c r="G658" s="3">
        <f t="shared" si="2"/>
        <v>22</v>
      </c>
      <c r="H658" s="3">
        <f>IFERROR(__xludf.DUMMYFUNCTION("""COMPUTED_VALUE"""),0.0)</f>
        <v>0</v>
      </c>
      <c r="I658" s="3">
        <f>IFERROR(__xludf.DUMMYFUNCTION("""COMPUTED_VALUE"""),38.0)</f>
        <v>38</v>
      </c>
    </row>
    <row r="659">
      <c r="A659" s="3">
        <v>624.0</v>
      </c>
      <c r="B659" s="3">
        <v>8.0</v>
      </c>
      <c r="C659" s="3">
        <v>632.0</v>
      </c>
      <c r="D659" s="5">
        <v>43350.927511574075</v>
      </c>
      <c r="E659" s="8">
        <f t="shared" si="1"/>
        <v>43350</v>
      </c>
      <c r="F659" s="9">
        <f>IFERROR(__xludf.DUMMYFUNCTION("""COMPUTED_VALUE"""),0.927511574074074)</f>
        <v>0.9275115741</v>
      </c>
      <c r="G659" s="3">
        <f t="shared" si="2"/>
        <v>22</v>
      </c>
      <c r="H659" s="3">
        <f>IFERROR(__xludf.DUMMYFUNCTION("""COMPUTED_VALUE"""),15.0)</f>
        <v>15</v>
      </c>
      <c r="I659" s="3">
        <f>IFERROR(__xludf.DUMMYFUNCTION("""COMPUTED_VALUE"""),37.0)</f>
        <v>37</v>
      </c>
    </row>
    <row r="660">
      <c r="A660" s="3">
        <v>600.0</v>
      </c>
      <c r="B660" s="3">
        <v>7.0</v>
      </c>
      <c r="C660" s="3">
        <v>607.0</v>
      </c>
      <c r="D660" s="5">
        <v>43350.93792824074</v>
      </c>
      <c r="E660" s="8">
        <f t="shared" si="1"/>
        <v>43350</v>
      </c>
      <c r="F660" s="9">
        <f>IFERROR(__xludf.DUMMYFUNCTION("""COMPUTED_VALUE"""),0.9379282407407408)</f>
        <v>0.9379282407</v>
      </c>
      <c r="G660" s="3">
        <f t="shared" si="2"/>
        <v>22</v>
      </c>
      <c r="H660" s="3">
        <f>IFERROR(__xludf.DUMMYFUNCTION("""COMPUTED_VALUE"""),30.0)</f>
        <v>30</v>
      </c>
      <c r="I660" s="3">
        <f>IFERROR(__xludf.DUMMYFUNCTION("""COMPUTED_VALUE"""),37.0)</f>
        <v>37</v>
      </c>
    </row>
    <row r="661">
      <c r="A661" s="3">
        <v>593.0</v>
      </c>
      <c r="B661" s="3">
        <v>9.0</v>
      </c>
      <c r="C661" s="3">
        <v>602.0</v>
      </c>
      <c r="D661" s="5">
        <v>43350.94834490741</v>
      </c>
      <c r="E661" s="8">
        <f t="shared" si="1"/>
        <v>43350</v>
      </c>
      <c r="F661" s="9">
        <f>IFERROR(__xludf.DUMMYFUNCTION("""COMPUTED_VALUE"""),0.9483449074074074)</f>
        <v>0.9483449074</v>
      </c>
      <c r="G661" s="3">
        <f t="shared" si="2"/>
        <v>22</v>
      </c>
      <c r="H661" s="3">
        <f>IFERROR(__xludf.DUMMYFUNCTION("""COMPUTED_VALUE"""),45.0)</f>
        <v>45</v>
      </c>
      <c r="I661" s="3">
        <f>IFERROR(__xludf.DUMMYFUNCTION("""COMPUTED_VALUE"""),37.0)</f>
        <v>37</v>
      </c>
    </row>
    <row r="662">
      <c r="A662" s="3">
        <v>547.0</v>
      </c>
      <c r="B662" s="3">
        <v>8.0</v>
      </c>
      <c r="C662" s="3">
        <v>555.0</v>
      </c>
      <c r="D662" s="5">
        <v>43350.958761574075</v>
      </c>
      <c r="E662" s="8">
        <f t="shared" si="1"/>
        <v>43350</v>
      </c>
      <c r="F662" s="9">
        <f>IFERROR(__xludf.DUMMYFUNCTION("""COMPUTED_VALUE"""),0.958761574074074)</f>
        <v>0.9587615741</v>
      </c>
      <c r="G662" s="3">
        <f t="shared" si="2"/>
        <v>23</v>
      </c>
      <c r="H662" s="3">
        <f>IFERROR(__xludf.DUMMYFUNCTION("""COMPUTED_VALUE"""),0.0)</f>
        <v>0</v>
      </c>
      <c r="I662" s="3">
        <f>IFERROR(__xludf.DUMMYFUNCTION("""COMPUTED_VALUE"""),37.0)</f>
        <v>37</v>
      </c>
    </row>
    <row r="663">
      <c r="A663" s="3">
        <v>490.0</v>
      </c>
      <c r="B663" s="3">
        <v>9.0</v>
      </c>
      <c r="C663" s="3">
        <v>499.0</v>
      </c>
      <c r="D663" s="5">
        <v>43350.96917824074</v>
      </c>
      <c r="E663" s="8">
        <f t="shared" si="1"/>
        <v>43350</v>
      </c>
      <c r="F663" s="9">
        <f>IFERROR(__xludf.DUMMYFUNCTION("""COMPUTED_VALUE"""),0.9691782407407408)</f>
        <v>0.9691782407</v>
      </c>
      <c r="G663" s="3">
        <f t="shared" si="2"/>
        <v>23</v>
      </c>
      <c r="H663" s="3">
        <f>IFERROR(__xludf.DUMMYFUNCTION("""COMPUTED_VALUE"""),15.0)</f>
        <v>15</v>
      </c>
      <c r="I663" s="3">
        <f>IFERROR(__xludf.DUMMYFUNCTION("""COMPUTED_VALUE"""),37.0)</f>
        <v>37</v>
      </c>
    </row>
    <row r="664">
      <c r="A664" s="3">
        <v>444.0</v>
      </c>
      <c r="B664" s="3">
        <v>9.0</v>
      </c>
      <c r="C664" s="3">
        <v>453.0</v>
      </c>
      <c r="D664" s="5">
        <v>43350.97959490741</v>
      </c>
      <c r="E664" s="8">
        <f t="shared" si="1"/>
        <v>43350</v>
      </c>
      <c r="F664" s="9">
        <f>IFERROR(__xludf.DUMMYFUNCTION("""COMPUTED_VALUE"""),0.9795949074074074)</f>
        <v>0.9795949074</v>
      </c>
      <c r="G664" s="3">
        <f t="shared" si="2"/>
        <v>23</v>
      </c>
      <c r="H664" s="3">
        <f>IFERROR(__xludf.DUMMYFUNCTION("""COMPUTED_VALUE"""),30.0)</f>
        <v>30</v>
      </c>
      <c r="I664" s="3">
        <f>IFERROR(__xludf.DUMMYFUNCTION("""COMPUTED_VALUE"""),37.0)</f>
        <v>37</v>
      </c>
    </row>
    <row r="665">
      <c r="A665" s="3">
        <v>370.0</v>
      </c>
      <c r="B665" s="3">
        <v>4.0</v>
      </c>
      <c r="C665" s="3">
        <v>374.0</v>
      </c>
      <c r="D665" s="5">
        <v>43350.990011574075</v>
      </c>
      <c r="E665" s="8">
        <f t="shared" si="1"/>
        <v>43350</v>
      </c>
      <c r="F665" s="9">
        <f>IFERROR(__xludf.DUMMYFUNCTION("""COMPUTED_VALUE"""),0.990011574074074)</f>
        <v>0.9900115741</v>
      </c>
      <c r="G665" s="3">
        <f t="shared" si="2"/>
        <v>23</v>
      </c>
      <c r="H665" s="3">
        <f>IFERROR(__xludf.DUMMYFUNCTION("""COMPUTED_VALUE"""),45.0)</f>
        <v>45</v>
      </c>
      <c r="I665" s="3">
        <f>IFERROR(__xludf.DUMMYFUNCTION("""COMPUTED_VALUE"""),37.0)</f>
        <v>37</v>
      </c>
    </row>
    <row r="666">
      <c r="A666" s="3">
        <v>253.0</v>
      </c>
      <c r="B666" s="3">
        <v>2.0</v>
      </c>
      <c r="C666" s="3">
        <v>255.0</v>
      </c>
      <c r="D666" s="5">
        <v>43351.00042824074</v>
      </c>
      <c r="E666" s="8">
        <f t="shared" si="1"/>
        <v>43351</v>
      </c>
      <c r="F666" s="9">
        <f>IFERROR(__xludf.DUMMYFUNCTION("""COMPUTED_VALUE"""),4.2824074074074075E-4)</f>
        <v>0.0004282407407</v>
      </c>
      <c r="G666" s="3">
        <f t="shared" si="2"/>
        <v>0</v>
      </c>
      <c r="H666" s="3">
        <f>IFERROR(__xludf.DUMMYFUNCTION("""COMPUTED_VALUE"""),0.0)</f>
        <v>0</v>
      </c>
      <c r="I666" s="3">
        <f>IFERROR(__xludf.DUMMYFUNCTION("""COMPUTED_VALUE"""),37.0)</f>
        <v>37</v>
      </c>
    </row>
    <row r="667">
      <c r="A667" s="3">
        <v>234.0</v>
      </c>
      <c r="B667" s="3">
        <v>3.0</v>
      </c>
      <c r="C667" s="3">
        <v>237.0</v>
      </c>
      <c r="D667" s="5">
        <v>43351.010833333334</v>
      </c>
      <c r="E667" s="8">
        <f t="shared" si="1"/>
        <v>43351</v>
      </c>
      <c r="F667" s="9">
        <f>IFERROR(__xludf.DUMMYFUNCTION("""COMPUTED_VALUE"""),0.010833333333333334)</f>
        <v>0.01083333333</v>
      </c>
      <c r="G667" s="3">
        <f t="shared" si="2"/>
        <v>0</v>
      </c>
      <c r="H667" s="3">
        <f>IFERROR(__xludf.DUMMYFUNCTION("""COMPUTED_VALUE"""),15.0)</f>
        <v>15</v>
      </c>
      <c r="I667" s="3">
        <f>IFERROR(__xludf.DUMMYFUNCTION("""COMPUTED_VALUE"""),36.0)</f>
        <v>36</v>
      </c>
    </row>
    <row r="668">
      <c r="A668" s="3">
        <v>242.0</v>
      </c>
      <c r="B668" s="3">
        <v>2.0</v>
      </c>
      <c r="C668" s="3">
        <v>244.0</v>
      </c>
      <c r="D668" s="5">
        <v>43351.021261574075</v>
      </c>
      <c r="E668" s="8">
        <f t="shared" si="1"/>
        <v>43351</v>
      </c>
      <c r="F668" s="9">
        <f>IFERROR(__xludf.DUMMYFUNCTION("""COMPUTED_VALUE"""),0.021261574074074075)</f>
        <v>0.02126157407</v>
      </c>
      <c r="G668" s="3">
        <f t="shared" si="2"/>
        <v>0</v>
      </c>
      <c r="H668" s="3">
        <f>IFERROR(__xludf.DUMMYFUNCTION("""COMPUTED_VALUE"""),30.0)</f>
        <v>30</v>
      </c>
      <c r="I668" s="3">
        <f>IFERROR(__xludf.DUMMYFUNCTION("""COMPUTED_VALUE"""),37.0)</f>
        <v>37</v>
      </c>
    </row>
    <row r="669">
      <c r="A669" s="3">
        <v>211.0</v>
      </c>
      <c r="B669" s="3">
        <v>3.0</v>
      </c>
      <c r="C669" s="3">
        <v>207.0</v>
      </c>
      <c r="D669" s="5">
        <v>43351.03167824074</v>
      </c>
      <c r="E669" s="8">
        <f t="shared" si="1"/>
        <v>43351</v>
      </c>
      <c r="F669" s="9">
        <f>IFERROR(__xludf.DUMMYFUNCTION("""COMPUTED_VALUE"""),0.03167824074074074)</f>
        <v>0.03167824074</v>
      </c>
      <c r="G669" s="3">
        <f t="shared" si="2"/>
        <v>0</v>
      </c>
      <c r="H669" s="3">
        <f>IFERROR(__xludf.DUMMYFUNCTION("""COMPUTED_VALUE"""),45.0)</f>
        <v>45</v>
      </c>
      <c r="I669" s="3">
        <f>IFERROR(__xludf.DUMMYFUNCTION("""COMPUTED_VALUE"""),37.0)</f>
        <v>37</v>
      </c>
    </row>
    <row r="670">
      <c r="A670" s="3">
        <v>157.0</v>
      </c>
      <c r="B670" s="3">
        <v>2.0</v>
      </c>
      <c r="C670" s="3">
        <v>159.0</v>
      </c>
      <c r="D670" s="5">
        <v>43351.04209490741</v>
      </c>
      <c r="E670" s="8">
        <f t="shared" si="1"/>
        <v>43351</v>
      </c>
      <c r="F670" s="9">
        <f>IFERROR(__xludf.DUMMYFUNCTION("""COMPUTED_VALUE"""),0.04209490740740741)</f>
        <v>0.04209490741</v>
      </c>
      <c r="G670" s="3">
        <f t="shared" si="2"/>
        <v>1</v>
      </c>
      <c r="H670" s="3">
        <f>IFERROR(__xludf.DUMMYFUNCTION("""COMPUTED_VALUE"""),0.0)</f>
        <v>0</v>
      </c>
      <c r="I670" s="3">
        <f>IFERROR(__xludf.DUMMYFUNCTION("""COMPUTED_VALUE"""),37.0)</f>
        <v>37</v>
      </c>
    </row>
    <row r="671">
      <c r="A671" s="3">
        <v>204.0</v>
      </c>
      <c r="B671" s="3">
        <v>2.0</v>
      </c>
      <c r="C671" s="3">
        <v>206.0</v>
      </c>
      <c r="D671" s="5">
        <v>43351.052511574075</v>
      </c>
      <c r="E671" s="8">
        <f t="shared" si="1"/>
        <v>43351</v>
      </c>
      <c r="F671" s="9">
        <f>IFERROR(__xludf.DUMMYFUNCTION("""COMPUTED_VALUE"""),0.05251157407407407)</f>
        <v>0.05251157407</v>
      </c>
      <c r="G671" s="3">
        <f t="shared" si="2"/>
        <v>1</v>
      </c>
      <c r="H671" s="3">
        <f>IFERROR(__xludf.DUMMYFUNCTION("""COMPUTED_VALUE"""),15.0)</f>
        <v>15</v>
      </c>
      <c r="I671" s="3">
        <f>IFERROR(__xludf.DUMMYFUNCTION("""COMPUTED_VALUE"""),37.0)</f>
        <v>37</v>
      </c>
    </row>
    <row r="672">
      <c r="A672" s="3">
        <v>172.0</v>
      </c>
      <c r="B672" s="3">
        <v>1.0</v>
      </c>
      <c r="C672" s="3">
        <v>171.0</v>
      </c>
      <c r="D672" s="5">
        <v>43351.06292824074</v>
      </c>
      <c r="E672" s="8">
        <f t="shared" si="1"/>
        <v>43351</v>
      </c>
      <c r="F672" s="9">
        <f>IFERROR(__xludf.DUMMYFUNCTION("""COMPUTED_VALUE"""),0.06292824074074074)</f>
        <v>0.06292824074</v>
      </c>
      <c r="G672" s="3">
        <f t="shared" si="2"/>
        <v>1</v>
      </c>
      <c r="H672" s="3">
        <f>IFERROR(__xludf.DUMMYFUNCTION("""COMPUTED_VALUE"""),30.0)</f>
        <v>30</v>
      </c>
      <c r="I672" s="3">
        <f>IFERROR(__xludf.DUMMYFUNCTION("""COMPUTED_VALUE"""),37.0)</f>
        <v>37</v>
      </c>
    </row>
    <row r="673">
      <c r="A673" s="3">
        <v>144.0</v>
      </c>
      <c r="B673" s="3">
        <v>2.0</v>
      </c>
      <c r="C673" s="3">
        <v>146.0</v>
      </c>
      <c r="D673" s="5">
        <v>43351.07334490741</v>
      </c>
      <c r="E673" s="8">
        <f t="shared" si="1"/>
        <v>43351</v>
      </c>
      <c r="F673" s="9">
        <f>IFERROR(__xludf.DUMMYFUNCTION("""COMPUTED_VALUE"""),0.07334490740740741)</f>
        <v>0.07334490741</v>
      </c>
      <c r="G673" s="3">
        <f t="shared" si="2"/>
        <v>1</v>
      </c>
      <c r="H673" s="3">
        <f>IFERROR(__xludf.DUMMYFUNCTION("""COMPUTED_VALUE"""),45.0)</f>
        <v>45</v>
      </c>
      <c r="I673" s="3">
        <f>IFERROR(__xludf.DUMMYFUNCTION("""COMPUTED_VALUE"""),37.0)</f>
        <v>37</v>
      </c>
    </row>
    <row r="674">
      <c r="A674" s="3">
        <v>162.0</v>
      </c>
      <c r="B674" s="3">
        <v>4.0</v>
      </c>
      <c r="C674" s="3">
        <v>166.0</v>
      </c>
      <c r="D674" s="5">
        <v>43351.08377314815</v>
      </c>
      <c r="E674" s="8">
        <f t="shared" si="1"/>
        <v>43351</v>
      </c>
      <c r="F674" s="9">
        <f>IFERROR(__xludf.DUMMYFUNCTION("""COMPUTED_VALUE"""),0.08377314814814815)</f>
        <v>0.08377314815</v>
      </c>
      <c r="G674" s="3">
        <f t="shared" si="2"/>
        <v>2</v>
      </c>
      <c r="H674" s="3">
        <f>IFERROR(__xludf.DUMMYFUNCTION("""COMPUTED_VALUE"""),0.0)</f>
        <v>0</v>
      </c>
      <c r="I674" s="3">
        <f>IFERROR(__xludf.DUMMYFUNCTION("""COMPUTED_VALUE"""),38.0)</f>
        <v>38</v>
      </c>
    </row>
    <row r="675">
      <c r="A675" s="3">
        <v>208.0</v>
      </c>
      <c r="B675" s="3">
        <v>3.0</v>
      </c>
      <c r="C675" s="3">
        <v>211.0</v>
      </c>
      <c r="D675" s="5">
        <v>43351.09417824074</v>
      </c>
      <c r="E675" s="8">
        <f t="shared" si="1"/>
        <v>43351</v>
      </c>
      <c r="F675" s="9">
        <f>IFERROR(__xludf.DUMMYFUNCTION("""COMPUTED_VALUE"""),0.09417824074074074)</f>
        <v>0.09417824074</v>
      </c>
      <c r="G675" s="3">
        <f t="shared" si="2"/>
        <v>2</v>
      </c>
      <c r="H675" s="3">
        <f>IFERROR(__xludf.DUMMYFUNCTION("""COMPUTED_VALUE"""),15.0)</f>
        <v>15</v>
      </c>
      <c r="I675" s="3">
        <f>IFERROR(__xludf.DUMMYFUNCTION("""COMPUTED_VALUE"""),37.0)</f>
        <v>37</v>
      </c>
    </row>
    <row r="676">
      <c r="A676" s="3">
        <v>246.0</v>
      </c>
      <c r="B676" s="3">
        <v>2.0</v>
      </c>
      <c r="C676" s="3">
        <v>248.0</v>
      </c>
      <c r="D676" s="5">
        <v>43351.10459490741</v>
      </c>
      <c r="E676" s="8">
        <f t="shared" si="1"/>
        <v>43351</v>
      </c>
      <c r="F676" s="9">
        <f>IFERROR(__xludf.DUMMYFUNCTION("""COMPUTED_VALUE"""),0.10459490740740741)</f>
        <v>0.1045949074</v>
      </c>
      <c r="G676" s="3">
        <f t="shared" si="2"/>
        <v>2</v>
      </c>
      <c r="H676" s="3">
        <f>IFERROR(__xludf.DUMMYFUNCTION("""COMPUTED_VALUE"""),30.0)</f>
        <v>30</v>
      </c>
      <c r="I676" s="3">
        <f>IFERROR(__xludf.DUMMYFUNCTION("""COMPUTED_VALUE"""),37.0)</f>
        <v>37</v>
      </c>
    </row>
    <row r="677">
      <c r="A677" s="3">
        <v>229.0</v>
      </c>
      <c r="B677" s="3">
        <v>5.0</v>
      </c>
      <c r="C677" s="3">
        <v>234.0</v>
      </c>
      <c r="D677" s="5">
        <v>43351.115011574075</v>
      </c>
      <c r="E677" s="8">
        <f t="shared" si="1"/>
        <v>43351</v>
      </c>
      <c r="F677" s="9">
        <f>IFERROR(__xludf.DUMMYFUNCTION("""COMPUTED_VALUE"""),0.11501157407407407)</f>
        <v>0.1150115741</v>
      </c>
      <c r="G677" s="3">
        <f t="shared" si="2"/>
        <v>2</v>
      </c>
      <c r="H677" s="3">
        <f>IFERROR(__xludf.DUMMYFUNCTION("""COMPUTED_VALUE"""),45.0)</f>
        <v>45</v>
      </c>
      <c r="I677" s="3">
        <f>IFERROR(__xludf.DUMMYFUNCTION("""COMPUTED_VALUE"""),37.0)</f>
        <v>37</v>
      </c>
    </row>
    <row r="678">
      <c r="A678" s="3">
        <v>237.0</v>
      </c>
      <c r="B678" s="3">
        <v>4.0</v>
      </c>
      <c r="C678" s="3">
        <v>241.0</v>
      </c>
      <c r="D678" s="5">
        <v>43351.12542824074</v>
      </c>
      <c r="E678" s="8">
        <f t="shared" si="1"/>
        <v>43351</v>
      </c>
      <c r="F678" s="9">
        <f>IFERROR(__xludf.DUMMYFUNCTION("""COMPUTED_VALUE"""),0.12542824074074074)</f>
        <v>0.1254282407</v>
      </c>
      <c r="G678" s="3">
        <f t="shared" si="2"/>
        <v>3</v>
      </c>
      <c r="H678" s="3">
        <f>IFERROR(__xludf.DUMMYFUNCTION("""COMPUTED_VALUE"""),0.0)</f>
        <v>0</v>
      </c>
      <c r="I678" s="3">
        <f>IFERROR(__xludf.DUMMYFUNCTION("""COMPUTED_VALUE"""),37.0)</f>
        <v>37</v>
      </c>
    </row>
    <row r="679">
      <c r="A679" s="3">
        <v>189.0</v>
      </c>
      <c r="B679" s="3">
        <v>4.0</v>
      </c>
      <c r="C679" s="3">
        <v>193.0</v>
      </c>
      <c r="D679" s="5">
        <v>43351.135833333334</v>
      </c>
      <c r="E679" s="8">
        <f t="shared" si="1"/>
        <v>43351</v>
      </c>
      <c r="F679" s="9">
        <f>IFERROR(__xludf.DUMMYFUNCTION("""COMPUTED_VALUE"""),0.13583333333333333)</f>
        <v>0.1358333333</v>
      </c>
      <c r="G679" s="3">
        <f t="shared" si="2"/>
        <v>3</v>
      </c>
      <c r="H679" s="3">
        <f>IFERROR(__xludf.DUMMYFUNCTION("""COMPUTED_VALUE"""),15.0)</f>
        <v>15</v>
      </c>
      <c r="I679" s="3">
        <f>IFERROR(__xludf.DUMMYFUNCTION("""COMPUTED_VALUE"""),36.0)</f>
        <v>36</v>
      </c>
    </row>
    <row r="680">
      <c r="A680" s="3">
        <v>201.0</v>
      </c>
      <c r="B680" s="3">
        <v>5.0</v>
      </c>
      <c r="C680" s="3">
        <v>206.0</v>
      </c>
      <c r="D680" s="5">
        <v>43351.146261574075</v>
      </c>
      <c r="E680" s="8">
        <f t="shared" si="1"/>
        <v>43351</v>
      </c>
      <c r="F680" s="9">
        <f>IFERROR(__xludf.DUMMYFUNCTION("""COMPUTED_VALUE"""),0.14626157407407409)</f>
        <v>0.1462615741</v>
      </c>
      <c r="G680" s="3">
        <f t="shared" si="2"/>
        <v>3</v>
      </c>
      <c r="H680" s="3">
        <f>IFERROR(__xludf.DUMMYFUNCTION("""COMPUTED_VALUE"""),30.0)</f>
        <v>30</v>
      </c>
      <c r="I680" s="3">
        <f>IFERROR(__xludf.DUMMYFUNCTION("""COMPUTED_VALUE"""),37.0)</f>
        <v>37</v>
      </c>
    </row>
    <row r="681">
      <c r="A681" s="3">
        <v>174.0</v>
      </c>
      <c r="B681" s="3">
        <v>3.0</v>
      </c>
      <c r="C681" s="3">
        <v>177.0</v>
      </c>
      <c r="D681" s="5">
        <v>43351.15666666667</v>
      </c>
      <c r="E681" s="8">
        <f t="shared" si="1"/>
        <v>43351</v>
      </c>
      <c r="F681" s="9">
        <f>IFERROR(__xludf.DUMMYFUNCTION("""COMPUTED_VALUE"""),0.15666666666666668)</f>
        <v>0.1566666667</v>
      </c>
      <c r="G681" s="3">
        <f t="shared" si="2"/>
        <v>3</v>
      </c>
      <c r="H681" s="3">
        <f>IFERROR(__xludf.DUMMYFUNCTION("""COMPUTED_VALUE"""),45.0)</f>
        <v>45</v>
      </c>
      <c r="I681" s="3">
        <f>IFERROR(__xludf.DUMMYFUNCTION("""COMPUTED_VALUE"""),36.0)</f>
        <v>36</v>
      </c>
    </row>
    <row r="682">
      <c r="A682" s="3">
        <v>182.0</v>
      </c>
      <c r="B682" s="3">
        <v>3.0</v>
      </c>
      <c r="C682" s="3">
        <v>185.0</v>
      </c>
      <c r="D682" s="5">
        <v>43351.167083333334</v>
      </c>
      <c r="E682" s="8">
        <f t="shared" si="1"/>
        <v>43351</v>
      </c>
      <c r="F682" s="9">
        <f>IFERROR(__xludf.DUMMYFUNCTION("""COMPUTED_VALUE"""),0.16708333333333333)</f>
        <v>0.1670833333</v>
      </c>
      <c r="G682" s="3">
        <f t="shared" si="2"/>
        <v>4</v>
      </c>
      <c r="H682" s="3">
        <f>IFERROR(__xludf.DUMMYFUNCTION("""COMPUTED_VALUE"""),0.0)</f>
        <v>0</v>
      </c>
      <c r="I682" s="3">
        <f>IFERROR(__xludf.DUMMYFUNCTION("""COMPUTED_VALUE"""),36.0)</f>
        <v>36</v>
      </c>
    </row>
    <row r="683">
      <c r="A683" s="3">
        <v>129.0</v>
      </c>
      <c r="B683" s="3">
        <v>3.0</v>
      </c>
      <c r="C683" s="3">
        <v>132.0</v>
      </c>
      <c r="D683" s="5">
        <v>43351.177511574075</v>
      </c>
      <c r="E683" s="8">
        <f t="shared" si="1"/>
        <v>43351</v>
      </c>
      <c r="F683" s="9">
        <f>IFERROR(__xludf.DUMMYFUNCTION("""COMPUTED_VALUE"""),0.17751157407407409)</f>
        <v>0.1775115741</v>
      </c>
      <c r="G683" s="3">
        <f t="shared" si="2"/>
        <v>4</v>
      </c>
      <c r="H683" s="3">
        <f>IFERROR(__xludf.DUMMYFUNCTION("""COMPUTED_VALUE"""),15.0)</f>
        <v>15</v>
      </c>
      <c r="I683" s="3">
        <f>IFERROR(__xludf.DUMMYFUNCTION("""COMPUTED_VALUE"""),37.0)</f>
        <v>37</v>
      </c>
    </row>
    <row r="684">
      <c r="A684" s="3">
        <v>121.0</v>
      </c>
      <c r="B684" s="3">
        <v>1.0</v>
      </c>
      <c r="C684" s="3">
        <v>122.0</v>
      </c>
      <c r="D684" s="5">
        <v>43351.18791666667</v>
      </c>
      <c r="E684" s="8">
        <f t="shared" si="1"/>
        <v>43351</v>
      </c>
      <c r="F684" s="9">
        <f>IFERROR(__xludf.DUMMYFUNCTION("""COMPUTED_VALUE"""),0.18791666666666668)</f>
        <v>0.1879166667</v>
      </c>
      <c r="G684" s="3">
        <f t="shared" si="2"/>
        <v>4</v>
      </c>
      <c r="H684" s="3">
        <f>IFERROR(__xludf.DUMMYFUNCTION("""COMPUTED_VALUE"""),30.0)</f>
        <v>30</v>
      </c>
      <c r="I684" s="3">
        <f>IFERROR(__xludf.DUMMYFUNCTION("""COMPUTED_VALUE"""),36.0)</f>
        <v>36</v>
      </c>
    </row>
    <row r="685">
      <c r="A685" s="3">
        <v>124.0</v>
      </c>
      <c r="B685" s="3">
        <v>2.0</v>
      </c>
      <c r="C685" s="3">
        <v>126.0</v>
      </c>
      <c r="D685" s="5">
        <v>43351.198333333334</v>
      </c>
      <c r="E685" s="8">
        <f t="shared" si="1"/>
        <v>43351</v>
      </c>
      <c r="F685" s="9">
        <f>IFERROR(__xludf.DUMMYFUNCTION("""COMPUTED_VALUE"""),0.19833333333333333)</f>
        <v>0.1983333333</v>
      </c>
      <c r="G685" s="3">
        <f t="shared" si="2"/>
        <v>4</v>
      </c>
      <c r="H685" s="3">
        <f>IFERROR(__xludf.DUMMYFUNCTION("""COMPUTED_VALUE"""),45.0)</f>
        <v>45</v>
      </c>
      <c r="I685" s="3">
        <f>IFERROR(__xludf.DUMMYFUNCTION("""COMPUTED_VALUE"""),36.0)</f>
        <v>36</v>
      </c>
    </row>
    <row r="686">
      <c r="A686" s="3">
        <v>135.0</v>
      </c>
      <c r="B686" s="3">
        <v>2.0</v>
      </c>
      <c r="C686" s="3">
        <v>137.0</v>
      </c>
      <c r="D686" s="5">
        <v>43351.208761574075</v>
      </c>
      <c r="E686" s="8">
        <f t="shared" si="1"/>
        <v>43351</v>
      </c>
      <c r="F686" s="9">
        <f>IFERROR(__xludf.DUMMYFUNCTION("""COMPUTED_VALUE"""),0.20876157407407409)</f>
        <v>0.2087615741</v>
      </c>
      <c r="G686" s="3">
        <f t="shared" si="2"/>
        <v>5</v>
      </c>
      <c r="H686" s="3">
        <f>IFERROR(__xludf.DUMMYFUNCTION("""COMPUTED_VALUE"""),0.0)</f>
        <v>0</v>
      </c>
      <c r="I686" s="3">
        <f>IFERROR(__xludf.DUMMYFUNCTION("""COMPUTED_VALUE"""),37.0)</f>
        <v>37</v>
      </c>
    </row>
    <row r="687">
      <c r="A687" s="3">
        <v>124.0</v>
      </c>
      <c r="B687" s="3">
        <v>2.0</v>
      </c>
      <c r="C687" s="3">
        <v>126.0</v>
      </c>
      <c r="D687" s="5">
        <v>43351.21916666667</v>
      </c>
      <c r="E687" s="8">
        <f t="shared" si="1"/>
        <v>43351</v>
      </c>
      <c r="F687" s="9">
        <f>IFERROR(__xludf.DUMMYFUNCTION("""COMPUTED_VALUE"""),0.21916666666666668)</f>
        <v>0.2191666667</v>
      </c>
      <c r="G687" s="3">
        <f t="shared" si="2"/>
        <v>5</v>
      </c>
      <c r="H687" s="3">
        <f>IFERROR(__xludf.DUMMYFUNCTION("""COMPUTED_VALUE"""),15.0)</f>
        <v>15</v>
      </c>
      <c r="I687" s="3">
        <f>IFERROR(__xludf.DUMMYFUNCTION("""COMPUTED_VALUE"""),36.0)</f>
        <v>36</v>
      </c>
    </row>
    <row r="688">
      <c r="A688" s="3">
        <v>119.0</v>
      </c>
      <c r="B688" s="3">
        <v>2.0</v>
      </c>
      <c r="C688" s="3">
        <v>121.0</v>
      </c>
      <c r="D688" s="5">
        <v>43351.229583333334</v>
      </c>
      <c r="E688" s="8">
        <f t="shared" si="1"/>
        <v>43351</v>
      </c>
      <c r="F688" s="9">
        <f>IFERROR(__xludf.DUMMYFUNCTION("""COMPUTED_VALUE"""),0.22958333333333333)</f>
        <v>0.2295833333</v>
      </c>
      <c r="G688" s="3">
        <f t="shared" si="2"/>
        <v>5</v>
      </c>
      <c r="H688" s="3">
        <f>IFERROR(__xludf.DUMMYFUNCTION("""COMPUTED_VALUE"""),30.0)</f>
        <v>30</v>
      </c>
      <c r="I688" s="3">
        <f>IFERROR(__xludf.DUMMYFUNCTION("""COMPUTED_VALUE"""),36.0)</f>
        <v>36</v>
      </c>
    </row>
    <row r="689">
      <c r="A689" s="3">
        <v>93.0</v>
      </c>
      <c r="B689" s="3">
        <v>1.0</v>
      </c>
      <c r="C689" s="3">
        <v>94.0</v>
      </c>
      <c r="D689" s="5">
        <v>43351.240011574075</v>
      </c>
      <c r="E689" s="8">
        <f t="shared" si="1"/>
        <v>43351</v>
      </c>
      <c r="F689" s="9">
        <f>IFERROR(__xludf.DUMMYFUNCTION("""COMPUTED_VALUE"""),0.24001157407407409)</f>
        <v>0.2400115741</v>
      </c>
      <c r="G689" s="3">
        <f t="shared" si="2"/>
        <v>5</v>
      </c>
      <c r="H689" s="3">
        <f>IFERROR(__xludf.DUMMYFUNCTION("""COMPUTED_VALUE"""),45.0)</f>
        <v>45</v>
      </c>
      <c r="I689" s="3">
        <f>IFERROR(__xludf.DUMMYFUNCTION("""COMPUTED_VALUE"""),37.0)</f>
        <v>37</v>
      </c>
    </row>
    <row r="690">
      <c r="A690" s="3">
        <v>73.0</v>
      </c>
      <c r="B690" s="3">
        <v>1.0</v>
      </c>
      <c r="C690" s="3">
        <v>74.0</v>
      </c>
      <c r="D690" s="5">
        <v>43351.25042824074</v>
      </c>
      <c r="E690" s="8">
        <f t="shared" si="1"/>
        <v>43351</v>
      </c>
      <c r="F690" s="9">
        <f>IFERROR(__xludf.DUMMYFUNCTION("""COMPUTED_VALUE"""),0.2504282407407407)</f>
        <v>0.2504282407</v>
      </c>
      <c r="G690" s="3">
        <f t="shared" si="2"/>
        <v>6</v>
      </c>
      <c r="H690" s="3">
        <f>IFERROR(__xludf.DUMMYFUNCTION("""COMPUTED_VALUE"""),0.0)</f>
        <v>0</v>
      </c>
      <c r="I690" s="3">
        <f>IFERROR(__xludf.DUMMYFUNCTION("""COMPUTED_VALUE"""),37.0)</f>
        <v>37</v>
      </c>
    </row>
    <row r="691">
      <c r="A691" s="3">
        <v>83.0</v>
      </c>
      <c r="B691" s="3">
        <v>1.0</v>
      </c>
      <c r="C691" s="3">
        <v>84.0</v>
      </c>
      <c r="D691" s="5">
        <v>43351.260833333334</v>
      </c>
      <c r="E691" s="8">
        <f t="shared" si="1"/>
        <v>43351</v>
      </c>
      <c r="F691" s="9">
        <f>IFERROR(__xludf.DUMMYFUNCTION("""COMPUTED_VALUE"""),0.2608333333333333)</f>
        <v>0.2608333333</v>
      </c>
      <c r="G691" s="3">
        <f t="shared" si="2"/>
        <v>6</v>
      </c>
      <c r="H691" s="3">
        <f>IFERROR(__xludf.DUMMYFUNCTION("""COMPUTED_VALUE"""),15.0)</f>
        <v>15</v>
      </c>
      <c r="I691" s="3">
        <f>IFERROR(__xludf.DUMMYFUNCTION("""COMPUTED_VALUE"""),36.0)</f>
        <v>36</v>
      </c>
    </row>
    <row r="692">
      <c r="A692" s="3">
        <v>68.0</v>
      </c>
      <c r="B692" s="3">
        <v>1.0</v>
      </c>
      <c r="C692" s="3">
        <v>69.0</v>
      </c>
      <c r="D692" s="5">
        <v>43351.27394675926</v>
      </c>
      <c r="E692" s="8">
        <f t="shared" si="1"/>
        <v>43351</v>
      </c>
      <c r="F692" s="9">
        <f>IFERROR(__xludf.DUMMYFUNCTION("""COMPUTED_VALUE"""),0.27394675925925926)</f>
        <v>0.2739467593</v>
      </c>
      <c r="G692" s="3">
        <f t="shared" si="2"/>
        <v>6</v>
      </c>
      <c r="H692" s="3">
        <f>IFERROR(__xludf.DUMMYFUNCTION("""COMPUTED_VALUE"""),34.0)</f>
        <v>34</v>
      </c>
      <c r="I692" s="3">
        <f>IFERROR(__xludf.DUMMYFUNCTION("""COMPUTED_VALUE"""),29.0)</f>
        <v>29</v>
      </c>
    </row>
    <row r="693">
      <c r="A693" s="3">
        <v>77.0</v>
      </c>
      <c r="B693" s="3">
        <v>1.0</v>
      </c>
      <c r="C693" s="3">
        <v>78.0</v>
      </c>
      <c r="D693" s="5">
        <v>43351.28166666667</v>
      </c>
      <c r="E693" s="8">
        <f t="shared" si="1"/>
        <v>43351</v>
      </c>
      <c r="F693" s="9">
        <f>IFERROR(__xludf.DUMMYFUNCTION("""COMPUTED_VALUE"""),0.2816666666666667)</f>
        <v>0.2816666667</v>
      </c>
      <c r="G693" s="3">
        <f t="shared" si="2"/>
        <v>6</v>
      </c>
      <c r="H693" s="3">
        <f>IFERROR(__xludf.DUMMYFUNCTION("""COMPUTED_VALUE"""),45.0)</f>
        <v>45</v>
      </c>
      <c r="I693" s="3">
        <f>IFERROR(__xludf.DUMMYFUNCTION("""COMPUTED_VALUE"""),36.0)</f>
        <v>36</v>
      </c>
    </row>
    <row r="694">
      <c r="A694" s="3">
        <v>65.0</v>
      </c>
      <c r="B694" s="3">
        <v>1.0</v>
      </c>
      <c r="C694" s="3">
        <v>66.0</v>
      </c>
      <c r="D694" s="5">
        <v>43351.292083333334</v>
      </c>
      <c r="E694" s="8">
        <f t="shared" si="1"/>
        <v>43351</v>
      </c>
      <c r="F694" s="9">
        <f>IFERROR(__xludf.DUMMYFUNCTION("""COMPUTED_VALUE"""),0.2920833333333333)</f>
        <v>0.2920833333</v>
      </c>
      <c r="G694" s="3">
        <f t="shared" si="2"/>
        <v>7</v>
      </c>
      <c r="H694" s="3">
        <f>IFERROR(__xludf.DUMMYFUNCTION("""COMPUTED_VALUE"""),0.0)</f>
        <v>0</v>
      </c>
      <c r="I694" s="3">
        <f>IFERROR(__xludf.DUMMYFUNCTION("""COMPUTED_VALUE"""),36.0)</f>
        <v>36</v>
      </c>
    </row>
    <row r="695">
      <c r="A695" s="3">
        <v>74.0</v>
      </c>
      <c r="B695" s="3">
        <v>1.0</v>
      </c>
      <c r="C695" s="3">
        <v>74.0</v>
      </c>
      <c r="D695" s="5">
        <v>43351.30252314815</v>
      </c>
      <c r="E695" s="8">
        <f t="shared" si="1"/>
        <v>43351</v>
      </c>
      <c r="F695" s="9">
        <f>IFERROR(__xludf.DUMMYFUNCTION("""COMPUTED_VALUE"""),0.3025231481481481)</f>
        <v>0.3025231481</v>
      </c>
      <c r="G695" s="3">
        <f t="shared" si="2"/>
        <v>7</v>
      </c>
      <c r="H695" s="3">
        <f>IFERROR(__xludf.DUMMYFUNCTION("""COMPUTED_VALUE"""),15.0)</f>
        <v>15</v>
      </c>
      <c r="I695" s="3">
        <f>IFERROR(__xludf.DUMMYFUNCTION("""COMPUTED_VALUE"""),38.0)</f>
        <v>38</v>
      </c>
    </row>
    <row r="696">
      <c r="A696" s="3">
        <v>82.0</v>
      </c>
      <c r="B696" s="3">
        <v>1.0</v>
      </c>
      <c r="C696" s="3">
        <v>83.0</v>
      </c>
      <c r="D696" s="5">
        <v>43351.312939814816</v>
      </c>
      <c r="E696" s="8">
        <f t="shared" si="1"/>
        <v>43351</v>
      </c>
      <c r="F696" s="9">
        <f>IFERROR(__xludf.DUMMYFUNCTION("""COMPUTED_VALUE"""),0.3129398148148148)</f>
        <v>0.3129398148</v>
      </c>
      <c r="G696" s="3">
        <f t="shared" si="2"/>
        <v>7</v>
      </c>
      <c r="H696" s="3">
        <f>IFERROR(__xludf.DUMMYFUNCTION("""COMPUTED_VALUE"""),30.0)</f>
        <v>30</v>
      </c>
      <c r="I696" s="3">
        <f>IFERROR(__xludf.DUMMYFUNCTION("""COMPUTED_VALUE"""),38.0)</f>
        <v>38</v>
      </c>
    </row>
    <row r="697">
      <c r="A697" s="3">
        <v>71.0</v>
      </c>
      <c r="B697" s="3">
        <v>1.0</v>
      </c>
      <c r="C697" s="3">
        <v>72.0</v>
      </c>
      <c r="D697" s="5">
        <v>43351.32335648148</v>
      </c>
      <c r="E697" s="8">
        <f t="shared" si="1"/>
        <v>43351</v>
      </c>
      <c r="F697" s="9">
        <f>IFERROR(__xludf.DUMMYFUNCTION("""COMPUTED_VALUE"""),0.3233564814814815)</f>
        <v>0.3233564815</v>
      </c>
      <c r="G697" s="3">
        <f t="shared" si="2"/>
        <v>7</v>
      </c>
      <c r="H697" s="3">
        <f>IFERROR(__xludf.DUMMYFUNCTION("""COMPUTED_VALUE"""),45.0)</f>
        <v>45</v>
      </c>
      <c r="I697" s="3">
        <f>IFERROR(__xludf.DUMMYFUNCTION("""COMPUTED_VALUE"""),38.0)</f>
        <v>38</v>
      </c>
    </row>
    <row r="698">
      <c r="A698" s="3">
        <v>76.0</v>
      </c>
      <c r="B698" s="3">
        <v>1.0</v>
      </c>
      <c r="C698" s="3">
        <v>77.0</v>
      </c>
      <c r="D698" s="5">
        <v>43351.33377314815</v>
      </c>
      <c r="E698" s="8">
        <f t="shared" si="1"/>
        <v>43351</v>
      </c>
      <c r="F698" s="9">
        <f>IFERROR(__xludf.DUMMYFUNCTION("""COMPUTED_VALUE"""),0.3337731481481481)</f>
        <v>0.3337731481</v>
      </c>
      <c r="G698" s="3">
        <f t="shared" si="2"/>
        <v>8</v>
      </c>
      <c r="H698" s="3">
        <f>IFERROR(__xludf.DUMMYFUNCTION("""COMPUTED_VALUE"""),0.0)</f>
        <v>0</v>
      </c>
      <c r="I698" s="3">
        <f>IFERROR(__xludf.DUMMYFUNCTION("""COMPUTED_VALUE"""),38.0)</f>
        <v>38</v>
      </c>
    </row>
    <row r="699">
      <c r="A699" s="3">
        <v>91.0</v>
      </c>
      <c r="B699" s="3">
        <v>2.0</v>
      </c>
      <c r="C699" s="3">
        <v>93.0</v>
      </c>
      <c r="D699" s="5">
        <v>43351.344189814816</v>
      </c>
      <c r="E699" s="8">
        <f t="shared" si="1"/>
        <v>43351</v>
      </c>
      <c r="F699" s="9">
        <f>IFERROR(__xludf.DUMMYFUNCTION("""COMPUTED_VALUE"""),0.3441898148148148)</f>
        <v>0.3441898148</v>
      </c>
      <c r="G699" s="3">
        <f t="shared" si="2"/>
        <v>8</v>
      </c>
      <c r="H699" s="3">
        <f>IFERROR(__xludf.DUMMYFUNCTION("""COMPUTED_VALUE"""),15.0)</f>
        <v>15</v>
      </c>
      <c r="I699" s="3">
        <f>IFERROR(__xludf.DUMMYFUNCTION("""COMPUTED_VALUE"""),38.0)</f>
        <v>38</v>
      </c>
    </row>
    <row r="700">
      <c r="A700" s="3">
        <v>115.0</v>
      </c>
      <c r="B700" s="3">
        <v>2.0</v>
      </c>
      <c r="C700" s="3">
        <v>117.0</v>
      </c>
      <c r="D700" s="5">
        <v>43351.35460648148</v>
      </c>
      <c r="E700" s="8">
        <f t="shared" si="1"/>
        <v>43351</v>
      </c>
      <c r="F700" s="9">
        <f>IFERROR(__xludf.DUMMYFUNCTION("""COMPUTED_VALUE"""),0.3546064814814815)</f>
        <v>0.3546064815</v>
      </c>
      <c r="G700" s="3">
        <f t="shared" si="2"/>
        <v>8</v>
      </c>
      <c r="H700" s="3">
        <f>IFERROR(__xludf.DUMMYFUNCTION("""COMPUTED_VALUE"""),30.0)</f>
        <v>30</v>
      </c>
      <c r="I700" s="3">
        <f>IFERROR(__xludf.DUMMYFUNCTION("""COMPUTED_VALUE"""),38.0)</f>
        <v>38</v>
      </c>
    </row>
    <row r="701">
      <c r="A701" s="3">
        <v>118.0</v>
      </c>
      <c r="B701" s="3">
        <v>1.0</v>
      </c>
      <c r="C701" s="3">
        <v>119.0</v>
      </c>
      <c r="D701" s="5">
        <v>43351.36502314815</v>
      </c>
      <c r="E701" s="8">
        <f t="shared" si="1"/>
        <v>43351</v>
      </c>
      <c r="F701" s="9">
        <f>IFERROR(__xludf.DUMMYFUNCTION("""COMPUTED_VALUE"""),0.3650231481481481)</f>
        <v>0.3650231481</v>
      </c>
      <c r="G701" s="3">
        <f t="shared" si="2"/>
        <v>8</v>
      </c>
      <c r="H701" s="3">
        <f>IFERROR(__xludf.DUMMYFUNCTION("""COMPUTED_VALUE"""),45.0)</f>
        <v>45</v>
      </c>
      <c r="I701" s="3">
        <f>IFERROR(__xludf.DUMMYFUNCTION("""COMPUTED_VALUE"""),38.0)</f>
        <v>38</v>
      </c>
    </row>
    <row r="702">
      <c r="A702" s="3">
        <v>81.0</v>
      </c>
      <c r="B702" s="3">
        <v>2.0</v>
      </c>
      <c r="C702" s="3">
        <v>83.0</v>
      </c>
      <c r="D702" s="5">
        <v>43351.375439814816</v>
      </c>
      <c r="E702" s="8">
        <f t="shared" si="1"/>
        <v>43351</v>
      </c>
      <c r="F702" s="9">
        <f>IFERROR(__xludf.DUMMYFUNCTION("""COMPUTED_VALUE"""),0.3754398148148148)</f>
        <v>0.3754398148</v>
      </c>
      <c r="G702" s="3">
        <f t="shared" si="2"/>
        <v>9</v>
      </c>
      <c r="H702" s="3">
        <f>IFERROR(__xludf.DUMMYFUNCTION("""COMPUTED_VALUE"""),0.0)</f>
        <v>0</v>
      </c>
      <c r="I702" s="3">
        <f>IFERROR(__xludf.DUMMYFUNCTION("""COMPUTED_VALUE"""),38.0)</f>
        <v>38</v>
      </c>
    </row>
    <row r="703">
      <c r="A703" s="3">
        <v>107.0</v>
      </c>
      <c r="B703" s="3">
        <v>1.0</v>
      </c>
      <c r="C703" s="3">
        <v>108.0</v>
      </c>
      <c r="D703" s="5">
        <v>43351.38585648148</v>
      </c>
      <c r="E703" s="8">
        <f t="shared" si="1"/>
        <v>43351</v>
      </c>
      <c r="F703" s="9">
        <f>IFERROR(__xludf.DUMMYFUNCTION("""COMPUTED_VALUE"""),0.3858564814814815)</f>
        <v>0.3858564815</v>
      </c>
      <c r="G703" s="3">
        <f t="shared" si="2"/>
        <v>9</v>
      </c>
      <c r="H703" s="3">
        <f>IFERROR(__xludf.DUMMYFUNCTION("""COMPUTED_VALUE"""),15.0)</f>
        <v>15</v>
      </c>
      <c r="I703" s="3">
        <f>IFERROR(__xludf.DUMMYFUNCTION("""COMPUTED_VALUE"""),38.0)</f>
        <v>38</v>
      </c>
    </row>
    <row r="704">
      <c r="A704" s="3">
        <v>108.0</v>
      </c>
      <c r="B704" s="3">
        <v>1.0</v>
      </c>
      <c r="C704" s="3">
        <v>109.0</v>
      </c>
      <c r="D704" s="5">
        <v>43351.39628472222</v>
      </c>
      <c r="E704" s="8">
        <f t="shared" si="1"/>
        <v>43351</v>
      </c>
      <c r="F704" s="9">
        <f>IFERROR(__xludf.DUMMYFUNCTION("""COMPUTED_VALUE"""),0.3962847222222222)</f>
        <v>0.3962847222</v>
      </c>
      <c r="G704" s="3">
        <f t="shared" si="2"/>
        <v>9</v>
      </c>
      <c r="H704" s="3">
        <f>IFERROR(__xludf.DUMMYFUNCTION("""COMPUTED_VALUE"""),30.0)</f>
        <v>30</v>
      </c>
      <c r="I704" s="3">
        <f>IFERROR(__xludf.DUMMYFUNCTION("""COMPUTED_VALUE"""),39.0)</f>
        <v>39</v>
      </c>
    </row>
    <row r="705">
      <c r="A705" s="3">
        <v>134.0</v>
      </c>
      <c r="B705" s="3">
        <v>1.0</v>
      </c>
      <c r="C705" s="3">
        <v>135.0</v>
      </c>
      <c r="D705" s="5">
        <v>43351.406689814816</v>
      </c>
      <c r="E705" s="8">
        <f t="shared" si="1"/>
        <v>43351</v>
      </c>
      <c r="F705" s="9">
        <f>IFERROR(__xludf.DUMMYFUNCTION("""COMPUTED_VALUE"""),0.4066898148148148)</f>
        <v>0.4066898148</v>
      </c>
      <c r="G705" s="3">
        <f t="shared" si="2"/>
        <v>9</v>
      </c>
      <c r="H705" s="3">
        <f>IFERROR(__xludf.DUMMYFUNCTION("""COMPUTED_VALUE"""),45.0)</f>
        <v>45</v>
      </c>
      <c r="I705" s="3">
        <f>IFERROR(__xludf.DUMMYFUNCTION("""COMPUTED_VALUE"""),38.0)</f>
        <v>38</v>
      </c>
    </row>
    <row r="706">
      <c r="A706" s="3">
        <v>108.0</v>
      </c>
      <c r="B706" s="3">
        <v>1.0</v>
      </c>
      <c r="C706" s="3">
        <v>109.0</v>
      </c>
      <c r="D706" s="5">
        <v>43351.41710648148</v>
      </c>
      <c r="E706" s="8">
        <f t="shared" si="1"/>
        <v>43351</v>
      </c>
      <c r="F706" s="9">
        <f>IFERROR(__xludf.DUMMYFUNCTION("""COMPUTED_VALUE"""),0.4171064814814815)</f>
        <v>0.4171064815</v>
      </c>
      <c r="G706" s="3">
        <f t="shared" si="2"/>
        <v>10</v>
      </c>
      <c r="H706" s="3">
        <f>IFERROR(__xludf.DUMMYFUNCTION("""COMPUTED_VALUE"""),0.0)</f>
        <v>0</v>
      </c>
      <c r="I706" s="3">
        <f>IFERROR(__xludf.DUMMYFUNCTION("""COMPUTED_VALUE"""),38.0)</f>
        <v>38</v>
      </c>
    </row>
    <row r="707">
      <c r="A707" s="3">
        <v>111.0</v>
      </c>
      <c r="B707" s="3">
        <v>2.0</v>
      </c>
      <c r="C707" s="3">
        <v>113.0</v>
      </c>
      <c r="D707" s="5">
        <v>43351.427511574075</v>
      </c>
      <c r="E707" s="8">
        <f t="shared" si="1"/>
        <v>43351</v>
      </c>
      <c r="F707" s="9">
        <f>IFERROR(__xludf.DUMMYFUNCTION("""COMPUTED_VALUE"""),0.4275115740740741)</f>
        <v>0.4275115741</v>
      </c>
      <c r="G707" s="3">
        <f t="shared" si="2"/>
        <v>10</v>
      </c>
      <c r="H707" s="3">
        <f>IFERROR(__xludf.DUMMYFUNCTION("""COMPUTED_VALUE"""),15.0)</f>
        <v>15</v>
      </c>
      <c r="I707" s="3">
        <f>IFERROR(__xludf.DUMMYFUNCTION("""COMPUTED_VALUE"""),37.0)</f>
        <v>37</v>
      </c>
    </row>
    <row r="708">
      <c r="A708" s="3">
        <v>142.0</v>
      </c>
      <c r="B708" s="3">
        <v>5.0</v>
      </c>
      <c r="C708" s="3">
        <v>147.0</v>
      </c>
      <c r="D708" s="5">
        <v>43351.437939814816</v>
      </c>
      <c r="E708" s="8">
        <f t="shared" si="1"/>
        <v>43351</v>
      </c>
      <c r="F708" s="9">
        <f>IFERROR(__xludf.DUMMYFUNCTION("""COMPUTED_VALUE"""),0.4379398148148148)</f>
        <v>0.4379398148</v>
      </c>
      <c r="G708" s="3">
        <f t="shared" si="2"/>
        <v>10</v>
      </c>
      <c r="H708" s="3">
        <f>IFERROR(__xludf.DUMMYFUNCTION("""COMPUTED_VALUE"""),30.0)</f>
        <v>30</v>
      </c>
      <c r="I708" s="3">
        <f>IFERROR(__xludf.DUMMYFUNCTION("""COMPUTED_VALUE"""),38.0)</f>
        <v>38</v>
      </c>
    </row>
    <row r="709">
      <c r="A709" s="3">
        <v>206.0</v>
      </c>
      <c r="B709" s="3">
        <v>4.0</v>
      </c>
      <c r="C709" s="3">
        <v>210.0</v>
      </c>
      <c r="D709" s="5">
        <v>43351.44835648148</v>
      </c>
      <c r="E709" s="8">
        <f t="shared" si="1"/>
        <v>43351</v>
      </c>
      <c r="F709" s="9">
        <f>IFERROR(__xludf.DUMMYFUNCTION("""COMPUTED_VALUE"""),0.4483564814814815)</f>
        <v>0.4483564815</v>
      </c>
      <c r="G709" s="3">
        <f t="shared" si="2"/>
        <v>10</v>
      </c>
      <c r="H709" s="3">
        <f>IFERROR(__xludf.DUMMYFUNCTION("""COMPUTED_VALUE"""),45.0)</f>
        <v>45</v>
      </c>
      <c r="I709" s="3">
        <f>IFERROR(__xludf.DUMMYFUNCTION("""COMPUTED_VALUE"""),38.0)</f>
        <v>38</v>
      </c>
    </row>
    <row r="710">
      <c r="A710" s="3">
        <v>179.0</v>
      </c>
      <c r="B710" s="3">
        <v>2.0</v>
      </c>
      <c r="C710" s="3">
        <v>181.0</v>
      </c>
      <c r="D710" s="5">
        <v>43351.45877314815</v>
      </c>
      <c r="E710" s="8">
        <f t="shared" si="1"/>
        <v>43351</v>
      </c>
      <c r="F710" s="9">
        <f>IFERROR(__xludf.DUMMYFUNCTION("""COMPUTED_VALUE"""),0.4587731481481481)</f>
        <v>0.4587731481</v>
      </c>
      <c r="G710" s="3">
        <f t="shared" si="2"/>
        <v>11</v>
      </c>
      <c r="H710" s="3">
        <f>IFERROR(__xludf.DUMMYFUNCTION("""COMPUTED_VALUE"""),0.0)</f>
        <v>0</v>
      </c>
      <c r="I710" s="3">
        <f>IFERROR(__xludf.DUMMYFUNCTION("""COMPUTED_VALUE"""),38.0)</f>
        <v>38</v>
      </c>
    </row>
    <row r="711">
      <c r="A711" s="3">
        <v>179.0</v>
      </c>
      <c r="B711" s="3">
        <v>2.0</v>
      </c>
      <c r="C711" s="3">
        <v>181.0</v>
      </c>
      <c r="D711" s="5">
        <v>43351.469189814816</v>
      </c>
      <c r="E711" s="8">
        <f t="shared" si="1"/>
        <v>43351</v>
      </c>
      <c r="F711" s="9">
        <f>IFERROR(__xludf.DUMMYFUNCTION("""COMPUTED_VALUE"""),0.4691898148148148)</f>
        <v>0.4691898148</v>
      </c>
      <c r="G711" s="3">
        <f t="shared" si="2"/>
        <v>11</v>
      </c>
      <c r="H711" s="3">
        <f>IFERROR(__xludf.DUMMYFUNCTION("""COMPUTED_VALUE"""),15.0)</f>
        <v>15</v>
      </c>
      <c r="I711" s="3">
        <f>IFERROR(__xludf.DUMMYFUNCTION("""COMPUTED_VALUE"""),38.0)</f>
        <v>38</v>
      </c>
    </row>
    <row r="712">
      <c r="A712" s="3">
        <v>204.0</v>
      </c>
      <c r="B712" s="3">
        <v>3.0</v>
      </c>
      <c r="C712" s="3">
        <v>201.0</v>
      </c>
      <c r="D712" s="5">
        <v>43351.47960648148</v>
      </c>
      <c r="E712" s="8">
        <f t="shared" si="1"/>
        <v>43351</v>
      </c>
      <c r="F712" s="9">
        <f>IFERROR(__xludf.DUMMYFUNCTION("""COMPUTED_VALUE"""),0.4796064814814815)</f>
        <v>0.4796064815</v>
      </c>
      <c r="G712" s="3">
        <f t="shared" si="2"/>
        <v>11</v>
      </c>
      <c r="H712" s="3">
        <f>IFERROR(__xludf.DUMMYFUNCTION("""COMPUTED_VALUE"""),30.0)</f>
        <v>30</v>
      </c>
      <c r="I712" s="3">
        <f>IFERROR(__xludf.DUMMYFUNCTION("""COMPUTED_VALUE"""),38.0)</f>
        <v>38</v>
      </c>
    </row>
    <row r="713">
      <c r="A713" s="3">
        <v>285.0</v>
      </c>
      <c r="B713" s="3">
        <v>1.0</v>
      </c>
      <c r="C713" s="3">
        <v>286.0</v>
      </c>
      <c r="D713" s="5">
        <v>43351.490011574075</v>
      </c>
      <c r="E713" s="8">
        <f t="shared" si="1"/>
        <v>43351</v>
      </c>
      <c r="F713" s="9">
        <f>IFERROR(__xludf.DUMMYFUNCTION("""COMPUTED_VALUE"""),0.4900115740740741)</f>
        <v>0.4900115741</v>
      </c>
      <c r="G713" s="3">
        <f t="shared" si="2"/>
        <v>11</v>
      </c>
      <c r="H713" s="3">
        <f>IFERROR(__xludf.DUMMYFUNCTION("""COMPUTED_VALUE"""),45.0)</f>
        <v>45</v>
      </c>
      <c r="I713" s="3">
        <f>IFERROR(__xludf.DUMMYFUNCTION("""COMPUTED_VALUE"""),37.0)</f>
        <v>37</v>
      </c>
    </row>
    <row r="714">
      <c r="A714" s="3">
        <v>249.0</v>
      </c>
      <c r="B714" s="3">
        <v>2.0</v>
      </c>
      <c r="C714" s="3">
        <v>251.0</v>
      </c>
      <c r="D714" s="5">
        <v>43351.500439814816</v>
      </c>
      <c r="E714" s="8">
        <f t="shared" si="1"/>
        <v>43351</v>
      </c>
      <c r="F714" s="9">
        <f>IFERROR(__xludf.DUMMYFUNCTION("""COMPUTED_VALUE"""),0.5004398148148148)</f>
        <v>0.5004398148</v>
      </c>
      <c r="G714" s="3">
        <f t="shared" si="2"/>
        <v>12</v>
      </c>
      <c r="H714" s="3">
        <f>IFERROR(__xludf.DUMMYFUNCTION("""COMPUTED_VALUE"""),0.0)</f>
        <v>0</v>
      </c>
      <c r="I714" s="3">
        <f>IFERROR(__xludf.DUMMYFUNCTION("""COMPUTED_VALUE"""),38.0)</f>
        <v>38</v>
      </c>
    </row>
    <row r="715">
      <c r="A715" s="3">
        <v>252.0</v>
      </c>
      <c r="B715" s="3">
        <v>2.0</v>
      </c>
      <c r="C715" s="3">
        <v>254.0</v>
      </c>
      <c r="D715" s="5">
        <v>43351.51085648148</v>
      </c>
      <c r="E715" s="8">
        <f t="shared" si="1"/>
        <v>43351</v>
      </c>
      <c r="F715" s="9">
        <f>IFERROR(__xludf.DUMMYFUNCTION("""COMPUTED_VALUE"""),0.5108564814814814)</f>
        <v>0.5108564815</v>
      </c>
      <c r="G715" s="3">
        <f t="shared" si="2"/>
        <v>12</v>
      </c>
      <c r="H715" s="3">
        <f>IFERROR(__xludf.DUMMYFUNCTION("""COMPUTED_VALUE"""),15.0)</f>
        <v>15</v>
      </c>
      <c r="I715" s="3">
        <f>IFERROR(__xludf.DUMMYFUNCTION("""COMPUTED_VALUE"""),38.0)</f>
        <v>38</v>
      </c>
    </row>
    <row r="716">
      <c r="A716" s="3">
        <v>278.0</v>
      </c>
      <c r="B716" s="3">
        <v>2.0</v>
      </c>
      <c r="C716" s="3">
        <v>280.0</v>
      </c>
      <c r="D716" s="5">
        <v>43351.52127314815</v>
      </c>
      <c r="E716" s="8">
        <f t="shared" si="1"/>
        <v>43351</v>
      </c>
      <c r="F716" s="9">
        <f>IFERROR(__xludf.DUMMYFUNCTION("""COMPUTED_VALUE"""),0.5212731481481482)</f>
        <v>0.5212731481</v>
      </c>
      <c r="G716" s="3">
        <f t="shared" si="2"/>
        <v>12</v>
      </c>
      <c r="H716" s="3">
        <f>IFERROR(__xludf.DUMMYFUNCTION("""COMPUTED_VALUE"""),30.0)</f>
        <v>30</v>
      </c>
      <c r="I716" s="3">
        <f>IFERROR(__xludf.DUMMYFUNCTION("""COMPUTED_VALUE"""),38.0)</f>
        <v>38</v>
      </c>
    </row>
    <row r="717">
      <c r="A717" s="3">
        <v>305.0</v>
      </c>
      <c r="B717" s="3">
        <v>3.0</v>
      </c>
      <c r="C717" s="3">
        <v>308.0</v>
      </c>
      <c r="D717" s="5">
        <v>43351.53167824074</v>
      </c>
      <c r="E717" s="8">
        <f t="shared" si="1"/>
        <v>43351</v>
      </c>
      <c r="F717" s="9">
        <f>IFERROR(__xludf.DUMMYFUNCTION("""COMPUTED_VALUE"""),0.5316782407407408)</f>
        <v>0.5316782407</v>
      </c>
      <c r="G717" s="3">
        <f t="shared" si="2"/>
        <v>12</v>
      </c>
      <c r="H717" s="3">
        <f>IFERROR(__xludf.DUMMYFUNCTION("""COMPUTED_VALUE"""),45.0)</f>
        <v>45</v>
      </c>
      <c r="I717" s="3">
        <f>IFERROR(__xludf.DUMMYFUNCTION("""COMPUTED_VALUE"""),37.0)</f>
        <v>37</v>
      </c>
    </row>
    <row r="718">
      <c r="A718" s="3">
        <v>288.0</v>
      </c>
      <c r="B718" s="3">
        <v>3.0</v>
      </c>
      <c r="C718" s="3">
        <v>291.0</v>
      </c>
      <c r="D718" s="5">
        <v>43351.54210648148</v>
      </c>
      <c r="E718" s="8">
        <f t="shared" si="1"/>
        <v>43351</v>
      </c>
      <c r="F718" s="9">
        <f>IFERROR(__xludf.DUMMYFUNCTION("""COMPUTED_VALUE"""),0.5421064814814814)</f>
        <v>0.5421064815</v>
      </c>
      <c r="G718" s="3">
        <f t="shared" si="2"/>
        <v>13</v>
      </c>
      <c r="H718" s="3">
        <f>IFERROR(__xludf.DUMMYFUNCTION("""COMPUTED_VALUE"""),0.0)</f>
        <v>0</v>
      </c>
      <c r="I718" s="3">
        <f>IFERROR(__xludf.DUMMYFUNCTION("""COMPUTED_VALUE"""),38.0)</f>
        <v>38</v>
      </c>
    </row>
    <row r="719">
      <c r="A719" s="3">
        <v>349.0</v>
      </c>
      <c r="B719" s="3">
        <v>4.0</v>
      </c>
      <c r="C719" s="3">
        <v>353.0</v>
      </c>
      <c r="D719" s="5">
        <v>43351.552511574075</v>
      </c>
      <c r="E719" s="8">
        <f t="shared" si="1"/>
        <v>43351</v>
      </c>
      <c r="F719" s="9">
        <f>IFERROR(__xludf.DUMMYFUNCTION("""COMPUTED_VALUE"""),0.552511574074074)</f>
        <v>0.5525115741</v>
      </c>
      <c r="G719" s="3">
        <f t="shared" si="2"/>
        <v>13</v>
      </c>
      <c r="H719" s="3">
        <f>IFERROR(__xludf.DUMMYFUNCTION("""COMPUTED_VALUE"""),15.0)</f>
        <v>15</v>
      </c>
      <c r="I719" s="3">
        <f>IFERROR(__xludf.DUMMYFUNCTION("""COMPUTED_VALUE"""),37.0)</f>
        <v>37</v>
      </c>
    </row>
    <row r="720">
      <c r="A720" s="3">
        <v>320.0</v>
      </c>
      <c r="B720" s="3">
        <v>5.0</v>
      </c>
      <c r="C720" s="3">
        <v>325.0</v>
      </c>
      <c r="D720" s="5">
        <v>43351.562939814816</v>
      </c>
      <c r="E720" s="8">
        <f t="shared" si="1"/>
        <v>43351</v>
      </c>
      <c r="F720" s="9">
        <f>IFERROR(__xludf.DUMMYFUNCTION("""COMPUTED_VALUE"""),0.5629398148148148)</f>
        <v>0.5629398148</v>
      </c>
      <c r="G720" s="3">
        <f t="shared" si="2"/>
        <v>13</v>
      </c>
      <c r="H720" s="3">
        <f>IFERROR(__xludf.DUMMYFUNCTION("""COMPUTED_VALUE"""),30.0)</f>
        <v>30</v>
      </c>
      <c r="I720" s="3">
        <f>IFERROR(__xludf.DUMMYFUNCTION("""COMPUTED_VALUE"""),38.0)</f>
        <v>38</v>
      </c>
    </row>
    <row r="721">
      <c r="A721" s="3">
        <v>390.0</v>
      </c>
      <c r="B721" s="3">
        <v>8.0</v>
      </c>
      <c r="C721" s="3">
        <v>398.0</v>
      </c>
      <c r="D721" s="5">
        <v>43351.57335648148</v>
      </c>
      <c r="E721" s="8">
        <f t="shared" si="1"/>
        <v>43351</v>
      </c>
      <c r="F721" s="9">
        <f>IFERROR(__xludf.DUMMYFUNCTION("""COMPUTED_VALUE"""),0.5733564814814814)</f>
        <v>0.5733564815</v>
      </c>
      <c r="G721" s="3">
        <f t="shared" si="2"/>
        <v>13</v>
      </c>
      <c r="H721" s="3">
        <f>IFERROR(__xludf.DUMMYFUNCTION("""COMPUTED_VALUE"""),45.0)</f>
        <v>45</v>
      </c>
      <c r="I721" s="3">
        <f>IFERROR(__xludf.DUMMYFUNCTION("""COMPUTED_VALUE"""),38.0)</f>
        <v>38</v>
      </c>
    </row>
    <row r="722">
      <c r="A722" s="3">
        <v>382.0</v>
      </c>
      <c r="B722" s="3">
        <v>5.0</v>
      </c>
      <c r="C722" s="3">
        <v>387.0</v>
      </c>
      <c r="D722" s="5">
        <v>43351.583761574075</v>
      </c>
      <c r="E722" s="8">
        <f t="shared" si="1"/>
        <v>43351</v>
      </c>
      <c r="F722" s="9">
        <f>IFERROR(__xludf.DUMMYFUNCTION("""COMPUTED_VALUE"""),0.583761574074074)</f>
        <v>0.5837615741</v>
      </c>
      <c r="G722" s="3">
        <f t="shared" si="2"/>
        <v>14</v>
      </c>
      <c r="H722" s="3">
        <f>IFERROR(__xludf.DUMMYFUNCTION("""COMPUTED_VALUE"""),0.0)</f>
        <v>0</v>
      </c>
      <c r="I722" s="3">
        <f>IFERROR(__xludf.DUMMYFUNCTION("""COMPUTED_VALUE"""),37.0)</f>
        <v>37</v>
      </c>
    </row>
    <row r="723">
      <c r="A723" s="3">
        <v>394.0</v>
      </c>
      <c r="B723" s="3">
        <v>6.0</v>
      </c>
      <c r="C723" s="3">
        <v>400.0</v>
      </c>
      <c r="D723" s="5">
        <v>43351.59417824074</v>
      </c>
      <c r="E723" s="8">
        <f t="shared" si="1"/>
        <v>43351</v>
      </c>
      <c r="F723" s="9">
        <f>IFERROR(__xludf.DUMMYFUNCTION("""COMPUTED_VALUE"""),0.5941782407407408)</f>
        <v>0.5941782407</v>
      </c>
      <c r="G723" s="3">
        <f t="shared" si="2"/>
        <v>14</v>
      </c>
      <c r="H723" s="3">
        <f>IFERROR(__xludf.DUMMYFUNCTION("""COMPUTED_VALUE"""),15.0)</f>
        <v>15</v>
      </c>
      <c r="I723" s="3">
        <f>IFERROR(__xludf.DUMMYFUNCTION("""COMPUTED_VALUE"""),37.0)</f>
        <v>37</v>
      </c>
    </row>
    <row r="724">
      <c r="A724" s="3">
        <v>391.0</v>
      </c>
      <c r="B724" s="3">
        <v>3.0</v>
      </c>
      <c r="C724" s="3">
        <v>384.0</v>
      </c>
      <c r="D724" s="5">
        <v>43351.60460648148</v>
      </c>
      <c r="E724" s="8">
        <f t="shared" si="1"/>
        <v>43351</v>
      </c>
      <c r="F724" s="9">
        <f>IFERROR(__xludf.DUMMYFUNCTION("""COMPUTED_VALUE"""),0.6046064814814814)</f>
        <v>0.6046064815</v>
      </c>
      <c r="G724" s="3">
        <f t="shared" si="2"/>
        <v>14</v>
      </c>
      <c r="H724" s="3">
        <f>IFERROR(__xludf.DUMMYFUNCTION("""COMPUTED_VALUE"""),30.0)</f>
        <v>30</v>
      </c>
      <c r="I724" s="3">
        <f>IFERROR(__xludf.DUMMYFUNCTION("""COMPUTED_VALUE"""),38.0)</f>
        <v>38</v>
      </c>
    </row>
    <row r="725">
      <c r="A725" s="3">
        <v>393.0</v>
      </c>
      <c r="B725" s="3">
        <v>1.0</v>
      </c>
      <c r="C725" s="3">
        <v>394.0</v>
      </c>
      <c r="D725" s="5">
        <v>43351.615011574075</v>
      </c>
      <c r="E725" s="8">
        <f t="shared" si="1"/>
        <v>43351</v>
      </c>
      <c r="F725" s="9">
        <f>IFERROR(__xludf.DUMMYFUNCTION("""COMPUTED_VALUE"""),0.615011574074074)</f>
        <v>0.6150115741</v>
      </c>
      <c r="G725" s="3">
        <f t="shared" si="2"/>
        <v>14</v>
      </c>
      <c r="H725" s="3">
        <f>IFERROR(__xludf.DUMMYFUNCTION("""COMPUTED_VALUE"""),45.0)</f>
        <v>45</v>
      </c>
      <c r="I725" s="3">
        <f>IFERROR(__xludf.DUMMYFUNCTION("""COMPUTED_VALUE"""),37.0)</f>
        <v>37</v>
      </c>
    </row>
    <row r="726">
      <c r="A726" s="3">
        <v>404.0</v>
      </c>
      <c r="B726" s="3">
        <v>1.0</v>
      </c>
      <c r="C726" s="3">
        <v>405.0</v>
      </c>
      <c r="D726" s="5">
        <v>43351.62542824074</v>
      </c>
      <c r="E726" s="8">
        <f t="shared" si="1"/>
        <v>43351</v>
      </c>
      <c r="F726" s="9">
        <f>IFERROR(__xludf.DUMMYFUNCTION("""COMPUTED_VALUE"""),0.6254282407407408)</f>
        <v>0.6254282407</v>
      </c>
      <c r="G726" s="3">
        <f t="shared" si="2"/>
        <v>15</v>
      </c>
      <c r="H726" s="3">
        <f>IFERROR(__xludf.DUMMYFUNCTION("""COMPUTED_VALUE"""),0.0)</f>
        <v>0</v>
      </c>
      <c r="I726" s="3">
        <f>IFERROR(__xludf.DUMMYFUNCTION("""COMPUTED_VALUE"""),37.0)</f>
        <v>37</v>
      </c>
    </row>
    <row r="727">
      <c r="A727" s="3">
        <v>399.0</v>
      </c>
      <c r="B727" s="3">
        <v>1.0</v>
      </c>
      <c r="C727" s="3">
        <v>400.0</v>
      </c>
      <c r="D727" s="5">
        <v>43351.63584490741</v>
      </c>
      <c r="E727" s="8">
        <f t="shared" si="1"/>
        <v>43351</v>
      </c>
      <c r="F727" s="9">
        <f>IFERROR(__xludf.DUMMYFUNCTION("""COMPUTED_VALUE"""),0.6358449074074074)</f>
        <v>0.6358449074</v>
      </c>
      <c r="G727" s="3">
        <f t="shared" si="2"/>
        <v>15</v>
      </c>
      <c r="H727" s="3">
        <f>IFERROR(__xludf.DUMMYFUNCTION("""COMPUTED_VALUE"""),15.0)</f>
        <v>15</v>
      </c>
      <c r="I727" s="3">
        <f>IFERROR(__xludf.DUMMYFUNCTION("""COMPUTED_VALUE"""),37.0)</f>
        <v>37</v>
      </c>
    </row>
    <row r="728">
      <c r="A728" s="3">
        <v>416.0</v>
      </c>
      <c r="B728" s="3">
        <v>1.0</v>
      </c>
      <c r="C728" s="3">
        <v>417.0</v>
      </c>
      <c r="D728" s="5">
        <v>43351.64627314815</v>
      </c>
      <c r="E728" s="8">
        <f t="shared" si="1"/>
        <v>43351</v>
      </c>
      <c r="F728" s="9">
        <f>IFERROR(__xludf.DUMMYFUNCTION("""COMPUTED_VALUE"""),0.6462731481481482)</f>
        <v>0.6462731481</v>
      </c>
      <c r="G728" s="3">
        <f t="shared" si="2"/>
        <v>15</v>
      </c>
      <c r="H728" s="3">
        <f>IFERROR(__xludf.DUMMYFUNCTION("""COMPUTED_VALUE"""),30.0)</f>
        <v>30</v>
      </c>
      <c r="I728" s="3">
        <f>IFERROR(__xludf.DUMMYFUNCTION("""COMPUTED_VALUE"""),38.0)</f>
        <v>38</v>
      </c>
    </row>
    <row r="729">
      <c r="A729" s="3">
        <v>428.0</v>
      </c>
      <c r="B729" s="3">
        <v>7.0</v>
      </c>
      <c r="C729" s="3">
        <v>435.0</v>
      </c>
      <c r="D729" s="5">
        <v>43351.65667824074</v>
      </c>
      <c r="E729" s="8">
        <f t="shared" si="1"/>
        <v>43351</v>
      </c>
      <c r="F729" s="9">
        <f>IFERROR(__xludf.DUMMYFUNCTION("""COMPUTED_VALUE"""),0.6566782407407408)</f>
        <v>0.6566782407</v>
      </c>
      <c r="G729" s="3">
        <f t="shared" si="2"/>
        <v>15</v>
      </c>
      <c r="H729" s="3">
        <f>IFERROR(__xludf.DUMMYFUNCTION("""COMPUTED_VALUE"""),45.0)</f>
        <v>45</v>
      </c>
      <c r="I729" s="3">
        <f>IFERROR(__xludf.DUMMYFUNCTION("""COMPUTED_VALUE"""),37.0)</f>
        <v>37</v>
      </c>
    </row>
    <row r="730">
      <c r="A730" s="3">
        <v>400.0</v>
      </c>
      <c r="B730" s="3">
        <v>4.0</v>
      </c>
      <c r="C730" s="3">
        <v>404.0</v>
      </c>
      <c r="D730" s="5">
        <v>43351.66710648148</v>
      </c>
      <c r="E730" s="8">
        <f t="shared" si="1"/>
        <v>43351</v>
      </c>
      <c r="F730" s="9">
        <f>IFERROR(__xludf.DUMMYFUNCTION("""COMPUTED_VALUE"""),0.6671064814814814)</f>
        <v>0.6671064815</v>
      </c>
      <c r="G730" s="3">
        <f t="shared" si="2"/>
        <v>16</v>
      </c>
      <c r="H730" s="3">
        <f>IFERROR(__xludf.DUMMYFUNCTION("""COMPUTED_VALUE"""),0.0)</f>
        <v>0</v>
      </c>
      <c r="I730" s="3">
        <f>IFERROR(__xludf.DUMMYFUNCTION("""COMPUTED_VALUE"""),38.0)</f>
        <v>38</v>
      </c>
    </row>
    <row r="731">
      <c r="A731" s="3">
        <v>409.0</v>
      </c>
      <c r="B731" s="3">
        <v>2.0</v>
      </c>
      <c r="C731" s="3">
        <v>411.0</v>
      </c>
      <c r="D731" s="5">
        <v>43351.677511574075</v>
      </c>
      <c r="E731" s="8">
        <f t="shared" si="1"/>
        <v>43351</v>
      </c>
      <c r="F731" s="9">
        <f>IFERROR(__xludf.DUMMYFUNCTION("""COMPUTED_VALUE"""),0.677511574074074)</f>
        <v>0.6775115741</v>
      </c>
      <c r="G731" s="3">
        <f t="shared" si="2"/>
        <v>16</v>
      </c>
      <c r="H731" s="3">
        <f>IFERROR(__xludf.DUMMYFUNCTION("""COMPUTED_VALUE"""),15.0)</f>
        <v>15</v>
      </c>
      <c r="I731" s="3">
        <f>IFERROR(__xludf.DUMMYFUNCTION("""COMPUTED_VALUE"""),37.0)</f>
        <v>37</v>
      </c>
    </row>
    <row r="732">
      <c r="A732" s="3">
        <v>412.0</v>
      </c>
      <c r="B732" s="3">
        <v>4.0</v>
      </c>
      <c r="C732" s="3">
        <v>416.0</v>
      </c>
      <c r="D732" s="5">
        <v>43351.687939814816</v>
      </c>
      <c r="E732" s="8">
        <f t="shared" si="1"/>
        <v>43351</v>
      </c>
      <c r="F732" s="9">
        <f>IFERROR(__xludf.DUMMYFUNCTION("""COMPUTED_VALUE"""),0.6879398148148148)</f>
        <v>0.6879398148</v>
      </c>
      <c r="G732" s="3">
        <f t="shared" si="2"/>
        <v>16</v>
      </c>
      <c r="H732" s="3">
        <f>IFERROR(__xludf.DUMMYFUNCTION("""COMPUTED_VALUE"""),30.0)</f>
        <v>30</v>
      </c>
      <c r="I732" s="3">
        <f>IFERROR(__xludf.DUMMYFUNCTION("""COMPUTED_VALUE"""),38.0)</f>
        <v>38</v>
      </c>
    </row>
    <row r="733">
      <c r="A733" s="3">
        <v>364.0</v>
      </c>
      <c r="B733" s="3">
        <v>3.0</v>
      </c>
      <c r="C733" s="3">
        <v>367.0</v>
      </c>
      <c r="D733" s="5">
        <v>43351.69834490741</v>
      </c>
      <c r="E733" s="8">
        <f t="shared" si="1"/>
        <v>43351</v>
      </c>
      <c r="F733" s="9">
        <f>IFERROR(__xludf.DUMMYFUNCTION("""COMPUTED_VALUE"""),0.6983449074074074)</f>
        <v>0.6983449074</v>
      </c>
      <c r="G733" s="3">
        <f t="shared" si="2"/>
        <v>16</v>
      </c>
      <c r="H733" s="3">
        <f>IFERROR(__xludf.DUMMYFUNCTION("""COMPUTED_VALUE"""),45.0)</f>
        <v>45</v>
      </c>
      <c r="I733" s="3">
        <f>IFERROR(__xludf.DUMMYFUNCTION("""COMPUTED_VALUE"""),37.0)</f>
        <v>37</v>
      </c>
    </row>
    <row r="734">
      <c r="A734" s="3">
        <v>349.0</v>
      </c>
      <c r="B734" s="3">
        <v>4.0</v>
      </c>
      <c r="C734" s="3">
        <v>353.0</v>
      </c>
      <c r="D734" s="5">
        <v>43351.70877314815</v>
      </c>
      <c r="E734" s="8">
        <f t="shared" si="1"/>
        <v>43351</v>
      </c>
      <c r="F734" s="9">
        <f>IFERROR(__xludf.DUMMYFUNCTION("""COMPUTED_VALUE"""),0.7087731481481482)</f>
        <v>0.7087731481</v>
      </c>
      <c r="G734" s="3">
        <f t="shared" si="2"/>
        <v>17</v>
      </c>
      <c r="H734" s="3">
        <f>IFERROR(__xludf.DUMMYFUNCTION("""COMPUTED_VALUE"""),0.0)</f>
        <v>0</v>
      </c>
      <c r="I734" s="3">
        <f>IFERROR(__xludf.DUMMYFUNCTION("""COMPUTED_VALUE"""),38.0)</f>
        <v>38</v>
      </c>
    </row>
    <row r="735">
      <c r="A735" s="3">
        <v>316.0</v>
      </c>
      <c r="B735" s="3">
        <v>3.0</v>
      </c>
      <c r="C735" s="3">
        <v>319.0</v>
      </c>
      <c r="D735" s="5">
        <v>43351.71917824074</v>
      </c>
      <c r="E735" s="8">
        <f t="shared" si="1"/>
        <v>43351</v>
      </c>
      <c r="F735" s="9">
        <f>IFERROR(__xludf.DUMMYFUNCTION("""COMPUTED_VALUE"""),0.7191782407407408)</f>
        <v>0.7191782407</v>
      </c>
      <c r="G735" s="3">
        <f t="shared" si="2"/>
        <v>17</v>
      </c>
      <c r="H735" s="3">
        <f>IFERROR(__xludf.DUMMYFUNCTION("""COMPUTED_VALUE"""),15.0)</f>
        <v>15</v>
      </c>
      <c r="I735" s="3">
        <f>IFERROR(__xludf.DUMMYFUNCTION("""COMPUTED_VALUE"""),37.0)</f>
        <v>37</v>
      </c>
    </row>
    <row r="736">
      <c r="A736" s="3">
        <v>333.0</v>
      </c>
      <c r="B736" s="3">
        <v>1.0</v>
      </c>
      <c r="C736" s="3">
        <v>334.0</v>
      </c>
      <c r="D736" s="5">
        <v>43351.72959490741</v>
      </c>
      <c r="E736" s="8">
        <f t="shared" si="1"/>
        <v>43351</v>
      </c>
      <c r="F736" s="9">
        <f>IFERROR(__xludf.DUMMYFUNCTION("""COMPUTED_VALUE"""),0.7295949074074074)</f>
        <v>0.7295949074</v>
      </c>
      <c r="G736" s="3">
        <f t="shared" si="2"/>
        <v>17</v>
      </c>
      <c r="H736" s="3">
        <f>IFERROR(__xludf.DUMMYFUNCTION("""COMPUTED_VALUE"""),30.0)</f>
        <v>30</v>
      </c>
      <c r="I736" s="3">
        <f>IFERROR(__xludf.DUMMYFUNCTION("""COMPUTED_VALUE"""),37.0)</f>
        <v>37</v>
      </c>
    </row>
    <row r="737">
      <c r="A737" s="3">
        <v>385.0</v>
      </c>
      <c r="B737" s="3">
        <v>2.0</v>
      </c>
      <c r="C737" s="3">
        <v>383.0</v>
      </c>
      <c r="D737" s="5">
        <v>43351.740011574075</v>
      </c>
      <c r="E737" s="8">
        <f t="shared" si="1"/>
        <v>43351</v>
      </c>
      <c r="F737" s="9">
        <f>IFERROR(__xludf.DUMMYFUNCTION("""COMPUTED_VALUE"""),0.740011574074074)</f>
        <v>0.7400115741</v>
      </c>
      <c r="G737" s="3">
        <f t="shared" si="2"/>
        <v>17</v>
      </c>
      <c r="H737" s="3">
        <f>IFERROR(__xludf.DUMMYFUNCTION("""COMPUTED_VALUE"""),45.0)</f>
        <v>45</v>
      </c>
      <c r="I737" s="3">
        <f>IFERROR(__xludf.DUMMYFUNCTION("""COMPUTED_VALUE"""),37.0)</f>
        <v>37</v>
      </c>
    </row>
    <row r="738">
      <c r="A738" s="3">
        <v>349.0</v>
      </c>
      <c r="B738" s="3">
        <v>1.0</v>
      </c>
      <c r="C738" s="3">
        <v>350.0</v>
      </c>
      <c r="D738" s="5">
        <v>43351.750439814816</v>
      </c>
      <c r="E738" s="8">
        <f t="shared" si="1"/>
        <v>43351</v>
      </c>
      <c r="F738" s="9">
        <f>IFERROR(__xludf.DUMMYFUNCTION("""COMPUTED_VALUE"""),0.7504398148148148)</f>
        <v>0.7504398148</v>
      </c>
      <c r="G738" s="3">
        <f t="shared" si="2"/>
        <v>18</v>
      </c>
      <c r="H738" s="3">
        <f>IFERROR(__xludf.DUMMYFUNCTION("""COMPUTED_VALUE"""),0.0)</f>
        <v>0</v>
      </c>
      <c r="I738" s="3">
        <f>IFERROR(__xludf.DUMMYFUNCTION("""COMPUTED_VALUE"""),38.0)</f>
        <v>38</v>
      </c>
    </row>
    <row r="739">
      <c r="A739" s="3">
        <v>388.0</v>
      </c>
      <c r="B739" s="3">
        <v>1.0</v>
      </c>
      <c r="C739" s="3">
        <v>389.0</v>
      </c>
      <c r="D739" s="5">
        <v>43351.76084490741</v>
      </c>
      <c r="E739" s="8">
        <f t="shared" si="1"/>
        <v>43351</v>
      </c>
      <c r="F739" s="9">
        <f>IFERROR(__xludf.DUMMYFUNCTION("""COMPUTED_VALUE"""),0.7608449074074074)</f>
        <v>0.7608449074</v>
      </c>
      <c r="G739" s="3">
        <f t="shared" si="2"/>
        <v>18</v>
      </c>
      <c r="H739" s="3">
        <f>IFERROR(__xludf.DUMMYFUNCTION("""COMPUTED_VALUE"""),15.0)</f>
        <v>15</v>
      </c>
      <c r="I739" s="3">
        <f>IFERROR(__xludf.DUMMYFUNCTION("""COMPUTED_VALUE"""),37.0)</f>
        <v>37</v>
      </c>
    </row>
    <row r="740">
      <c r="A740" s="3">
        <v>382.0</v>
      </c>
      <c r="B740" s="3">
        <v>1.0</v>
      </c>
      <c r="C740" s="3">
        <v>383.0</v>
      </c>
      <c r="D740" s="5">
        <v>43351.771261574075</v>
      </c>
      <c r="E740" s="8">
        <f t="shared" si="1"/>
        <v>43351</v>
      </c>
      <c r="F740" s="9">
        <f>IFERROR(__xludf.DUMMYFUNCTION("""COMPUTED_VALUE"""),0.771261574074074)</f>
        <v>0.7712615741</v>
      </c>
      <c r="G740" s="3">
        <f t="shared" si="2"/>
        <v>18</v>
      </c>
      <c r="H740" s="3">
        <f>IFERROR(__xludf.DUMMYFUNCTION("""COMPUTED_VALUE"""),30.0)</f>
        <v>30</v>
      </c>
      <c r="I740" s="3">
        <f>IFERROR(__xludf.DUMMYFUNCTION("""COMPUTED_VALUE"""),37.0)</f>
        <v>37</v>
      </c>
    </row>
    <row r="741">
      <c r="A741" s="3">
        <v>410.0</v>
      </c>
      <c r="B741" s="3">
        <v>1.0</v>
      </c>
      <c r="C741" s="3">
        <v>411.0</v>
      </c>
      <c r="D741" s="5">
        <v>43351.78166666667</v>
      </c>
      <c r="E741" s="8">
        <f t="shared" si="1"/>
        <v>43351</v>
      </c>
      <c r="F741" s="9">
        <f>IFERROR(__xludf.DUMMYFUNCTION("""COMPUTED_VALUE"""),0.7816666666666666)</f>
        <v>0.7816666667</v>
      </c>
      <c r="G741" s="3">
        <f t="shared" si="2"/>
        <v>18</v>
      </c>
      <c r="H741" s="3">
        <f>IFERROR(__xludf.DUMMYFUNCTION("""COMPUTED_VALUE"""),45.0)</f>
        <v>45</v>
      </c>
      <c r="I741" s="3">
        <f>IFERROR(__xludf.DUMMYFUNCTION("""COMPUTED_VALUE"""),36.0)</f>
        <v>36</v>
      </c>
    </row>
    <row r="742">
      <c r="A742" s="3">
        <v>387.0</v>
      </c>
      <c r="B742" s="3">
        <v>9.0</v>
      </c>
      <c r="C742" s="3">
        <v>387.0</v>
      </c>
      <c r="D742" s="5">
        <v>43351.79209490741</v>
      </c>
      <c r="E742" s="8">
        <f t="shared" si="1"/>
        <v>43351</v>
      </c>
      <c r="F742" s="9">
        <f>IFERROR(__xludf.DUMMYFUNCTION("""COMPUTED_VALUE"""),0.7920949074074074)</f>
        <v>0.7920949074</v>
      </c>
      <c r="G742" s="3">
        <f t="shared" si="2"/>
        <v>19</v>
      </c>
      <c r="H742" s="3">
        <f>IFERROR(__xludf.DUMMYFUNCTION("""COMPUTED_VALUE"""),0.0)</f>
        <v>0</v>
      </c>
      <c r="I742" s="3">
        <f>IFERROR(__xludf.DUMMYFUNCTION("""COMPUTED_VALUE"""),37.0)</f>
        <v>37</v>
      </c>
    </row>
    <row r="743">
      <c r="A743" s="3">
        <v>385.0</v>
      </c>
      <c r="B743" s="3">
        <v>6.0</v>
      </c>
      <c r="C743" s="3">
        <v>391.0</v>
      </c>
      <c r="D743" s="5">
        <v>43351.802511574075</v>
      </c>
      <c r="E743" s="8">
        <f t="shared" si="1"/>
        <v>43351</v>
      </c>
      <c r="F743" s="9">
        <f>IFERROR(__xludf.DUMMYFUNCTION("""COMPUTED_VALUE"""),0.802511574074074)</f>
        <v>0.8025115741</v>
      </c>
      <c r="G743" s="3">
        <f t="shared" si="2"/>
        <v>19</v>
      </c>
      <c r="H743" s="3">
        <f>IFERROR(__xludf.DUMMYFUNCTION("""COMPUTED_VALUE"""),15.0)</f>
        <v>15</v>
      </c>
      <c r="I743" s="3">
        <f>IFERROR(__xludf.DUMMYFUNCTION("""COMPUTED_VALUE"""),37.0)</f>
        <v>37</v>
      </c>
    </row>
    <row r="744">
      <c r="A744" s="3">
        <v>389.0</v>
      </c>
      <c r="B744" s="3">
        <v>6.0</v>
      </c>
      <c r="C744" s="3">
        <v>395.0</v>
      </c>
      <c r="D744" s="5">
        <v>43351.81292824074</v>
      </c>
      <c r="E744" s="8">
        <f t="shared" si="1"/>
        <v>43351</v>
      </c>
      <c r="F744" s="9">
        <f>IFERROR(__xludf.DUMMYFUNCTION("""COMPUTED_VALUE"""),0.8129282407407408)</f>
        <v>0.8129282407</v>
      </c>
      <c r="G744" s="3">
        <f t="shared" si="2"/>
        <v>19</v>
      </c>
      <c r="H744" s="3">
        <f>IFERROR(__xludf.DUMMYFUNCTION("""COMPUTED_VALUE"""),30.0)</f>
        <v>30</v>
      </c>
      <c r="I744" s="3">
        <f>IFERROR(__xludf.DUMMYFUNCTION("""COMPUTED_VALUE"""),37.0)</f>
        <v>37</v>
      </c>
    </row>
    <row r="745">
      <c r="A745" s="3">
        <v>422.0</v>
      </c>
      <c r="B745" s="3">
        <v>7.0</v>
      </c>
      <c r="C745" s="3">
        <v>429.0</v>
      </c>
      <c r="D745" s="5">
        <v>43351.823333333334</v>
      </c>
      <c r="E745" s="8">
        <f t="shared" si="1"/>
        <v>43351</v>
      </c>
      <c r="F745" s="9">
        <f>IFERROR(__xludf.DUMMYFUNCTION("""COMPUTED_VALUE"""),0.8233333333333334)</f>
        <v>0.8233333333</v>
      </c>
      <c r="G745" s="3">
        <f t="shared" si="2"/>
        <v>19</v>
      </c>
      <c r="H745" s="3">
        <f>IFERROR(__xludf.DUMMYFUNCTION("""COMPUTED_VALUE"""),45.0)</f>
        <v>45</v>
      </c>
      <c r="I745" s="3">
        <f>IFERROR(__xludf.DUMMYFUNCTION("""COMPUTED_VALUE"""),36.0)</f>
        <v>36</v>
      </c>
    </row>
    <row r="746">
      <c r="A746" s="3">
        <v>419.0</v>
      </c>
      <c r="B746" s="3">
        <v>5.0</v>
      </c>
      <c r="C746" s="3">
        <v>424.0</v>
      </c>
      <c r="D746" s="5">
        <v>43351.833761574075</v>
      </c>
      <c r="E746" s="8">
        <f t="shared" si="1"/>
        <v>43351</v>
      </c>
      <c r="F746" s="9">
        <f>IFERROR(__xludf.DUMMYFUNCTION("""COMPUTED_VALUE"""),0.833761574074074)</f>
        <v>0.8337615741</v>
      </c>
      <c r="G746" s="3">
        <f t="shared" si="2"/>
        <v>20</v>
      </c>
      <c r="H746" s="3">
        <f>IFERROR(__xludf.DUMMYFUNCTION("""COMPUTED_VALUE"""),0.0)</f>
        <v>0</v>
      </c>
      <c r="I746" s="3">
        <f>IFERROR(__xludf.DUMMYFUNCTION("""COMPUTED_VALUE"""),37.0)</f>
        <v>37</v>
      </c>
    </row>
    <row r="747">
      <c r="A747" s="3">
        <v>410.0</v>
      </c>
      <c r="B747" s="3">
        <v>0.0</v>
      </c>
      <c r="C747" s="3">
        <v>410.0</v>
      </c>
      <c r="D747" s="5">
        <v>43351.84416666667</v>
      </c>
      <c r="E747" s="8">
        <f t="shared" si="1"/>
        <v>43351</v>
      </c>
      <c r="F747" s="9">
        <f>IFERROR(__xludf.DUMMYFUNCTION("""COMPUTED_VALUE"""),0.8441666666666666)</f>
        <v>0.8441666667</v>
      </c>
      <c r="G747" s="3">
        <f t="shared" si="2"/>
        <v>20</v>
      </c>
      <c r="H747" s="3">
        <f>IFERROR(__xludf.DUMMYFUNCTION("""COMPUTED_VALUE"""),15.0)</f>
        <v>15</v>
      </c>
      <c r="I747" s="3">
        <f>IFERROR(__xludf.DUMMYFUNCTION("""COMPUTED_VALUE"""),36.0)</f>
        <v>36</v>
      </c>
    </row>
    <row r="748">
      <c r="A748" s="3">
        <v>452.0</v>
      </c>
      <c r="B748" s="3">
        <v>2.0</v>
      </c>
      <c r="C748" s="3">
        <v>454.0</v>
      </c>
      <c r="D748" s="5">
        <v>43351.85459490741</v>
      </c>
      <c r="E748" s="8">
        <f t="shared" si="1"/>
        <v>43351</v>
      </c>
      <c r="F748" s="9">
        <f>IFERROR(__xludf.DUMMYFUNCTION("""COMPUTED_VALUE"""),0.8545949074074074)</f>
        <v>0.8545949074</v>
      </c>
      <c r="G748" s="3">
        <f t="shared" si="2"/>
        <v>20</v>
      </c>
      <c r="H748" s="3">
        <f>IFERROR(__xludf.DUMMYFUNCTION("""COMPUTED_VALUE"""),30.0)</f>
        <v>30</v>
      </c>
      <c r="I748" s="3">
        <f>IFERROR(__xludf.DUMMYFUNCTION("""COMPUTED_VALUE"""),37.0)</f>
        <v>37</v>
      </c>
    </row>
    <row r="749">
      <c r="A749" s="3">
        <v>474.0</v>
      </c>
      <c r="B749" s="3">
        <v>0.0</v>
      </c>
      <c r="C749" s="3">
        <v>474.0</v>
      </c>
      <c r="D749" s="5">
        <v>43351.865011574075</v>
      </c>
      <c r="E749" s="8">
        <f t="shared" si="1"/>
        <v>43351</v>
      </c>
      <c r="F749" s="9">
        <f>IFERROR(__xludf.DUMMYFUNCTION("""COMPUTED_VALUE"""),0.865011574074074)</f>
        <v>0.8650115741</v>
      </c>
      <c r="G749" s="3">
        <f t="shared" si="2"/>
        <v>20</v>
      </c>
      <c r="H749" s="3">
        <f>IFERROR(__xludf.DUMMYFUNCTION("""COMPUTED_VALUE"""),45.0)</f>
        <v>45</v>
      </c>
      <c r="I749" s="3">
        <f>IFERROR(__xludf.DUMMYFUNCTION("""COMPUTED_VALUE"""),37.0)</f>
        <v>37</v>
      </c>
    </row>
    <row r="750">
      <c r="A750" s="3">
        <v>465.0</v>
      </c>
      <c r="B750" s="3">
        <v>0.0</v>
      </c>
      <c r="C750" s="3">
        <v>465.0</v>
      </c>
      <c r="D750" s="5">
        <v>43351.87542824074</v>
      </c>
      <c r="E750" s="8">
        <f t="shared" si="1"/>
        <v>43351</v>
      </c>
      <c r="F750" s="9">
        <f>IFERROR(__xludf.DUMMYFUNCTION("""COMPUTED_VALUE"""),0.8754282407407408)</f>
        <v>0.8754282407</v>
      </c>
      <c r="G750" s="3">
        <f t="shared" si="2"/>
        <v>21</v>
      </c>
      <c r="H750" s="3">
        <f>IFERROR(__xludf.DUMMYFUNCTION("""COMPUTED_VALUE"""),0.0)</f>
        <v>0</v>
      </c>
      <c r="I750" s="3">
        <f>IFERROR(__xludf.DUMMYFUNCTION("""COMPUTED_VALUE"""),37.0)</f>
        <v>37</v>
      </c>
    </row>
    <row r="751">
      <c r="A751" s="3">
        <v>489.0</v>
      </c>
      <c r="B751" s="3">
        <v>3.0</v>
      </c>
      <c r="C751" s="3">
        <v>492.0</v>
      </c>
      <c r="D751" s="5">
        <v>43351.885833333334</v>
      </c>
      <c r="E751" s="8">
        <f t="shared" si="1"/>
        <v>43351</v>
      </c>
      <c r="F751" s="9">
        <f>IFERROR(__xludf.DUMMYFUNCTION("""COMPUTED_VALUE"""),0.8858333333333334)</f>
        <v>0.8858333333</v>
      </c>
      <c r="G751" s="3">
        <f t="shared" si="2"/>
        <v>21</v>
      </c>
      <c r="H751" s="3">
        <f>IFERROR(__xludf.DUMMYFUNCTION("""COMPUTED_VALUE"""),15.0)</f>
        <v>15</v>
      </c>
      <c r="I751" s="3">
        <f>IFERROR(__xludf.DUMMYFUNCTION("""COMPUTED_VALUE"""),36.0)</f>
        <v>36</v>
      </c>
    </row>
    <row r="752">
      <c r="A752" s="3">
        <v>470.0</v>
      </c>
      <c r="B752" s="3">
        <v>4.0</v>
      </c>
      <c r="C752" s="3">
        <v>474.0</v>
      </c>
      <c r="D752" s="5">
        <v>43351.896261574075</v>
      </c>
      <c r="E752" s="8">
        <f t="shared" si="1"/>
        <v>43351</v>
      </c>
      <c r="F752" s="9">
        <f>IFERROR(__xludf.DUMMYFUNCTION("""COMPUTED_VALUE"""),0.896261574074074)</f>
        <v>0.8962615741</v>
      </c>
      <c r="G752" s="3">
        <f t="shared" si="2"/>
        <v>21</v>
      </c>
      <c r="H752" s="3">
        <f>IFERROR(__xludf.DUMMYFUNCTION("""COMPUTED_VALUE"""),30.0)</f>
        <v>30</v>
      </c>
      <c r="I752" s="3">
        <f>IFERROR(__xludf.DUMMYFUNCTION("""COMPUTED_VALUE"""),37.0)</f>
        <v>37</v>
      </c>
    </row>
    <row r="753">
      <c r="A753" s="3">
        <v>493.0</v>
      </c>
      <c r="B753" s="3">
        <v>8.0</v>
      </c>
      <c r="C753" s="3">
        <v>501.0</v>
      </c>
      <c r="D753" s="5">
        <v>43351.90667824074</v>
      </c>
      <c r="E753" s="8">
        <f t="shared" si="1"/>
        <v>43351</v>
      </c>
      <c r="F753" s="9">
        <f>IFERROR(__xludf.DUMMYFUNCTION("""COMPUTED_VALUE"""),0.9066782407407408)</f>
        <v>0.9066782407</v>
      </c>
      <c r="G753" s="3">
        <f t="shared" si="2"/>
        <v>21</v>
      </c>
      <c r="H753" s="3">
        <f>IFERROR(__xludf.DUMMYFUNCTION("""COMPUTED_VALUE"""),45.0)</f>
        <v>45</v>
      </c>
      <c r="I753" s="3">
        <f>IFERROR(__xludf.DUMMYFUNCTION("""COMPUTED_VALUE"""),37.0)</f>
        <v>37</v>
      </c>
    </row>
    <row r="754">
      <c r="A754" s="3">
        <v>431.0</v>
      </c>
      <c r="B754" s="3">
        <v>0.0</v>
      </c>
      <c r="C754" s="3">
        <v>431.0</v>
      </c>
      <c r="D754" s="5">
        <v>43351.91709490741</v>
      </c>
      <c r="E754" s="8">
        <f t="shared" si="1"/>
        <v>43351</v>
      </c>
      <c r="F754" s="9">
        <f>IFERROR(__xludf.DUMMYFUNCTION("""COMPUTED_VALUE"""),0.9170949074074074)</f>
        <v>0.9170949074</v>
      </c>
      <c r="G754" s="3">
        <f t="shared" si="2"/>
        <v>22</v>
      </c>
      <c r="H754" s="3">
        <f>IFERROR(__xludf.DUMMYFUNCTION("""COMPUTED_VALUE"""),0.0)</f>
        <v>0</v>
      </c>
      <c r="I754" s="3">
        <f>IFERROR(__xludf.DUMMYFUNCTION("""COMPUTED_VALUE"""),37.0)</f>
        <v>37</v>
      </c>
    </row>
    <row r="755">
      <c r="A755" s="3">
        <v>458.0</v>
      </c>
      <c r="B755" s="3">
        <v>5.0</v>
      </c>
      <c r="C755" s="3">
        <v>463.0</v>
      </c>
      <c r="D755" s="5">
        <v>43351.9275</v>
      </c>
      <c r="E755" s="8">
        <f t="shared" si="1"/>
        <v>43351</v>
      </c>
      <c r="F755" s="9">
        <f>IFERROR(__xludf.DUMMYFUNCTION("""COMPUTED_VALUE"""),0.9275)</f>
        <v>0.9275</v>
      </c>
      <c r="G755" s="3">
        <f t="shared" si="2"/>
        <v>22</v>
      </c>
      <c r="H755" s="3">
        <f>IFERROR(__xludf.DUMMYFUNCTION("""COMPUTED_VALUE"""),15.0)</f>
        <v>15</v>
      </c>
      <c r="I755" s="3">
        <f>IFERROR(__xludf.DUMMYFUNCTION("""COMPUTED_VALUE"""),36.0)</f>
        <v>36</v>
      </c>
    </row>
    <row r="756">
      <c r="A756" s="3">
        <v>475.0</v>
      </c>
      <c r="B756" s="3">
        <v>4.0</v>
      </c>
      <c r="C756" s="3">
        <v>479.0</v>
      </c>
      <c r="D756" s="5">
        <v>43351.93792824074</v>
      </c>
      <c r="E756" s="8">
        <f t="shared" si="1"/>
        <v>43351</v>
      </c>
      <c r="F756" s="9">
        <f>IFERROR(__xludf.DUMMYFUNCTION("""COMPUTED_VALUE"""),0.9379282407407408)</f>
        <v>0.9379282407</v>
      </c>
      <c r="G756" s="3">
        <f t="shared" si="2"/>
        <v>22</v>
      </c>
      <c r="H756" s="3">
        <f>IFERROR(__xludf.DUMMYFUNCTION("""COMPUTED_VALUE"""),30.0)</f>
        <v>30</v>
      </c>
      <c r="I756" s="3">
        <f>IFERROR(__xludf.DUMMYFUNCTION("""COMPUTED_VALUE"""),37.0)</f>
        <v>37</v>
      </c>
    </row>
    <row r="757">
      <c r="A757" s="3">
        <v>444.0</v>
      </c>
      <c r="B757" s="3">
        <v>2.0</v>
      </c>
      <c r="C757" s="3">
        <v>446.0</v>
      </c>
      <c r="D757" s="5">
        <v>43351.94834490741</v>
      </c>
      <c r="E757" s="8">
        <f t="shared" si="1"/>
        <v>43351</v>
      </c>
      <c r="F757" s="9">
        <f>IFERROR(__xludf.DUMMYFUNCTION("""COMPUTED_VALUE"""),0.9483449074074074)</f>
        <v>0.9483449074</v>
      </c>
      <c r="G757" s="3">
        <f t="shared" si="2"/>
        <v>22</v>
      </c>
      <c r="H757" s="3">
        <f>IFERROR(__xludf.DUMMYFUNCTION("""COMPUTED_VALUE"""),45.0)</f>
        <v>45</v>
      </c>
      <c r="I757" s="3">
        <f>IFERROR(__xludf.DUMMYFUNCTION("""COMPUTED_VALUE"""),37.0)</f>
        <v>37</v>
      </c>
    </row>
    <row r="758">
      <c r="A758" s="3">
        <v>450.0</v>
      </c>
      <c r="B758" s="3">
        <v>0.0</v>
      </c>
      <c r="C758" s="3">
        <v>449.0</v>
      </c>
      <c r="D758" s="5">
        <v>43351.958761574075</v>
      </c>
      <c r="E758" s="8">
        <f t="shared" si="1"/>
        <v>43351</v>
      </c>
      <c r="F758" s="9">
        <f>IFERROR(__xludf.DUMMYFUNCTION("""COMPUTED_VALUE"""),0.958761574074074)</f>
        <v>0.9587615741</v>
      </c>
      <c r="G758" s="3">
        <f t="shared" si="2"/>
        <v>23</v>
      </c>
      <c r="H758" s="3">
        <f>IFERROR(__xludf.DUMMYFUNCTION("""COMPUTED_VALUE"""),0.0)</f>
        <v>0</v>
      </c>
      <c r="I758" s="3">
        <f>IFERROR(__xludf.DUMMYFUNCTION("""COMPUTED_VALUE"""),37.0)</f>
        <v>37</v>
      </c>
    </row>
    <row r="759">
      <c r="A759" s="3">
        <v>395.0</v>
      </c>
      <c r="B759" s="3">
        <v>0.0</v>
      </c>
      <c r="C759" s="3">
        <v>394.0</v>
      </c>
      <c r="D759" s="5">
        <v>43351.96917824074</v>
      </c>
      <c r="E759" s="8">
        <f t="shared" si="1"/>
        <v>43351</v>
      </c>
      <c r="F759" s="9">
        <f>IFERROR(__xludf.DUMMYFUNCTION("""COMPUTED_VALUE"""),0.9691782407407408)</f>
        <v>0.9691782407</v>
      </c>
      <c r="G759" s="3">
        <f t="shared" si="2"/>
        <v>23</v>
      </c>
      <c r="H759" s="3">
        <f>IFERROR(__xludf.DUMMYFUNCTION("""COMPUTED_VALUE"""),15.0)</f>
        <v>15</v>
      </c>
      <c r="I759" s="3">
        <f>IFERROR(__xludf.DUMMYFUNCTION("""COMPUTED_VALUE"""),37.0)</f>
        <v>37</v>
      </c>
    </row>
    <row r="760">
      <c r="A760" s="3">
        <v>331.0</v>
      </c>
      <c r="B760" s="3">
        <v>1.0</v>
      </c>
      <c r="C760" s="3">
        <v>332.0</v>
      </c>
      <c r="D760" s="5">
        <v>43351.979583333334</v>
      </c>
      <c r="E760" s="8">
        <f t="shared" si="1"/>
        <v>43351</v>
      </c>
      <c r="F760" s="9">
        <f>IFERROR(__xludf.DUMMYFUNCTION("""COMPUTED_VALUE"""),0.9795833333333334)</f>
        <v>0.9795833333</v>
      </c>
      <c r="G760" s="3">
        <f t="shared" si="2"/>
        <v>23</v>
      </c>
      <c r="H760" s="3">
        <f>IFERROR(__xludf.DUMMYFUNCTION("""COMPUTED_VALUE"""),30.0)</f>
        <v>30</v>
      </c>
      <c r="I760" s="3">
        <f>IFERROR(__xludf.DUMMYFUNCTION("""COMPUTED_VALUE"""),36.0)</f>
        <v>36</v>
      </c>
    </row>
    <row r="761">
      <c r="A761" s="3">
        <v>325.0</v>
      </c>
      <c r="B761" s="3">
        <v>2.0</v>
      </c>
      <c r="C761" s="3">
        <v>327.0</v>
      </c>
      <c r="D761" s="5">
        <v>43351.99</v>
      </c>
      <c r="E761" s="8">
        <f t="shared" si="1"/>
        <v>43351</v>
      </c>
      <c r="F761" s="9">
        <f>IFERROR(__xludf.DUMMYFUNCTION("""COMPUTED_VALUE"""),0.99)</f>
        <v>0.99</v>
      </c>
      <c r="G761" s="3">
        <f t="shared" si="2"/>
        <v>23</v>
      </c>
      <c r="H761" s="3">
        <f>IFERROR(__xludf.DUMMYFUNCTION("""COMPUTED_VALUE"""),45.0)</f>
        <v>45</v>
      </c>
      <c r="I761" s="3">
        <f>IFERROR(__xludf.DUMMYFUNCTION("""COMPUTED_VALUE"""),36.0)</f>
        <v>36</v>
      </c>
    </row>
    <row r="762">
      <c r="A762" s="3">
        <v>289.0</v>
      </c>
      <c r="B762" s="3">
        <v>1.0</v>
      </c>
      <c r="C762" s="3">
        <v>290.0</v>
      </c>
      <c r="D762" s="5">
        <v>43352.00042824074</v>
      </c>
      <c r="E762" s="8">
        <f t="shared" si="1"/>
        <v>43352</v>
      </c>
      <c r="F762" s="9">
        <f>IFERROR(__xludf.DUMMYFUNCTION("""COMPUTED_VALUE"""),4.2824074074074075E-4)</f>
        <v>0.0004282407407</v>
      </c>
      <c r="G762" s="3">
        <f t="shared" si="2"/>
        <v>0</v>
      </c>
      <c r="H762" s="3">
        <f>IFERROR(__xludf.DUMMYFUNCTION("""COMPUTED_VALUE"""),0.0)</f>
        <v>0</v>
      </c>
      <c r="I762" s="3">
        <f>IFERROR(__xludf.DUMMYFUNCTION("""COMPUTED_VALUE"""),37.0)</f>
        <v>37</v>
      </c>
    </row>
    <row r="763">
      <c r="A763" s="3">
        <v>311.0</v>
      </c>
      <c r="B763" s="3">
        <v>0.0</v>
      </c>
      <c r="C763" s="3">
        <v>311.0</v>
      </c>
      <c r="D763" s="5">
        <v>43352.01084490741</v>
      </c>
      <c r="E763" s="8">
        <f t="shared" si="1"/>
        <v>43352</v>
      </c>
      <c r="F763" s="9">
        <f>IFERROR(__xludf.DUMMYFUNCTION("""COMPUTED_VALUE"""),0.010844907407407407)</f>
        <v>0.01084490741</v>
      </c>
      <c r="G763" s="3">
        <f t="shared" si="2"/>
        <v>0</v>
      </c>
      <c r="H763" s="3">
        <f>IFERROR(__xludf.DUMMYFUNCTION("""COMPUTED_VALUE"""),15.0)</f>
        <v>15</v>
      </c>
      <c r="I763" s="3">
        <f>IFERROR(__xludf.DUMMYFUNCTION("""COMPUTED_VALUE"""),37.0)</f>
        <v>37</v>
      </c>
    </row>
    <row r="764">
      <c r="A764" s="3">
        <v>256.0</v>
      </c>
      <c r="B764" s="3">
        <v>0.0</v>
      </c>
      <c r="C764" s="3">
        <v>256.0</v>
      </c>
      <c r="D764" s="5">
        <v>43352.02125</v>
      </c>
      <c r="E764" s="8">
        <f t="shared" si="1"/>
        <v>43352</v>
      </c>
      <c r="F764" s="9">
        <f>IFERROR(__xludf.DUMMYFUNCTION("""COMPUTED_VALUE"""),0.02125)</f>
        <v>0.02125</v>
      </c>
      <c r="G764" s="3">
        <f t="shared" si="2"/>
        <v>0</v>
      </c>
      <c r="H764" s="3">
        <f>IFERROR(__xludf.DUMMYFUNCTION("""COMPUTED_VALUE"""),30.0)</f>
        <v>30</v>
      </c>
      <c r="I764" s="3">
        <f>IFERROR(__xludf.DUMMYFUNCTION("""COMPUTED_VALUE"""),36.0)</f>
        <v>36</v>
      </c>
    </row>
    <row r="765">
      <c r="A765" s="3">
        <v>264.0</v>
      </c>
      <c r="B765" s="3">
        <v>0.0</v>
      </c>
      <c r="C765" s="3">
        <v>264.0</v>
      </c>
      <c r="D765" s="5">
        <v>43352.03166666667</v>
      </c>
      <c r="E765" s="8">
        <f t="shared" si="1"/>
        <v>43352</v>
      </c>
      <c r="F765" s="9">
        <f>IFERROR(__xludf.DUMMYFUNCTION("""COMPUTED_VALUE"""),0.03166666666666667)</f>
        <v>0.03166666667</v>
      </c>
      <c r="G765" s="3">
        <f t="shared" si="2"/>
        <v>0</v>
      </c>
      <c r="H765" s="3">
        <f>IFERROR(__xludf.DUMMYFUNCTION("""COMPUTED_VALUE"""),45.0)</f>
        <v>45</v>
      </c>
      <c r="I765" s="3">
        <f>IFERROR(__xludf.DUMMYFUNCTION("""COMPUTED_VALUE"""),36.0)</f>
        <v>36</v>
      </c>
    </row>
    <row r="766">
      <c r="A766" s="3">
        <v>256.0</v>
      </c>
      <c r="B766" s="3">
        <v>4.0</v>
      </c>
      <c r="C766" s="3">
        <v>260.0</v>
      </c>
      <c r="D766" s="5">
        <v>43352.04209490741</v>
      </c>
      <c r="E766" s="8">
        <f t="shared" si="1"/>
        <v>43352</v>
      </c>
      <c r="F766" s="9">
        <f>IFERROR(__xludf.DUMMYFUNCTION("""COMPUTED_VALUE"""),0.04209490740740741)</f>
        <v>0.04209490741</v>
      </c>
      <c r="G766" s="3">
        <f t="shared" si="2"/>
        <v>1</v>
      </c>
      <c r="H766" s="3">
        <f>IFERROR(__xludf.DUMMYFUNCTION("""COMPUTED_VALUE"""),0.0)</f>
        <v>0</v>
      </c>
      <c r="I766" s="3">
        <f>IFERROR(__xludf.DUMMYFUNCTION("""COMPUTED_VALUE"""),37.0)</f>
        <v>37</v>
      </c>
    </row>
    <row r="767">
      <c r="A767" s="3">
        <v>301.0</v>
      </c>
      <c r="B767" s="3">
        <v>0.0</v>
      </c>
      <c r="C767" s="3">
        <v>301.0</v>
      </c>
      <c r="D767" s="5">
        <v>43352.0525</v>
      </c>
      <c r="E767" s="8">
        <f t="shared" si="1"/>
        <v>43352</v>
      </c>
      <c r="F767" s="9">
        <f>IFERROR(__xludf.DUMMYFUNCTION("""COMPUTED_VALUE"""),0.0525)</f>
        <v>0.0525</v>
      </c>
      <c r="G767" s="3">
        <f t="shared" si="2"/>
        <v>1</v>
      </c>
      <c r="H767" s="3">
        <f>IFERROR(__xludf.DUMMYFUNCTION("""COMPUTED_VALUE"""),15.0)</f>
        <v>15</v>
      </c>
      <c r="I767" s="3">
        <f>IFERROR(__xludf.DUMMYFUNCTION("""COMPUTED_VALUE"""),36.0)</f>
        <v>36</v>
      </c>
    </row>
    <row r="768">
      <c r="A768" s="3">
        <v>279.0</v>
      </c>
      <c r="B768" s="3">
        <v>2.0</v>
      </c>
      <c r="C768" s="3">
        <v>281.0</v>
      </c>
      <c r="D768" s="5">
        <v>43352.06292824074</v>
      </c>
      <c r="E768" s="8">
        <f t="shared" si="1"/>
        <v>43352</v>
      </c>
      <c r="F768" s="9">
        <f>IFERROR(__xludf.DUMMYFUNCTION("""COMPUTED_VALUE"""),0.06292824074074074)</f>
        <v>0.06292824074</v>
      </c>
      <c r="G768" s="3">
        <f t="shared" si="2"/>
        <v>1</v>
      </c>
      <c r="H768" s="3">
        <f>IFERROR(__xludf.DUMMYFUNCTION("""COMPUTED_VALUE"""),30.0)</f>
        <v>30</v>
      </c>
      <c r="I768" s="3">
        <f>IFERROR(__xludf.DUMMYFUNCTION("""COMPUTED_VALUE"""),37.0)</f>
        <v>37</v>
      </c>
    </row>
    <row r="769">
      <c r="A769" s="3">
        <v>246.0</v>
      </c>
      <c r="B769" s="3">
        <v>3.0</v>
      </c>
      <c r="C769" s="3">
        <v>249.0</v>
      </c>
      <c r="D769" s="5">
        <v>43352.07334490741</v>
      </c>
      <c r="E769" s="8">
        <f t="shared" si="1"/>
        <v>43352</v>
      </c>
      <c r="F769" s="9">
        <f>IFERROR(__xludf.DUMMYFUNCTION("""COMPUTED_VALUE"""),0.07334490740740741)</f>
        <v>0.07334490741</v>
      </c>
      <c r="G769" s="3">
        <f t="shared" si="2"/>
        <v>1</v>
      </c>
      <c r="H769" s="3">
        <f>IFERROR(__xludf.DUMMYFUNCTION("""COMPUTED_VALUE"""),45.0)</f>
        <v>45</v>
      </c>
      <c r="I769" s="3">
        <f>IFERROR(__xludf.DUMMYFUNCTION("""COMPUTED_VALUE"""),37.0)</f>
        <v>37</v>
      </c>
    </row>
    <row r="770">
      <c r="A770" s="3">
        <v>275.0</v>
      </c>
      <c r="B770" s="3">
        <v>3.0</v>
      </c>
      <c r="C770" s="3">
        <v>278.0</v>
      </c>
      <c r="D770" s="5">
        <v>43352.083761574075</v>
      </c>
      <c r="E770" s="8">
        <f t="shared" si="1"/>
        <v>43352</v>
      </c>
      <c r="F770" s="9">
        <f>IFERROR(__xludf.DUMMYFUNCTION("""COMPUTED_VALUE"""),0.08376157407407407)</f>
        <v>0.08376157407</v>
      </c>
      <c r="G770" s="3">
        <f t="shared" si="2"/>
        <v>2</v>
      </c>
      <c r="H770" s="3">
        <f>IFERROR(__xludf.DUMMYFUNCTION("""COMPUTED_VALUE"""),0.0)</f>
        <v>0</v>
      </c>
      <c r="I770" s="3">
        <f>IFERROR(__xludf.DUMMYFUNCTION("""COMPUTED_VALUE"""),37.0)</f>
        <v>37</v>
      </c>
    </row>
    <row r="771">
      <c r="A771" s="3">
        <v>294.0</v>
      </c>
      <c r="B771" s="3">
        <v>4.0</v>
      </c>
      <c r="C771" s="3">
        <v>298.0</v>
      </c>
      <c r="D771" s="5">
        <v>43352.09417824074</v>
      </c>
      <c r="E771" s="8">
        <f t="shared" si="1"/>
        <v>43352</v>
      </c>
      <c r="F771" s="9">
        <f>IFERROR(__xludf.DUMMYFUNCTION("""COMPUTED_VALUE"""),0.09417824074074074)</f>
        <v>0.09417824074</v>
      </c>
      <c r="G771" s="3">
        <f t="shared" si="2"/>
        <v>2</v>
      </c>
      <c r="H771" s="3">
        <f>IFERROR(__xludf.DUMMYFUNCTION("""COMPUTED_VALUE"""),15.0)</f>
        <v>15</v>
      </c>
      <c r="I771" s="3">
        <f>IFERROR(__xludf.DUMMYFUNCTION("""COMPUTED_VALUE"""),37.0)</f>
        <v>37</v>
      </c>
    </row>
    <row r="772">
      <c r="A772" s="3">
        <v>246.0</v>
      </c>
      <c r="B772" s="3">
        <v>5.0</v>
      </c>
      <c r="C772" s="3">
        <v>251.0</v>
      </c>
      <c r="D772" s="5">
        <v>43352.104583333334</v>
      </c>
      <c r="E772" s="8">
        <f t="shared" si="1"/>
        <v>43352</v>
      </c>
      <c r="F772" s="9">
        <f>IFERROR(__xludf.DUMMYFUNCTION("""COMPUTED_VALUE"""),0.10458333333333333)</f>
        <v>0.1045833333</v>
      </c>
      <c r="G772" s="3">
        <f t="shared" si="2"/>
        <v>2</v>
      </c>
      <c r="H772" s="3">
        <f>IFERROR(__xludf.DUMMYFUNCTION("""COMPUTED_VALUE"""),30.0)</f>
        <v>30</v>
      </c>
      <c r="I772" s="3">
        <f>IFERROR(__xludf.DUMMYFUNCTION("""COMPUTED_VALUE"""),36.0)</f>
        <v>36</v>
      </c>
    </row>
    <row r="773">
      <c r="A773" s="3">
        <v>219.0</v>
      </c>
      <c r="B773" s="3">
        <v>4.0</v>
      </c>
      <c r="C773" s="3">
        <v>223.0</v>
      </c>
      <c r="D773" s="5">
        <v>43352.115</v>
      </c>
      <c r="E773" s="8">
        <f t="shared" si="1"/>
        <v>43352</v>
      </c>
      <c r="F773" s="9">
        <f>IFERROR(__xludf.DUMMYFUNCTION("""COMPUTED_VALUE"""),0.115)</f>
        <v>0.115</v>
      </c>
      <c r="G773" s="3">
        <f t="shared" si="2"/>
        <v>2</v>
      </c>
      <c r="H773" s="3">
        <f>IFERROR(__xludf.DUMMYFUNCTION("""COMPUTED_VALUE"""),45.0)</f>
        <v>45</v>
      </c>
      <c r="I773" s="3">
        <f>IFERROR(__xludf.DUMMYFUNCTION("""COMPUTED_VALUE"""),36.0)</f>
        <v>36</v>
      </c>
    </row>
    <row r="774">
      <c r="A774" s="3">
        <v>200.0</v>
      </c>
      <c r="B774" s="3">
        <v>4.0</v>
      </c>
      <c r="C774" s="3">
        <v>204.0</v>
      </c>
      <c r="D774" s="5">
        <v>43352.12541666667</v>
      </c>
      <c r="E774" s="8">
        <f t="shared" si="1"/>
        <v>43352</v>
      </c>
      <c r="F774" s="9">
        <f>IFERROR(__xludf.DUMMYFUNCTION("""COMPUTED_VALUE"""),0.12541666666666668)</f>
        <v>0.1254166667</v>
      </c>
      <c r="G774" s="3">
        <f t="shared" si="2"/>
        <v>3</v>
      </c>
      <c r="H774" s="3">
        <f>IFERROR(__xludf.DUMMYFUNCTION("""COMPUTED_VALUE"""),0.0)</f>
        <v>0</v>
      </c>
      <c r="I774" s="3">
        <f>IFERROR(__xludf.DUMMYFUNCTION("""COMPUTED_VALUE"""),36.0)</f>
        <v>36</v>
      </c>
    </row>
    <row r="775">
      <c r="A775" s="3">
        <v>214.0</v>
      </c>
      <c r="B775" s="3">
        <v>4.0</v>
      </c>
      <c r="C775" s="3">
        <v>218.0</v>
      </c>
      <c r="D775" s="5">
        <v>43352.135833333334</v>
      </c>
      <c r="E775" s="8">
        <f t="shared" si="1"/>
        <v>43352</v>
      </c>
      <c r="F775" s="9">
        <f>IFERROR(__xludf.DUMMYFUNCTION("""COMPUTED_VALUE"""),0.13583333333333333)</f>
        <v>0.1358333333</v>
      </c>
      <c r="G775" s="3">
        <f t="shared" si="2"/>
        <v>3</v>
      </c>
      <c r="H775" s="3">
        <f>IFERROR(__xludf.DUMMYFUNCTION("""COMPUTED_VALUE"""),15.0)</f>
        <v>15</v>
      </c>
      <c r="I775" s="3">
        <f>IFERROR(__xludf.DUMMYFUNCTION("""COMPUTED_VALUE"""),36.0)</f>
        <v>36</v>
      </c>
    </row>
    <row r="776">
      <c r="A776" s="3">
        <v>172.0</v>
      </c>
      <c r="B776" s="3">
        <v>3.0</v>
      </c>
      <c r="C776" s="3">
        <v>175.0</v>
      </c>
      <c r="D776" s="5">
        <v>43352.14625</v>
      </c>
      <c r="E776" s="8">
        <f t="shared" si="1"/>
        <v>43352</v>
      </c>
      <c r="F776" s="9">
        <f>IFERROR(__xludf.DUMMYFUNCTION("""COMPUTED_VALUE"""),0.14625)</f>
        <v>0.14625</v>
      </c>
      <c r="G776" s="3">
        <f t="shared" si="2"/>
        <v>3</v>
      </c>
      <c r="H776" s="3">
        <f>IFERROR(__xludf.DUMMYFUNCTION("""COMPUTED_VALUE"""),30.0)</f>
        <v>30</v>
      </c>
      <c r="I776" s="3">
        <f>IFERROR(__xludf.DUMMYFUNCTION("""COMPUTED_VALUE"""),36.0)</f>
        <v>36</v>
      </c>
    </row>
    <row r="777">
      <c r="A777" s="3">
        <v>169.0</v>
      </c>
      <c r="B777" s="3">
        <v>1.0</v>
      </c>
      <c r="C777" s="3">
        <v>170.0</v>
      </c>
      <c r="D777" s="5">
        <v>43352.15667824074</v>
      </c>
      <c r="E777" s="8">
        <f t="shared" si="1"/>
        <v>43352</v>
      </c>
      <c r="F777" s="9">
        <f>IFERROR(__xludf.DUMMYFUNCTION("""COMPUTED_VALUE"""),0.15667824074074074)</f>
        <v>0.1566782407</v>
      </c>
      <c r="G777" s="3">
        <f t="shared" si="2"/>
        <v>3</v>
      </c>
      <c r="H777" s="3">
        <f>IFERROR(__xludf.DUMMYFUNCTION("""COMPUTED_VALUE"""),45.0)</f>
        <v>45</v>
      </c>
      <c r="I777" s="3">
        <f>IFERROR(__xludf.DUMMYFUNCTION("""COMPUTED_VALUE"""),37.0)</f>
        <v>37</v>
      </c>
    </row>
    <row r="778">
      <c r="A778" s="3">
        <v>157.0</v>
      </c>
      <c r="B778" s="3">
        <v>1.0</v>
      </c>
      <c r="C778" s="3">
        <v>158.0</v>
      </c>
      <c r="D778" s="5">
        <v>43352.167083333334</v>
      </c>
      <c r="E778" s="8">
        <f t="shared" si="1"/>
        <v>43352</v>
      </c>
      <c r="F778" s="9">
        <f>IFERROR(__xludf.DUMMYFUNCTION("""COMPUTED_VALUE"""),0.16708333333333333)</f>
        <v>0.1670833333</v>
      </c>
      <c r="G778" s="3">
        <f t="shared" si="2"/>
        <v>4</v>
      </c>
      <c r="H778" s="3">
        <f>IFERROR(__xludf.DUMMYFUNCTION("""COMPUTED_VALUE"""),0.0)</f>
        <v>0</v>
      </c>
      <c r="I778" s="3">
        <f>IFERROR(__xludf.DUMMYFUNCTION("""COMPUTED_VALUE"""),36.0)</f>
        <v>36</v>
      </c>
    </row>
    <row r="779">
      <c r="A779" s="3">
        <v>150.0</v>
      </c>
      <c r="B779" s="3">
        <v>2.0</v>
      </c>
      <c r="C779" s="3">
        <v>152.0</v>
      </c>
      <c r="D779" s="5">
        <v>43352.1775</v>
      </c>
      <c r="E779" s="8">
        <f t="shared" si="1"/>
        <v>43352</v>
      </c>
      <c r="F779" s="9">
        <f>IFERROR(__xludf.DUMMYFUNCTION("""COMPUTED_VALUE"""),0.1775)</f>
        <v>0.1775</v>
      </c>
      <c r="G779" s="3">
        <f t="shared" si="2"/>
        <v>4</v>
      </c>
      <c r="H779" s="3">
        <f>IFERROR(__xludf.DUMMYFUNCTION("""COMPUTED_VALUE"""),15.0)</f>
        <v>15</v>
      </c>
      <c r="I779" s="3">
        <f>IFERROR(__xludf.DUMMYFUNCTION("""COMPUTED_VALUE"""),36.0)</f>
        <v>36</v>
      </c>
    </row>
    <row r="780">
      <c r="A780" s="3">
        <v>137.0</v>
      </c>
      <c r="B780" s="3">
        <v>2.0</v>
      </c>
      <c r="C780" s="3">
        <v>139.0</v>
      </c>
      <c r="D780" s="5">
        <v>43352.18791666667</v>
      </c>
      <c r="E780" s="8">
        <f t="shared" si="1"/>
        <v>43352</v>
      </c>
      <c r="F780" s="9">
        <f>IFERROR(__xludf.DUMMYFUNCTION("""COMPUTED_VALUE"""),0.18791666666666668)</f>
        <v>0.1879166667</v>
      </c>
      <c r="G780" s="3">
        <f t="shared" si="2"/>
        <v>4</v>
      </c>
      <c r="H780" s="3">
        <f>IFERROR(__xludf.DUMMYFUNCTION("""COMPUTED_VALUE"""),30.0)</f>
        <v>30</v>
      </c>
      <c r="I780" s="3">
        <f>IFERROR(__xludf.DUMMYFUNCTION("""COMPUTED_VALUE"""),36.0)</f>
        <v>36</v>
      </c>
    </row>
    <row r="781">
      <c r="A781" s="3">
        <v>123.0</v>
      </c>
      <c r="B781" s="3">
        <v>0.0</v>
      </c>
      <c r="C781" s="3">
        <v>122.0</v>
      </c>
      <c r="D781" s="5">
        <v>43352.198333333334</v>
      </c>
      <c r="E781" s="8">
        <f t="shared" si="1"/>
        <v>43352</v>
      </c>
      <c r="F781" s="9">
        <f>IFERROR(__xludf.DUMMYFUNCTION("""COMPUTED_VALUE"""),0.19833333333333333)</f>
        <v>0.1983333333</v>
      </c>
      <c r="G781" s="3">
        <f t="shared" si="2"/>
        <v>4</v>
      </c>
      <c r="H781" s="3">
        <f>IFERROR(__xludf.DUMMYFUNCTION("""COMPUTED_VALUE"""),45.0)</f>
        <v>45</v>
      </c>
      <c r="I781" s="3">
        <f>IFERROR(__xludf.DUMMYFUNCTION("""COMPUTED_VALUE"""),36.0)</f>
        <v>36</v>
      </c>
    </row>
    <row r="782">
      <c r="A782" s="3">
        <v>102.0</v>
      </c>
      <c r="B782" s="3">
        <v>2.0</v>
      </c>
      <c r="C782" s="3">
        <v>104.0</v>
      </c>
      <c r="D782" s="5">
        <v>43352.20875</v>
      </c>
      <c r="E782" s="8">
        <f t="shared" si="1"/>
        <v>43352</v>
      </c>
      <c r="F782" s="9">
        <f>IFERROR(__xludf.DUMMYFUNCTION("""COMPUTED_VALUE"""),0.20875)</f>
        <v>0.20875</v>
      </c>
      <c r="G782" s="3">
        <f t="shared" si="2"/>
        <v>5</v>
      </c>
      <c r="H782" s="3">
        <f>IFERROR(__xludf.DUMMYFUNCTION("""COMPUTED_VALUE"""),0.0)</f>
        <v>0</v>
      </c>
      <c r="I782" s="3">
        <f>IFERROR(__xludf.DUMMYFUNCTION("""COMPUTED_VALUE"""),36.0)</f>
        <v>36</v>
      </c>
    </row>
    <row r="783">
      <c r="A783" s="3">
        <v>127.0</v>
      </c>
      <c r="B783" s="3">
        <v>2.0</v>
      </c>
      <c r="C783" s="3">
        <v>129.0</v>
      </c>
      <c r="D783" s="5">
        <v>43352.21916666667</v>
      </c>
      <c r="E783" s="8">
        <f t="shared" si="1"/>
        <v>43352</v>
      </c>
      <c r="F783" s="9">
        <f>IFERROR(__xludf.DUMMYFUNCTION("""COMPUTED_VALUE"""),0.21916666666666668)</f>
        <v>0.2191666667</v>
      </c>
      <c r="G783" s="3">
        <f t="shared" si="2"/>
        <v>5</v>
      </c>
      <c r="H783" s="3">
        <f>IFERROR(__xludf.DUMMYFUNCTION("""COMPUTED_VALUE"""),15.0)</f>
        <v>15</v>
      </c>
      <c r="I783" s="3">
        <f>IFERROR(__xludf.DUMMYFUNCTION("""COMPUTED_VALUE"""),36.0)</f>
        <v>36</v>
      </c>
    </row>
    <row r="784">
      <c r="A784" s="3">
        <v>145.0</v>
      </c>
      <c r="B784" s="3">
        <v>0.0</v>
      </c>
      <c r="C784" s="3">
        <v>145.0</v>
      </c>
      <c r="D784" s="5">
        <v>43352.229583333334</v>
      </c>
      <c r="E784" s="8">
        <f t="shared" si="1"/>
        <v>43352</v>
      </c>
      <c r="F784" s="9">
        <f>IFERROR(__xludf.DUMMYFUNCTION("""COMPUTED_VALUE"""),0.22958333333333333)</f>
        <v>0.2295833333</v>
      </c>
      <c r="G784" s="3">
        <f t="shared" si="2"/>
        <v>5</v>
      </c>
      <c r="H784" s="3">
        <f>IFERROR(__xludf.DUMMYFUNCTION("""COMPUTED_VALUE"""),30.0)</f>
        <v>30</v>
      </c>
      <c r="I784" s="3">
        <f>IFERROR(__xludf.DUMMYFUNCTION("""COMPUTED_VALUE"""),36.0)</f>
        <v>36</v>
      </c>
    </row>
    <row r="785">
      <c r="A785" s="3">
        <v>131.0</v>
      </c>
      <c r="B785" s="3">
        <v>0.0</v>
      </c>
      <c r="C785" s="3">
        <v>131.0</v>
      </c>
      <c r="D785" s="5">
        <v>43352.24</v>
      </c>
      <c r="E785" s="8">
        <f t="shared" si="1"/>
        <v>43352</v>
      </c>
      <c r="F785" s="9">
        <f>IFERROR(__xludf.DUMMYFUNCTION("""COMPUTED_VALUE"""),0.24)</f>
        <v>0.24</v>
      </c>
      <c r="G785" s="3">
        <f t="shared" si="2"/>
        <v>5</v>
      </c>
      <c r="H785" s="3">
        <f>IFERROR(__xludf.DUMMYFUNCTION("""COMPUTED_VALUE"""),45.0)</f>
        <v>45</v>
      </c>
      <c r="I785" s="3">
        <f>IFERROR(__xludf.DUMMYFUNCTION("""COMPUTED_VALUE"""),36.0)</f>
        <v>36</v>
      </c>
    </row>
    <row r="786">
      <c r="A786" s="3">
        <v>115.0</v>
      </c>
      <c r="B786" s="3">
        <v>0.0</v>
      </c>
      <c r="C786" s="3">
        <v>115.0</v>
      </c>
      <c r="D786" s="5">
        <v>43352.25041666667</v>
      </c>
      <c r="E786" s="8">
        <f t="shared" si="1"/>
        <v>43352</v>
      </c>
      <c r="F786" s="9">
        <f>IFERROR(__xludf.DUMMYFUNCTION("""COMPUTED_VALUE"""),0.2504166666666667)</f>
        <v>0.2504166667</v>
      </c>
      <c r="G786" s="3">
        <f t="shared" si="2"/>
        <v>6</v>
      </c>
      <c r="H786" s="3">
        <f>IFERROR(__xludf.DUMMYFUNCTION("""COMPUTED_VALUE"""),0.0)</f>
        <v>0</v>
      </c>
      <c r="I786" s="3">
        <f>IFERROR(__xludf.DUMMYFUNCTION("""COMPUTED_VALUE"""),36.0)</f>
        <v>36</v>
      </c>
    </row>
    <row r="787">
      <c r="A787" s="3">
        <v>107.0</v>
      </c>
      <c r="B787" s="3">
        <v>0.0</v>
      </c>
      <c r="C787" s="3">
        <v>98.0</v>
      </c>
      <c r="D787" s="5">
        <v>43352.26082175926</v>
      </c>
      <c r="E787" s="8">
        <f t="shared" si="1"/>
        <v>43352</v>
      </c>
      <c r="F787" s="9">
        <f>IFERROR(__xludf.DUMMYFUNCTION("""COMPUTED_VALUE"""),0.26082175925925927)</f>
        <v>0.2608217593</v>
      </c>
      <c r="G787" s="3">
        <f t="shared" si="2"/>
        <v>6</v>
      </c>
      <c r="H787" s="3">
        <f>IFERROR(__xludf.DUMMYFUNCTION("""COMPUTED_VALUE"""),15.0)</f>
        <v>15</v>
      </c>
      <c r="I787" s="3">
        <f>IFERROR(__xludf.DUMMYFUNCTION("""COMPUTED_VALUE"""),35.0)</f>
        <v>35</v>
      </c>
    </row>
    <row r="788">
      <c r="A788" s="3">
        <v>112.0</v>
      </c>
      <c r="B788" s="3">
        <v>0.0</v>
      </c>
      <c r="C788" s="3">
        <v>111.0</v>
      </c>
      <c r="D788" s="5">
        <v>43352.273935185185</v>
      </c>
      <c r="E788" s="8">
        <f t="shared" si="1"/>
        <v>43352</v>
      </c>
      <c r="F788" s="9">
        <f>IFERROR(__xludf.DUMMYFUNCTION("""COMPUTED_VALUE"""),0.27393518518518517)</f>
        <v>0.2739351852</v>
      </c>
      <c r="G788" s="3">
        <f t="shared" si="2"/>
        <v>6</v>
      </c>
      <c r="H788" s="3">
        <f>IFERROR(__xludf.DUMMYFUNCTION("""COMPUTED_VALUE"""),34.0)</f>
        <v>34</v>
      </c>
      <c r="I788" s="3">
        <f>IFERROR(__xludf.DUMMYFUNCTION("""COMPUTED_VALUE"""),28.0)</f>
        <v>28</v>
      </c>
    </row>
    <row r="789">
      <c r="A789" s="3">
        <v>84.0</v>
      </c>
      <c r="B789" s="3">
        <v>1.0</v>
      </c>
      <c r="C789" s="3">
        <v>85.0</v>
      </c>
      <c r="D789" s="5">
        <v>43352.28166666667</v>
      </c>
      <c r="E789" s="8">
        <f t="shared" si="1"/>
        <v>43352</v>
      </c>
      <c r="F789" s="9">
        <f>IFERROR(__xludf.DUMMYFUNCTION("""COMPUTED_VALUE"""),0.2816666666666667)</f>
        <v>0.2816666667</v>
      </c>
      <c r="G789" s="3">
        <f t="shared" si="2"/>
        <v>6</v>
      </c>
      <c r="H789" s="3">
        <f>IFERROR(__xludf.DUMMYFUNCTION("""COMPUTED_VALUE"""),45.0)</f>
        <v>45</v>
      </c>
      <c r="I789" s="3">
        <f>IFERROR(__xludf.DUMMYFUNCTION("""COMPUTED_VALUE"""),36.0)</f>
        <v>36</v>
      </c>
    </row>
    <row r="790">
      <c r="A790" s="3">
        <v>83.0</v>
      </c>
      <c r="B790" s="3">
        <v>0.0</v>
      </c>
      <c r="C790" s="3">
        <v>74.0</v>
      </c>
      <c r="D790" s="5">
        <v>43352.292083333334</v>
      </c>
      <c r="E790" s="8">
        <f t="shared" si="1"/>
        <v>43352</v>
      </c>
      <c r="F790" s="9">
        <f>IFERROR(__xludf.DUMMYFUNCTION("""COMPUTED_VALUE"""),0.2920833333333333)</f>
        <v>0.2920833333</v>
      </c>
      <c r="G790" s="3">
        <f t="shared" si="2"/>
        <v>7</v>
      </c>
      <c r="H790" s="3">
        <f>IFERROR(__xludf.DUMMYFUNCTION("""COMPUTED_VALUE"""),0.0)</f>
        <v>0</v>
      </c>
      <c r="I790" s="3">
        <f>IFERROR(__xludf.DUMMYFUNCTION("""COMPUTED_VALUE"""),36.0)</f>
        <v>36</v>
      </c>
    </row>
    <row r="791">
      <c r="A791" s="3">
        <v>100.0</v>
      </c>
      <c r="B791" s="3">
        <v>0.0</v>
      </c>
      <c r="C791" s="3">
        <v>100.0</v>
      </c>
      <c r="D791" s="5">
        <v>43352.30252314815</v>
      </c>
      <c r="E791" s="8">
        <f t="shared" si="1"/>
        <v>43352</v>
      </c>
      <c r="F791" s="9">
        <f>IFERROR(__xludf.DUMMYFUNCTION("""COMPUTED_VALUE"""),0.3025231481481481)</f>
        <v>0.3025231481</v>
      </c>
      <c r="G791" s="3">
        <f t="shared" si="2"/>
        <v>7</v>
      </c>
      <c r="H791" s="3">
        <f>IFERROR(__xludf.DUMMYFUNCTION("""COMPUTED_VALUE"""),15.0)</f>
        <v>15</v>
      </c>
      <c r="I791" s="3">
        <f>IFERROR(__xludf.DUMMYFUNCTION("""COMPUTED_VALUE"""),38.0)</f>
        <v>38</v>
      </c>
    </row>
    <row r="792">
      <c r="A792" s="3">
        <v>76.0</v>
      </c>
      <c r="B792" s="3">
        <v>0.0</v>
      </c>
      <c r="C792" s="3">
        <v>75.0</v>
      </c>
      <c r="D792" s="5">
        <v>43352.31292824074</v>
      </c>
      <c r="E792" s="8">
        <f t="shared" si="1"/>
        <v>43352</v>
      </c>
      <c r="F792" s="9">
        <f>IFERROR(__xludf.DUMMYFUNCTION("""COMPUTED_VALUE"""),0.3129282407407407)</f>
        <v>0.3129282407</v>
      </c>
      <c r="G792" s="3">
        <f t="shared" si="2"/>
        <v>7</v>
      </c>
      <c r="H792" s="3">
        <f>IFERROR(__xludf.DUMMYFUNCTION("""COMPUTED_VALUE"""),30.0)</f>
        <v>30</v>
      </c>
      <c r="I792" s="3">
        <f>IFERROR(__xludf.DUMMYFUNCTION("""COMPUTED_VALUE"""),37.0)</f>
        <v>37</v>
      </c>
    </row>
    <row r="793">
      <c r="A793" s="3">
        <v>86.0</v>
      </c>
      <c r="B793" s="3">
        <v>0.0</v>
      </c>
      <c r="C793" s="3">
        <v>85.0</v>
      </c>
      <c r="D793" s="5">
        <v>43352.32335648148</v>
      </c>
      <c r="E793" s="8">
        <f t="shared" si="1"/>
        <v>43352</v>
      </c>
      <c r="F793" s="9">
        <f>IFERROR(__xludf.DUMMYFUNCTION("""COMPUTED_VALUE"""),0.3233564814814815)</f>
        <v>0.3233564815</v>
      </c>
      <c r="G793" s="3">
        <f t="shared" si="2"/>
        <v>7</v>
      </c>
      <c r="H793" s="3">
        <f>IFERROR(__xludf.DUMMYFUNCTION("""COMPUTED_VALUE"""),45.0)</f>
        <v>45</v>
      </c>
      <c r="I793" s="3">
        <f>IFERROR(__xludf.DUMMYFUNCTION("""COMPUTED_VALUE"""),38.0)</f>
        <v>38</v>
      </c>
    </row>
    <row r="794">
      <c r="A794" s="3">
        <v>80.0</v>
      </c>
      <c r="B794" s="3">
        <v>0.0</v>
      </c>
      <c r="C794" s="3">
        <v>79.0</v>
      </c>
      <c r="D794" s="5">
        <v>43352.333761574075</v>
      </c>
      <c r="E794" s="8">
        <f t="shared" si="1"/>
        <v>43352</v>
      </c>
      <c r="F794" s="9">
        <f>IFERROR(__xludf.DUMMYFUNCTION("""COMPUTED_VALUE"""),0.3337615740740741)</f>
        <v>0.3337615741</v>
      </c>
      <c r="G794" s="3">
        <f t="shared" si="2"/>
        <v>8</v>
      </c>
      <c r="H794" s="3">
        <f>IFERROR(__xludf.DUMMYFUNCTION("""COMPUTED_VALUE"""),0.0)</f>
        <v>0</v>
      </c>
      <c r="I794" s="3">
        <f>IFERROR(__xludf.DUMMYFUNCTION("""COMPUTED_VALUE"""),37.0)</f>
        <v>37</v>
      </c>
    </row>
    <row r="795">
      <c r="A795" s="3">
        <v>79.0</v>
      </c>
      <c r="B795" s="3">
        <v>0.0</v>
      </c>
      <c r="C795" s="3">
        <v>78.0</v>
      </c>
      <c r="D795" s="5">
        <v>43352.34417824074</v>
      </c>
      <c r="E795" s="8">
        <f t="shared" si="1"/>
        <v>43352</v>
      </c>
      <c r="F795" s="9">
        <f>IFERROR(__xludf.DUMMYFUNCTION("""COMPUTED_VALUE"""),0.3441782407407407)</f>
        <v>0.3441782407</v>
      </c>
      <c r="G795" s="3">
        <f t="shared" si="2"/>
        <v>8</v>
      </c>
      <c r="H795" s="3">
        <f>IFERROR(__xludf.DUMMYFUNCTION("""COMPUTED_VALUE"""),15.0)</f>
        <v>15</v>
      </c>
      <c r="I795" s="3">
        <f>IFERROR(__xludf.DUMMYFUNCTION("""COMPUTED_VALUE"""),37.0)</f>
        <v>37</v>
      </c>
    </row>
    <row r="796">
      <c r="A796" s="3">
        <v>98.0</v>
      </c>
      <c r="B796" s="3">
        <v>2.0</v>
      </c>
      <c r="C796" s="3">
        <v>100.0</v>
      </c>
      <c r="D796" s="5">
        <v>43352.35460648148</v>
      </c>
      <c r="E796" s="8">
        <f t="shared" si="1"/>
        <v>43352</v>
      </c>
      <c r="F796" s="9">
        <f>IFERROR(__xludf.DUMMYFUNCTION("""COMPUTED_VALUE"""),0.3546064814814815)</f>
        <v>0.3546064815</v>
      </c>
      <c r="G796" s="3">
        <f t="shared" si="2"/>
        <v>8</v>
      </c>
      <c r="H796" s="3">
        <f>IFERROR(__xludf.DUMMYFUNCTION("""COMPUTED_VALUE"""),30.0)</f>
        <v>30</v>
      </c>
      <c r="I796" s="3">
        <f>IFERROR(__xludf.DUMMYFUNCTION("""COMPUTED_VALUE"""),38.0)</f>
        <v>38</v>
      </c>
    </row>
    <row r="797">
      <c r="A797" s="3">
        <v>90.0</v>
      </c>
      <c r="B797" s="3">
        <v>0.0</v>
      </c>
      <c r="C797" s="3">
        <v>89.0</v>
      </c>
      <c r="D797" s="5">
        <v>43352.36502314815</v>
      </c>
      <c r="E797" s="8">
        <f t="shared" si="1"/>
        <v>43352</v>
      </c>
      <c r="F797" s="9">
        <f>IFERROR(__xludf.DUMMYFUNCTION("""COMPUTED_VALUE"""),0.3650231481481481)</f>
        <v>0.3650231481</v>
      </c>
      <c r="G797" s="3">
        <f t="shared" si="2"/>
        <v>8</v>
      </c>
      <c r="H797" s="3">
        <f>IFERROR(__xludf.DUMMYFUNCTION("""COMPUTED_VALUE"""),45.0)</f>
        <v>45</v>
      </c>
      <c r="I797" s="3">
        <f>IFERROR(__xludf.DUMMYFUNCTION("""COMPUTED_VALUE"""),38.0)</f>
        <v>38</v>
      </c>
    </row>
    <row r="798">
      <c r="A798" s="3">
        <v>74.0</v>
      </c>
      <c r="B798" s="3">
        <v>0.0</v>
      </c>
      <c r="C798" s="3">
        <v>74.0</v>
      </c>
      <c r="D798" s="5">
        <v>43352.375439814816</v>
      </c>
      <c r="E798" s="8">
        <f t="shared" si="1"/>
        <v>43352</v>
      </c>
      <c r="F798" s="9">
        <f>IFERROR(__xludf.DUMMYFUNCTION("""COMPUTED_VALUE"""),0.3754398148148148)</f>
        <v>0.3754398148</v>
      </c>
      <c r="G798" s="3">
        <f t="shared" si="2"/>
        <v>9</v>
      </c>
      <c r="H798" s="3">
        <f>IFERROR(__xludf.DUMMYFUNCTION("""COMPUTED_VALUE"""),0.0)</f>
        <v>0</v>
      </c>
      <c r="I798" s="3">
        <f>IFERROR(__xludf.DUMMYFUNCTION("""COMPUTED_VALUE"""),38.0)</f>
        <v>38</v>
      </c>
    </row>
    <row r="799">
      <c r="A799" s="3">
        <v>86.0</v>
      </c>
      <c r="B799" s="3">
        <v>0.0</v>
      </c>
      <c r="C799" s="3">
        <v>85.0</v>
      </c>
      <c r="D799" s="5">
        <v>43352.38584490741</v>
      </c>
      <c r="E799" s="8">
        <f t="shared" si="1"/>
        <v>43352</v>
      </c>
      <c r="F799" s="9">
        <f>IFERROR(__xludf.DUMMYFUNCTION("""COMPUTED_VALUE"""),0.3858449074074074)</f>
        <v>0.3858449074</v>
      </c>
      <c r="G799" s="3">
        <f t="shared" si="2"/>
        <v>9</v>
      </c>
      <c r="H799" s="3">
        <f>IFERROR(__xludf.DUMMYFUNCTION("""COMPUTED_VALUE"""),15.0)</f>
        <v>15</v>
      </c>
      <c r="I799" s="3">
        <f>IFERROR(__xludf.DUMMYFUNCTION("""COMPUTED_VALUE"""),37.0)</f>
        <v>37</v>
      </c>
    </row>
    <row r="800">
      <c r="A800" s="3">
        <v>108.0</v>
      </c>
      <c r="B800" s="3">
        <v>0.0</v>
      </c>
      <c r="C800" s="3">
        <v>102.0</v>
      </c>
      <c r="D800" s="5">
        <v>43352.396261574075</v>
      </c>
      <c r="E800" s="8">
        <f t="shared" si="1"/>
        <v>43352</v>
      </c>
      <c r="F800" s="9">
        <f>IFERROR(__xludf.DUMMYFUNCTION("""COMPUTED_VALUE"""),0.3962615740740741)</f>
        <v>0.3962615741</v>
      </c>
      <c r="G800" s="3">
        <f t="shared" si="2"/>
        <v>9</v>
      </c>
      <c r="H800" s="3">
        <f>IFERROR(__xludf.DUMMYFUNCTION("""COMPUTED_VALUE"""),30.0)</f>
        <v>30</v>
      </c>
      <c r="I800" s="3">
        <f>IFERROR(__xludf.DUMMYFUNCTION("""COMPUTED_VALUE"""),37.0)</f>
        <v>37</v>
      </c>
    </row>
    <row r="801">
      <c r="A801" s="3">
        <v>122.0</v>
      </c>
      <c r="B801" s="3">
        <v>0.0</v>
      </c>
      <c r="C801" s="3">
        <v>121.0</v>
      </c>
      <c r="D801" s="5">
        <v>43352.40667824074</v>
      </c>
      <c r="E801" s="8">
        <f t="shared" si="1"/>
        <v>43352</v>
      </c>
      <c r="F801" s="9">
        <f>IFERROR(__xludf.DUMMYFUNCTION("""COMPUTED_VALUE"""),0.4066782407407407)</f>
        <v>0.4066782407</v>
      </c>
      <c r="G801" s="3">
        <f t="shared" si="2"/>
        <v>9</v>
      </c>
      <c r="H801" s="3">
        <f>IFERROR(__xludf.DUMMYFUNCTION("""COMPUTED_VALUE"""),45.0)</f>
        <v>45</v>
      </c>
      <c r="I801" s="3">
        <f>IFERROR(__xludf.DUMMYFUNCTION("""COMPUTED_VALUE"""),37.0)</f>
        <v>37</v>
      </c>
    </row>
    <row r="802">
      <c r="A802" s="3">
        <v>81.0</v>
      </c>
      <c r="B802" s="3">
        <v>0.0</v>
      </c>
      <c r="C802" s="3">
        <v>80.0</v>
      </c>
      <c r="D802" s="5">
        <v>43352.41710648148</v>
      </c>
      <c r="E802" s="8">
        <f t="shared" si="1"/>
        <v>43352</v>
      </c>
      <c r="F802" s="9">
        <f>IFERROR(__xludf.DUMMYFUNCTION("""COMPUTED_VALUE"""),0.4171064814814815)</f>
        <v>0.4171064815</v>
      </c>
      <c r="G802" s="3">
        <f t="shared" si="2"/>
        <v>10</v>
      </c>
      <c r="H802" s="3">
        <f>IFERROR(__xludf.DUMMYFUNCTION("""COMPUTED_VALUE"""),0.0)</f>
        <v>0</v>
      </c>
      <c r="I802" s="3">
        <f>IFERROR(__xludf.DUMMYFUNCTION("""COMPUTED_VALUE"""),38.0)</f>
        <v>38</v>
      </c>
    </row>
    <row r="803">
      <c r="A803" s="3">
        <v>79.0</v>
      </c>
      <c r="B803" s="3">
        <v>0.0</v>
      </c>
      <c r="C803" s="3">
        <v>78.0</v>
      </c>
      <c r="D803" s="5">
        <v>43352.427511574075</v>
      </c>
      <c r="E803" s="8">
        <f t="shared" si="1"/>
        <v>43352</v>
      </c>
      <c r="F803" s="9">
        <f>IFERROR(__xludf.DUMMYFUNCTION("""COMPUTED_VALUE"""),0.4275115740740741)</f>
        <v>0.4275115741</v>
      </c>
      <c r="G803" s="3">
        <f t="shared" si="2"/>
        <v>10</v>
      </c>
      <c r="H803" s="3">
        <f>IFERROR(__xludf.DUMMYFUNCTION("""COMPUTED_VALUE"""),15.0)</f>
        <v>15</v>
      </c>
      <c r="I803" s="3">
        <f>IFERROR(__xludf.DUMMYFUNCTION("""COMPUTED_VALUE"""),37.0)</f>
        <v>37</v>
      </c>
    </row>
    <row r="804">
      <c r="A804" s="3">
        <v>104.0</v>
      </c>
      <c r="B804" s="3">
        <v>2.0</v>
      </c>
      <c r="C804" s="3">
        <v>106.0</v>
      </c>
      <c r="D804" s="5">
        <v>43352.43792824074</v>
      </c>
      <c r="E804" s="8">
        <f t="shared" si="1"/>
        <v>43352</v>
      </c>
      <c r="F804" s="9">
        <f>IFERROR(__xludf.DUMMYFUNCTION("""COMPUTED_VALUE"""),0.4379282407407407)</f>
        <v>0.4379282407</v>
      </c>
      <c r="G804" s="3">
        <f t="shared" si="2"/>
        <v>10</v>
      </c>
      <c r="H804" s="3">
        <f>IFERROR(__xludf.DUMMYFUNCTION("""COMPUTED_VALUE"""),30.0)</f>
        <v>30</v>
      </c>
      <c r="I804" s="3">
        <f>IFERROR(__xludf.DUMMYFUNCTION("""COMPUTED_VALUE"""),37.0)</f>
        <v>37</v>
      </c>
    </row>
    <row r="805">
      <c r="A805" s="3">
        <v>137.0</v>
      </c>
      <c r="B805" s="3">
        <v>0.0</v>
      </c>
      <c r="C805" s="3">
        <v>133.0</v>
      </c>
      <c r="D805" s="5">
        <v>43352.44834490741</v>
      </c>
      <c r="E805" s="8">
        <f t="shared" si="1"/>
        <v>43352</v>
      </c>
      <c r="F805" s="9">
        <f>IFERROR(__xludf.DUMMYFUNCTION("""COMPUTED_VALUE"""),0.4483449074074074)</f>
        <v>0.4483449074</v>
      </c>
      <c r="G805" s="3">
        <f t="shared" si="2"/>
        <v>10</v>
      </c>
      <c r="H805" s="3">
        <f>IFERROR(__xludf.DUMMYFUNCTION("""COMPUTED_VALUE"""),45.0)</f>
        <v>45</v>
      </c>
      <c r="I805" s="3">
        <f>IFERROR(__xludf.DUMMYFUNCTION("""COMPUTED_VALUE"""),37.0)</f>
        <v>37</v>
      </c>
    </row>
    <row r="806">
      <c r="A806" s="3">
        <v>118.0</v>
      </c>
      <c r="B806" s="3">
        <v>0.0</v>
      </c>
      <c r="C806" s="3">
        <v>118.0</v>
      </c>
      <c r="D806" s="5">
        <v>43352.45877314815</v>
      </c>
      <c r="E806" s="8">
        <f t="shared" si="1"/>
        <v>43352</v>
      </c>
      <c r="F806" s="9">
        <f>IFERROR(__xludf.DUMMYFUNCTION("""COMPUTED_VALUE"""),0.4587731481481481)</f>
        <v>0.4587731481</v>
      </c>
      <c r="G806" s="3">
        <f t="shared" si="2"/>
        <v>11</v>
      </c>
      <c r="H806" s="3">
        <f>IFERROR(__xludf.DUMMYFUNCTION("""COMPUTED_VALUE"""),0.0)</f>
        <v>0</v>
      </c>
      <c r="I806" s="3">
        <f>IFERROR(__xludf.DUMMYFUNCTION("""COMPUTED_VALUE"""),38.0)</f>
        <v>38</v>
      </c>
    </row>
    <row r="807">
      <c r="A807" s="3">
        <v>108.0</v>
      </c>
      <c r="B807" s="3">
        <v>0.0</v>
      </c>
      <c r="C807" s="3">
        <v>108.0</v>
      </c>
      <c r="D807" s="5">
        <v>43352.46917824074</v>
      </c>
      <c r="E807" s="8">
        <f t="shared" si="1"/>
        <v>43352</v>
      </c>
      <c r="F807" s="9">
        <f>IFERROR(__xludf.DUMMYFUNCTION("""COMPUTED_VALUE"""),0.4691782407407407)</f>
        <v>0.4691782407</v>
      </c>
      <c r="G807" s="3">
        <f t="shared" si="2"/>
        <v>11</v>
      </c>
      <c r="H807" s="3">
        <f>IFERROR(__xludf.DUMMYFUNCTION("""COMPUTED_VALUE"""),15.0)</f>
        <v>15</v>
      </c>
      <c r="I807" s="3">
        <f>IFERROR(__xludf.DUMMYFUNCTION("""COMPUTED_VALUE"""),37.0)</f>
        <v>37</v>
      </c>
    </row>
    <row r="808">
      <c r="A808" s="3">
        <v>151.0</v>
      </c>
      <c r="B808" s="3">
        <v>0.0</v>
      </c>
      <c r="C808" s="3">
        <v>141.0</v>
      </c>
      <c r="D808" s="5">
        <v>43352.47960648148</v>
      </c>
      <c r="E808" s="8">
        <f t="shared" si="1"/>
        <v>43352</v>
      </c>
      <c r="F808" s="9">
        <f>IFERROR(__xludf.DUMMYFUNCTION("""COMPUTED_VALUE"""),0.4796064814814815)</f>
        <v>0.4796064815</v>
      </c>
      <c r="G808" s="3">
        <f t="shared" si="2"/>
        <v>11</v>
      </c>
      <c r="H808" s="3">
        <f>IFERROR(__xludf.DUMMYFUNCTION("""COMPUTED_VALUE"""),30.0)</f>
        <v>30</v>
      </c>
      <c r="I808" s="3">
        <f>IFERROR(__xludf.DUMMYFUNCTION("""COMPUTED_VALUE"""),38.0)</f>
        <v>38</v>
      </c>
    </row>
    <row r="809">
      <c r="A809" s="3">
        <v>191.0</v>
      </c>
      <c r="B809" s="3">
        <v>0.0</v>
      </c>
      <c r="C809" s="3">
        <v>191.0</v>
      </c>
      <c r="D809" s="5">
        <v>43352.490011574075</v>
      </c>
      <c r="E809" s="8">
        <f t="shared" si="1"/>
        <v>43352</v>
      </c>
      <c r="F809" s="9">
        <f>IFERROR(__xludf.DUMMYFUNCTION("""COMPUTED_VALUE"""),0.4900115740740741)</f>
        <v>0.4900115741</v>
      </c>
      <c r="G809" s="3">
        <f t="shared" si="2"/>
        <v>11</v>
      </c>
      <c r="H809" s="3">
        <f>IFERROR(__xludf.DUMMYFUNCTION("""COMPUTED_VALUE"""),45.0)</f>
        <v>45</v>
      </c>
      <c r="I809" s="3">
        <f>IFERROR(__xludf.DUMMYFUNCTION("""COMPUTED_VALUE"""),37.0)</f>
        <v>37</v>
      </c>
    </row>
    <row r="810">
      <c r="A810" s="3">
        <v>165.0</v>
      </c>
      <c r="B810" s="3">
        <v>0.0</v>
      </c>
      <c r="C810" s="3">
        <v>164.0</v>
      </c>
      <c r="D810" s="5">
        <v>43352.50042824074</v>
      </c>
      <c r="E810" s="8">
        <f t="shared" si="1"/>
        <v>43352</v>
      </c>
      <c r="F810" s="9">
        <f>IFERROR(__xludf.DUMMYFUNCTION("""COMPUTED_VALUE"""),0.5004282407407408)</f>
        <v>0.5004282407</v>
      </c>
      <c r="G810" s="3">
        <f t="shared" si="2"/>
        <v>12</v>
      </c>
      <c r="H810" s="3">
        <f>IFERROR(__xludf.DUMMYFUNCTION("""COMPUTED_VALUE"""),0.0)</f>
        <v>0</v>
      </c>
      <c r="I810" s="3">
        <f>IFERROR(__xludf.DUMMYFUNCTION("""COMPUTED_VALUE"""),37.0)</f>
        <v>37</v>
      </c>
    </row>
    <row r="811">
      <c r="A811" s="3">
        <v>163.0</v>
      </c>
      <c r="B811" s="3">
        <v>0.0</v>
      </c>
      <c r="C811" s="3">
        <v>162.0</v>
      </c>
      <c r="D811" s="5">
        <v>43352.510833333334</v>
      </c>
      <c r="E811" s="8">
        <f t="shared" si="1"/>
        <v>43352</v>
      </c>
      <c r="F811" s="9">
        <f>IFERROR(__xludf.DUMMYFUNCTION("""COMPUTED_VALUE"""),0.5108333333333334)</f>
        <v>0.5108333333</v>
      </c>
      <c r="G811" s="3">
        <f t="shared" si="2"/>
        <v>12</v>
      </c>
      <c r="H811" s="3">
        <f>IFERROR(__xludf.DUMMYFUNCTION("""COMPUTED_VALUE"""),15.0)</f>
        <v>15</v>
      </c>
      <c r="I811" s="3">
        <f>IFERROR(__xludf.DUMMYFUNCTION("""COMPUTED_VALUE"""),36.0)</f>
        <v>36</v>
      </c>
    </row>
    <row r="812">
      <c r="A812" s="3">
        <v>204.0</v>
      </c>
      <c r="B812" s="3">
        <v>0.0</v>
      </c>
      <c r="C812" s="3">
        <v>204.0</v>
      </c>
      <c r="D812" s="5">
        <v>43352.52127314815</v>
      </c>
      <c r="E812" s="8">
        <f t="shared" si="1"/>
        <v>43352</v>
      </c>
      <c r="F812" s="9">
        <f>IFERROR(__xludf.DUMMYFUNCTION("""COMPUTED_VALUE"""),0.5212731481481482)</f>
        <v>0.5212731481</v>
      </c>
      <c r="G812" s="3">
        <f t="shared" si="2"/>
        <v>12</v>
      </c>
      <c r="H812" s="3">
        <f>IFERROR(__xludf.DUMMYFUNCTION("""COMPUTED_VALUE"""),30.0)</f>
        <v>30</v>
      </c>
      <c r="I812" s="3">
        <f>IFERROR(__xludf.DUMMYFUNCTION("""COMPUTED_VALUE"""),38.0)</f>
        <v>38</v>
      </c>
    </row>
    <row r="813">
      <c r="A813" s="3">
        <v>236.0</v>
      </c>
      <c r="B813" s="3">
        <v>1.0</v>
      </c>
      <c r="C813" s="3">
        <v>237.0</v>
      </c>
      <c r="D813" s="5">
        <v>43352.53167824074</v>
      </c>
      <c r="E813" s="8">
        <f t="shared" si="1"/>
        <v>43352</v>
      </c>
      <c r="F813" s="9">
        <f>IFERROR(__xludf.DUMMYFUNCTION("""COMPUTED_VALUE"""),0.5316782407407408)</f>
        <v>0.5316782407</v>
      </c>
      <c r="G813" s="3">
        <f t="shared" si="2"/>
        <v>12</v>
      </c>
      <c r="H813" s="3">
        <f>IFERROR(__xludf.DUMMYFUNCTION("""COMPUTED_VALUE"""),45.0)</f>
        <v>45</v>
      </c>
      <c r="I813" s="3">
        <f>IFERROR(__xludf.DUMMYFUNCTION("""COMPUTED_VALUE"""),37.0)</f>
        <v>37</v>
      </c>
    </row>
    <row r="814">
      <c r="A814" s="3">
        <v>213.0</v>
      </c>
      <c r="B814" s="3">
        <v>2.0</v>
      </c>
      <c r="C814" s="3">
        <v>215.0</v>
      </c>
      <c r="D814" s="5">
        <v>43352.54210648148</v>
      </c>
      <c r="E814" s="8">
        <f t="shared" si="1"/>
        <v>43352</v>
      </c>
      <c r="F814" s="9">
        <f>IFERROR(__xludf.DUMMYFUNCTION("""COMPUTED_VALUE"""),0.5421064814814814)</f>
        <v>0.5421064815</v>
      </c>
      <c r="G814" s="3">
        <f t="shared" si="2"/>
        <v>13</v>
      </c>
      <c r="H814" s="3">
        <f>IFERROR(__xludf.DUMMYFUNCTION("""COMPUTED_VALUE"""),0.0)</f>
        <v>0</v>
      </c>
      <c r="I814" s="3">
        <f>IFERROR(__xludf.DUMMYFUNCTION("""COMPUTED_VALUE"""),38.0)</f>
        <v>38</v>
      </c>
    </row>
    <row r="815">
      <c r="A815" s="3">
        <v>246.0</v>
      </c>
      <c r="B815" s="3">
        <v>0.0</v>
      </c>
      <c r="C815" s="3">
        <v>246.0</v>
      </c>
      <c r="D815" s="5">
        <v>43352.552511574075</v>
      </c>
      <c r="E815" s="8">
        <f t="shared" si="1"/>
        <v>43352</v>
      </c>
      <c r="F815" s="9">
        <f>IFERROR(__xludf.DUMMYFUNCTION("""COMPUTED_VALUE"""),0.552511574074074)</f>
        <v>0.5525115741</v>
      </c>
      <c r="G815" s="3">
        <f t="shared" si="2"/>
        <v>13</v>
      </c>
      <c r="H815" s="3">
        <f>IFERROR(__xludf.DUMMYFUNCTION("""COMPUTED_VALUE"""),15.0)</f>
        <v>15</v>
      </c>
      <c r="I815" s="3">
        <f>IFERROR(__xludf.DUMMYFUNCTION("""COMPUTED_VALUE"""),37.0)</f>
        <v>37</v>
      </c>
    </row>
    <row r="816">
      <c r="A816" s="3">
        <v>283.0</v>
      </c>
      <c r="B816" s="3">
        <v>1.0</v>
      </c>
      <c r="C816" s="3">
        <v>284.0</v>
      </c>
      <c r="D816" s="5">
        <v>43352.56292824074</v>
      </c>
      <c r="E816" s="8">
        <f t="shared" si="1"/>
        <v>43352</v>
      </c>
      <c r="F816" s="9">
        <f>IFERROR(__xludf.DUMMYFUNCTION("""COMPUTED_VALUE"""),0.5629282407407408)</f>
        <v>0.5629282407</v>
      </c>
      <c r="G816" s="3">
        <f t="shared" si="2"/>
        <v>13</v>
      </c>
      <c r="H816" s="3">
        <f>IFERROR(__xludf.DUMMYFUNCTION("""COMPUTED_VALUE"""),30.0)</f>
        <v>30</v>
      </c>
      <c r="I816" s="3">
        <f>IFERROR(__xludf.DUMMYFUNCTION("""COMPUTED_VALUE"""),37.0)</f>
        <v>37</v>
      </c>
    </row>
    <row r="817">
      <c r="A817" s="3">
        <v>341.0</v>
      </c>
      <c r="B817" s="3">
        <v>1.0</v>
      </c>
      <c r="C817" s="3">
        <v>342.0</v>
      </c>
      <c r="D817" s="5">
        <v>43352.57334490741</v>
      </c>
      <c r="E817" s="8">
        <f t="shared" si="1"/>
        <v>43352</v>
      </c>
      <c r="F817" s="9">
        <f>IFERROR(__xludf.DUMMYFUNCTION("""COMPUTED_VALUE"""),0.5733449074074074)</f>
        <v>0.5733449074</v>
      </c>
      <c r="G817" s="3">
        <f t="shared" si="2"/>
        <v>13</v>
      </c>
      <c r="H817" s="3">
        <f>IFERROR(__xludf.DUMMYFUNCTION("""COMPUTED_VALUE"""),45.0)</f>
        <v>45</v>
      </c>
      <c r="I817" s="3">
        <f>IFERROR(__xludf.DUMMYFUNCTION("""COMPUTED_VALUE"""),37.0)</f>
        <v>37</v>
      </c>
    </row>
    <row r="818">
      <c r="A818" s="3">
        <v>313.0</v>
      </c>
      <c r="B818" s="3">
        <v>1.0</v>
      </c>
      <c r="C818" s="3">
        <v>314.0</v>
      </c>
      <c r="D818" s="5">
        <v>43352.583761574075</v>
      </c>
      <c r="E818" s="8">
        <f t="shared" si="1"/>
        <v>43352</v>
      </c>
      <c r="F818" s="9">
        <f>IFERROR(__xludf.DUMMYFUNCTION("""COMPUTED_VALUE"""),0.583761574074074)</f>
        <v>0.5837615741</v>
      </c>
      <c r="G818" s="3">
        <f t="shared" si="2"/>
        <v>14</v>
      </c>
      <c r="H818" s="3">
        <f>IFERROR(__xludf.DUMMYFUNCTION("""COMPUTED_VALUE"""),0.0)</f>
        <v>0</v>
      </c>
      <c r="I818" s="3">
        <f>IFERROR(__xludf.DUMMYFUNCTION("""COMPUTED_VALUE"""),37.0)</f>
        <v>37</v>
      </c>
    </row>
    <row r="819">
      <c r="A819" s="3">
        <v>332.0</v>
      </c>
      <c r="B819" s="3">
        <v>1.0</v>
      </c>
      <c r="C819" s="3">
        <v>331.0</v>
      </c>
      <c r="D819" s="5">
        <v>43352.59417824074</v>
      </c>
      <c r="E819" s="8">
        <f t="shared" si="1"/>
        <v>43352</v>
      </c>
      <c r="F819" s="9">
        <f>IFERROR(__xludf.DUMMYFUNCTION("""COMPUTED_VALUE"""),0.5941782407407408)</f>
        <v>0.5941782407</v>
      </c>
      <c r="G819" s="3">
        <f t="shared" si="2"/>
        <v>14</v>
      </c>
      <c r="H819" s="3">
        <f>IFERROR(__xludf.DUMMYFUNCTION("""COMPUTED_VALUE"""),15.0)</f>
        <v>15</v>
      </c>
      <c r="I819" s="3">
        <f>IFERROR(__xludf.DUMMYFUNCTION("""COMPUTED_VALUE"""),37.0)</f>
        <v>37</v>
      </c>
    </row>
    <row r="820">
      <c r="A820" s="3">
        <v>303.0</v>
      </c>
      <c r="B820" s="3">
        <v>3.0</v>
      </c>
      <c r="C820" s="3">
        <v>306.0</v>
      </c>
      <c r="D820" s="5">
        <v>43352.60460648148</v>
      </c>
      <c r="E820" s="8">
        <f t="shared" si="1"/>
        <v>43352</v>
      </c>
      <c r="F820" s="9">
        <f>IFERROR(__xludf.DUMMYFUNCTION("""COMPUTED_VALUE"""),0.6046064814814814)</f>
        <v>0.6046064815</v>
      </c>
      <c r="G820" s="3">
        <f t="shared" si="2"/>
        <v>14</v>
      </c>
      <c r="H820" s="3">
        <f>IFERROR(__xludf.DUMMYFUNCTION("""COMPUTED_VALUE"""),30.0)</f>
        <v>30</v>
      </c>
      <c r="I820" s="3">
        <f>IFERROR(__xludf.DUMMYFUNCTION("""COMPUTED_VALUE"""),38.0)</f>
        <v>38</v>
      </c>
    </row>
    <row r="821">
      <c r="A821" s="3">
        <v>304.0</v>
      </c>
      <c r="B821" s="3">
        <v>3.0</v>
      </c>
      <c r="C821" s="3">
        <v>307.0</v>
      </c>
      <c r="D821" s="5">
        <v>43352.615011574075</v>
      </c>
      <c r="E821" s="8">
        <f t="shared" si="1"/>
        <v>43352</v>
      </c>
      <c r="F821" s="9">
        <f>IFERROR(__xludf.DUMMYFUNCTION("""COMPUTED_VALUE"""),0.615011574074074)</f>
        <v>0.6150115741</v>
      </c>
      <c r="G821" s="3">
        <f t="shared" si="2"/>
        <v>14</v>
      </c>
      <c r="H821" s="3">
        <f>IFERROR(__xludf.DUMMYFUNCTION("""COMPUTED_VALUE"""),45.0)</f>
        <v>45</v>
      </c>
      <c r="I821" s="3">
        <f>IFERROR(__xludf.DUMMYFUNCTION("""COMPUTED_VALUE"""),37.0)</f>
        <v>37</v>
      </c>
    </row>
    <row r="822">
      <c r="A822" s="3">
        <v>304.0</v>
      </c>
      <c r="B822" s="3">
        <v>5.0</v>
      </c>
      <c r="C822" s="3">
        <v>309.0</v>
      </c>
      <c r="D822" s="5">
        <v>43352.62542824074</v>
      </c>
      <c r="E822" s="8">
        <f t="shared" si="1"/>
        <v>43352</v>
      </c>
      <c r="F822" s="9">
        <f>IFERROR(__xludf.DUMMYFUNCTION("""COMPUTED_VALUE"""),0.6254282407407408)</f>
        <v>0.6254282407</v>
      </c>
      <c r="G822" s="3">
        <f t="shared" si="2"/>
        <v>15</v>
      </c>
      <c r="H822" s="3">
        <f>IFERROR(__xludf.DUMMYFUNCTION("""COMPUTED_VALUE"""),0.0)</f>
        <v>0</v>
      </c>
      <c r="I822" s="3">
        <f>IFERROR(__xludf.DUMMYFUNCTION("""COMPUTED_VALUE"""),37.0)</f>
        <v>37</v>
      </c>
    </row>
    <row r="823">
      <c r="A823" s="3">
        <v>356.0</v>
      </c>
      <c r="B823" s="3">
        <v>4.0</v>
      </c>
      <c r="C823" s="3">
        <v>360.0</v>
      </c>
      <c r="D823" s="5">
        <v>43352.635833333334</v>
      </c>
      <c r="E823" s="8">
        <f t="shared" si="1"/>
        <v>43352</v>
      </c>
      <c r="F823" s="9">
        <f>IFERROR(__xludf.DUMMYFUNCTION("""COMPUTED_VALUE"""),0.6358333333333334)</f>
        <v>0.6358333333</v>
      </c>
      <c r="G823" s="3">
        <f t="shared" si="2"/>
        <v>15</v>
      </c>
      <c r="H823" s="3">
        <f>IFERROR(__xludf.DUMMYFUNCTION("""COMPUTED_VALUE"""),15.0)</f>
        <v>15</v>
      </c>
      <c r="I823" s="3">
        <f>IFERROR(__xludf.DUMMYFUNCTION("""COMPUTED_VALUE"""),36.0)</f>
        <v>36</v>
      </c>
    </row>
    <row r="824">
      <c r="A824" s="3">
        <v>352.0</v>
      </c>
      <c r="B824" s="3">
        <v>1.0</v>
      </c>
      <c r="C824" s="3">
        <v>353.0</v>
      </c>
      <c r="D824" s="5">
        <v>43352.646261574075</v>
      </c>
      <c r="E824" s="8">
        <f t="shared" si="1"/>
        <v>43352</v>
      </c>
      <c r="F824" s="9">
        <f>IFERROR(__xludf.DUMMYFUNCTION("""COMPUTED_VALUE"""),0.646261574074074)</f>
        <v>0.6462615741</v>
      </c>
      <c r="G824" s="3">
        <f t="shared" si="2"/>
        <v>15</v>
      </c>
      <c r="H824" s="3">
        <f>IFERROR(__xludf.DUMMYFUNCTION("""COMPUTED_VALUE"""),30.0)</f>
        <v>30</v>
      </c>
      <c r="I824" s="3">
        <f>IFERROR(__xludf.DUMMYFUNCTION("""COMPUTED_VALUE"""),37.0)</f>
        <v>37</v>
      </c>
    </row>
    <row r="825">
      <c r="A825" s="3">
        <v>351.0</v>
      </c>
      <c r="B825" s="3">
        <v>1.0</v>
      </c>
      <c r="C825" s="3">
        <v>352.0</v>
      </c>
      <c r="D825" s="5">
        <v>43352.65667824074</v>
      </c>
      <c r="E825" s="8">
        <f t="shared" si="1"/>
        <v>43352</v>
      </c>
      <c r="F825" s="9">
        <f>IFERROR(__xludf.DUMMYFUNCTION("""COMPUTED_VALUE"""),0.6566782407407408)</f>
        <v>0.6566782407</v>
      </c>
      <c r="G825" s="3">
        <f t="shared" si="2"/>
        <v>15</v>
      </c>
      <c r="H825" s="3">
        <f>IFERROR(__xludf.DUMMYFUNCTION("""COMPUTED_VALUE"""),45.0)</f>
        <v>45</v>
      </c>
      <c r="I825" s="3">
        <f>IFERROR(__xludf.DUMMYFUNCTION("""COMPUTED_VALUE"""),37.0)</f>
        <v>37</v>
      </c>
    </row>
    <row r="826">
      <c r="A826" s="3">
        <v>393.0</v>
      </c>
      <c r="B826" s="3">
        <v>1.0</v>
      </c>
      <c r="C826" s="3">
        <v>394.0</v>
      </c>
      <c r="D826" s="5">
        <v>43352.66709490741</v>
      </c>
      <c r="E826" s="8">
        <f t="shared" si="1"/>
        <v>43352</v>
      </c>
      <c r="F826" s="9">
        <f>IFERROR(__xludf.DUMMYFUNCTION("""COMPUTED_VALUE"""),0.6670949074074074)</f>
        <v>0.6670949074</v>
      </c>
      <c r="G826" s="3">
        <f t="shared" si="2"/>
        <v>16</v>
      </c>
      <c r="H826" s="3">
        <f>IFERROR(__xludf.DUMMYFUNCTION("""COMPUTED_VALUE"""),0.0)</f>
        <v>0</v>
      </c>
      <c r="I826" s="3">
        <f>IFERROR(__xludf.DUMMYFUNCTION("""COMPUTED_VALUE"""),37.0)</f>
        <v>37</v>
      </c>
    </row>
    <row r="827">
      <c r="A827" s="3">
        <v>373.0</v>
      </c>
      <c r="B827" s="3">
        <v>1.0</v>
      </c>
      <c r="C827" s="3">
        <v>374.0</v>
      </c>
      <c r="D827" s="5">
        <v>43352.677511574075</v>
      </c>
      <c r="E827" s="8">
        <f t="shared" si="1"/>
        <v>43352</v>
      </c>
      <c r="F827" s="9">
        <f>IFERROR(__xludf.DUMMYFUNCTION("""COMPUTED_VALUE"""),0.677511574074074)</f>
        <v>0.6775115741</v>
      </c>
      <c r="G827" s="3">
        <f t="shared" si="2"/>
        <v>16</v>
      </c>
      <c r="H827" s="3">
        <f>IFERROR(__xludf.DUMMYFUNCTION("""COMPUTED_VALUE"""),15.0)</f>
        <v>15</v>
      </c>
      <c r="I827" s="3">
        <f>IFERROR(__xludf.DUMMYFUNCTION("""COMPUTED_VALUE"""),37.0)</f>
        <v>37</v>
      </c>
    </row>
    <row r="828">
      <c r="A828" s="3">
        <v>327.0</v>
      </c>
      <c r="B828" s="3">
        <v>0.0</v>
      </c>
      <c r="C828" s="3">
        <v>327.0</v>
      </c>
      <c r="D828" s="5">
        <v>43352.68792824074</v>
      </c>
      <c r="E828" s="8">
        <f t="shared" si="1"/>
        <v>43352</v>
      </c>
      <c r="F828" s="9">
        <f>IFERROR(__xludf.DUMMYFUNCTION("""COMPUTED_VALUE"""),0.6879282407407408)</f>
        <v>0.6879282407</v>
      </c>
      <c r="G828" s="3">
        <f t="shared" si="2"/>
        <v>16</v>
      </c>
      <c r="H828" s="3">
        <f>IFERROR(__xludf.DUMMYFUNCTION("""COMPUTED_VALUE"""),30.0)</f>
        <v>30</v>
      </c>
      <c r="I828" s="3">
        <f>IFERROR(__xludf.DUMMYFUNCTION("""COMPUTED_VALUE"""),37.0)</f>
        <v>37</v>
      </c>
    </row>
    <row r="829">
      <c r="A829" s="3">
        <v>312.0</v>
      </c>
      <c r="B829" s="3">
        <v>1.0</v>
      </c>
      <c r="C829" s="3">
        <v>313.0</v>
      </c>
      <c r="D829" s="5">
        <v>43352.698333333334</v>
      </c>
      <c r="E829" s="8">
        <f t="shared" si="1"/>
        <v>43352</v>
      </c>
      <c r="F829" s="9">
        <f>IFERROR(__xludf.DUMMYFUNCTION("""COMPUTED_VALUE"""),0.6983333333333334)</f>
        <v>0.6983333333</v>
      </c>
      <c r="G829" s="3">
        <f t="shared" si="2"/>
        <v>16</v>
      </c>
      <c r="H829" s="3">
        <f>IFERROR(__xludf.DUMMYFUNCTION("""COMPUTED_VALUE"""),45.0)</f>
        <v>45</v>
      </c>
      <c r="I829" s="3">
        <f>IFERROR(__xludf.DUMMYFUNCTION("""COMPUTED_VALUE"""),36.0)</f>
        <v>36</v>
      </c>
    </row>
    <row r="830">
      <c r="A830" s="3">
        <v>265.0</v>
      </c>
      <c r="B830" s="3">
        <v>0.0</v>
      </c>
      <c r="C830" s="3">
        <v>265.0</v>
      </c>
      <c r="D830" s="5">
        <v>43352.708761574075</v>
      </c>
      <c r="E830" s="8">
        <f t="shared" si="1"/>
        <v>43352</v>
      </c>
      <c r="F830" s="9">
        <f>IFERROR(__xludf.DUMMYFUNCTION("""COMPUTED_VALUE"""),0.708761574074074)</f>
        <v>0.7087615741</v>
      </c>
      <c r="G830" s="3">
        <f t="shared" si="2"/>
        <v>17</v>
      </c>
      <c r="H830" s="3">
        <f>IFERROR(__xludf.DUMMYFUNCTION("""COMPUTED_VALUE"""),0.0)</f>
        <v>0</v>
      </c>
      <c r="I830" s="3">
        <f>IFERROR(__xludf.DUMMYFUNCTION("""COMPUTED_VALUE"""),37.0)</f>
        <v>37</v>
      </c>
    </row>
    <row r="831">
      <c r="A831" s="3">
        <v>291.0</v>
      </c>
      <c r="B831" s="3">
        <v>6.0</v>
      </c>
      <c r="C831" s="3">
        <v>297.0</v>
      </c>
      <c r="D831" s="5">
        <v>43352.71917824074</v>
      </c>
      <c r="E831" s="8">
        <f t="shared" si="1"/>
        <v>43352</v>
      </c>
      <c r="F831" s="9">
        <f>IFERROR(__xludf.DUMMYFUNCTION("""COMPUTED_VALUE"""),0.7191782407407408)</f>
        <v>0.7191782407</v>
      </c>
      <c r="G831" s="3">
        <f t="shared" si="2"/>
        <v>17</v>
      </c>
      <c r="H831" s="3">
        <f>IFERROR(__xludf.DUMMYFUNCTION("""COMPUTED_VALUE"""),15.0)</f>
        <v>15</v>
      </c>
      <c r="I831" s="3">
        <f>IFERROR(__xludf.DUMMYFUNCTION("""COMPUTED_VALUE"""),37.0)</f>
        <v>37</v>
      </c>
    </row>
    <row r="832">
      <c r="A832" s="3">
        <v>297.0</v>
      </c>
      <c r="B832" s="3">
        <v>2.0</v>
      </c>
      <c r="C832" s="3">
        <v>299.0</v>
      </c>
      <c r="D832" s="5">
        <v>43352.72959490741</v>
      </c>
      <c r="E832" s="8">
        <f t="shared" si="1"/>
        <v>43352</v>
      </c>
      <c r="F832" s="9">
        <f>IFERROR(__xludf.DUMMYFUNCTION("""COMPUTED_VALUE"""),0.7295949074074074)</f>
        <v>0.7295949074</v>
      </c>
      <c r="G832" s="3">
        <f t="shared" si="2"/>
        <v>17</v>
      </c>
      <c r="H832" s="3">
        <f>IFERROR(__xludf.DUMMYFUNCTION("""COMPUTED_VALUE"""),30.0)</f>
        <v>30</v>
      </c>
      <c r="I832" s="3">
        <f>IFERROR(__xludf.DUMMYFUNCTION("""COMPUTED_VALUE"""),37.0)</f>
        <v>37</v>
      </c>
    </row>
    <row r="833">
      <c r="A833" s="3">
        <v>275.0</v>
      </c>
      <c r="B833" s="3">
        <v>0.0</v>
      </c>
      <c r="C833" s="3">
        <v>275.0</v>
      </c>
      <c r="D833" s="5">
        <v>43352.740011574075</v>
      </c>
      <c r="E833" s="8">
        <f t="shared" si="1"/>
        <v>43352</v>
      </c>
      <c r="F833" s="9">
        <f>IFERROR(__xludf.DUMMYFUNCTION("""COMPUTED_VALUE"""),0.740011574074074)</f>
        <v>0.7400115741</v>
      </c>
      <c r="G833" s="3">
        <f t="shared" si="2"/>
        <v>17</v>
      </c>
      <c r="H833" s="3">
        <f>IFERROR(__xludf.DUMMYFUNCTION("""COMPUTED_VALUE"""),45.0)</f>
        <v>45</v>
      </c>
      <c r="I833" s="3">
        <f>IFERROR(__xludf.DUMMYFUNCTION("""COMPUTED_VALUE"""),37.0)</f>
        <v>37</v>
      </c>
    </row>
    <row r="834">
      <c r="A834" s="3">
        <v>285.0</v>
      </c>
      <c r="B834" s="3">
        <v>0.0</v>
      </c>
      <c r="C834" s="3">
        <v>285.0</v>
      </c>
      <c r="D834" s="5">
        <v>43352.75042824074</v>
      </c>
      <c r="E834" s="8">
        <f t="shared" si="1"/>
        <v>43352</v>
      </c>
      <c r="F834" s="9">
        <f>IFERROR(__xludf.DUMMYFUNCTION("""COMPUTED_VALUE"""),0.7504282407407408)</f>
        <v>0.7504282407</v>
      </c>
      <c r="G834" s="3">
        <f t="shared" si="2"/>
        <v>18</v>
      </c>
      <c r="H834" s="3">
        <f>IFERROR(__xludf.DUMMYFUNCTION("""COMPUTED_VALUE"""),0.0)</f>
        <v>0</v>
      </c>
      <c r="I834" s="3">
        <f>IFERROR(__xludf.DUMMYFUNCTION("""COMPUTED_VALUE"""),37.0)</f>
        <v>37</v>
      </c>
    </row>
    <row r="835">
      <c r="A835" s="3">
        <v>336.0</v>
      </c>
      <c r="B835" s="3">
        <v>3.0</v>
      </c>
      <c r="C835" s="3">
        <v>334.0</v>
      </c>
      <c r="D835" s="5">
        <v>43352.760833333334</v>
      </c>
      <c r="E835" s="8">
        <f t="shared" si="1"/>
        <v>43352</v>
      </c>
      <c r="F835" s="9">
        <f>IFERROR(__xludf.DUMMYFUNCTION("""COMPUTED_VALUE"""),0.7608333333333334)</f>
        <v>0.7608333333</v>
      </c>
      <c r="G835" s="3">
        <f t="shared" si="2"/>
        <v>18</v>
      </c>
      <c r="H835" s="3">
        <f>IFERROR(__xludf.DUMMYFUNCTION("""COMPUTED_VALUE"""),15.0)</f>
        <v>15</v>
      </c>
      <c r="I835" s="3">
        <f>IFERROR(__xludf.DUMMYFUNCTION("""COMPUTED_VALUE"""),36.0)</f>
        <v>36</v>
      </c>
    </row>
    <row r="836">
      <c r="A836" s="3">
        <v>339.0</v>
      </c>
      <c r="B836" s="3">
        <v>0.0</v>
      </c>
      <c r="C836" s="3">
        <v>339.0</v>
      </c>
      <c r="D836" s="5">
        <v>43352.77125</v>
      </c>
      <c r="E836" s="8">
        <f t="shared" si="1"/>
        <v>43352</v>
      </c>
      <c r="F836" s="9">
        <f>IFERROR(__xludf.DUMMYFUNCTION("""COMPUTED_VALUE"""),0.77125)</f>
        <v>0.77125</v>
      </c>
      <c r="G836" s="3">
        <f t="shared" si="2"/>
        <v>18</v>
      </c>
      <c r="H836" s="3">
        <f>IFERROR(__xludf.DUMMYFUNCTION("""COMPUTED_VALUE"""),30.0)</f>
        <v>30</v>
      </c>
      <c r="I836" s="3">
        <f>IFERROR(__xludf.DUMMYFUNCTION("""COMPUTED_VALUE"""),36.0)</f>
        <v>36</v>
      </c>
    </row>
    <row r="837">
      <c r="A837" s="3">
        <v>338.0</v>
      </c>
      <c r="B837" s="3">
        <v>0.0</v>
      </c>
      <c r="C837" s="3">
        <v>338.0</v>
      </c>
      <c r="D837" s="5">
        <v>43352.78167824074</v>
      </c>
      <c r="E837" s="8">
        <f t="shared" si="1"/>
        <v>43352</v>
      </c>
      <c r="F837" s="9">
        <f>IFERROR(__xludf.DUMMYFUNCTION("""COMPUTED_VALUE"""),0.7816782407407408)</f>
        <v>0.7816782407</v>
      </c>
      <c r="G837" s="3">
        <f t="shared" si="2"/>
        <v>18</v>
      </c>
      <c r="H837" s="3">
        <f>IFERROR(__xludf.DUMMYFUNCTION("""COMPUTED_VALUE"""),45.0)</f>
        <v>45</v>
      </c>
      <c r="I837" s="3">
        <f>IFERROR(__xludf.DUMMYFUNCTION("""COMPUTED_VALUE"""),37.0)</f>
        <v>37</v>
      </c>
    </row>
    <row r="838">
      <c r="A838" s="3">
        <v>328.0</v>
      </c>
      <c r="B838" s="3">
        <v>1.0</v>
      </c>
      <c r="C838" s="3">
        <v>329.0</v>
      </c>
      <c r="D838" s="5">
        <v>43352.79209490741</v>
      </c>
      <c r="E838" s="8">
        <f t="shared" si="1"/>
        <v>43352</v>
      </c>
      <c r="F838" s="9">
        <f>IFERROR(__xludf.DUMMYFUNCTION("""COMPUTED_VALUE"""),0.7920949074074074)</f>
        <v>0.7920949074</v>
      </c>
      <c r="G838" s="3">
        <f t="shared" si="2"/>
        <v>19</v>
      </c>
      <c r="H838" s="3">
        <f>IFERROR(__xludf.DUMMYFUNCTION("""COMPUTED_VALUE"""),0.0)</f>
        <v>0</v>
      </c>
      <c r="I838" s="3">
        <f>IFERROR(__xludf.DUMMYFUNCTION("""COMPUTED_VALUE"""),37.0)</f>
        <v>37</v>
      </c>
    </row>
    <row r="839">
      <c r="A839" s="3">
        <v>366.0</v>
      </c>
      <c r="B839" s="3">
        <v>2.0</v>
      </c>
      <c r="C839" s="3">
        <v>368.0</v>
      </c>
      <c r="D839" s="5">
        <v>43352.8025</v>
      </c>
      <c r="E839" s="8">
        <f t="shared" si="1"/>
        <v>43352</v>
      </c>
      <c r="F839" s="9">
        <f>IFERROR(__xludf.DUMMYFUNCTION("""COMPUTED_VALUE"""),0.8025)</f>
        <v>0.8025</v>
      </c>
      <c r="G839" s="3">
        <f t="shared" si="2"/>
        <v>19</v>
      </c>
      <c r="H839" s="3">
        <f>IFERROR(__xludf.DUMMYFUNCTION("""COMPUTED_VALUE"""),15.0)</f>
        <v>15</v>
      </c>
      <c r="I839" s="3">
        <f>IFERROR(__xludf.DUMMYFUNCTION("""COMPUTED_VALUE"""),36.0)</f>
        <v>36</v>
      </c>
    </row>
    <row r="840">
      <c r="A840" s="3">
        <v>358.0</v>
      </c>
      <c r="B840" s="3">
        <v>4.0</v>
      </c>
      <c r="C840" s="3">
        <v>362.0</v>
      </c>
      <c r="D840" s="5">
        <v>43352.81292824074</v>
      </c>
      <c r="E840" s="8">
        <f t="shared" si="1"/>
        <v>43352</v>
      </c>
      <c r="F840" s="9">
        <f>IFERROR(__xludf.DUMMYFUNCTION("""COMPUTED_VALUE"""),0.8129282407407408)</f>
        <v>0.8129282407</v>
      </c>
      <c r="G840" s="3">
        <f t="shared" si="2"/>
        <v>19</v>
      </c>
      <c r="H840" s="3">
        <f>IFERROR(__xludf.DUMMYFUNCTION("""COMPUTED_VALUE"""),30.0)</f>
        <v>30</v>
      </c>
      <c r="I840" s="3">
        <f>IFERROR(__xludf.DUMMYFUNCTION("""COMPUTED_VALUE"""),37.0)</f>
        <v>37</v>
      </c>
    </row>
    <row r="841">
      <c r="A841" s="3">
        <v>409.0</v>
      </c>
      <c r="B841" s="3">
        <v>5.0</v>
      </c>
      <c r="C841" s="3">
        <v>407.0</v>
      </c>
      <c r="D841" s="5">
        <v>43352.823333333334</v>
      </c>
      <c r="E841" s="8">
        <f t="shared" si="1"/>
        <v>43352</v>
      </c>
      <c r="F841" s="9">
        <f>IFERROR(__xludf.DUMMYFUNCTION("""COMPUTED_VALUE"""),0.8233333333333334)</f>
        <v>0.8233333333</v>
      </c>
      <c r="G841" s="3">
        <f t="shared" si="2"/>
        <v>19</v>
      </c>
      <c r="H841" s="3">
        <f>IFERROR(__xludf.DUMMYFUNCTION("""COMPUTED_VALUE"""),45.0)</f>
        <v>45</v>
      </c>
      <c r="I841" s="3">
        <f>IFERROR(__xludf.DUMMYFUNCTION("""COMPUTED_VALUE"""),36.0)</f>
        <v>36</v>
      </c>
    </row>
    <row r="842">
      <c r="A842" s="3">
        <v>373.0</v>
      </c>
      <c r="B842" s="3">
        <v>5.0</v>
      </c>
      <c r="C842" s="3">
        <v>377.0</v>
      </c>
      <c r="D842" s="5">
        <v>43352.83375</v>
      </c>
      <c r="E842" s="8">
        <f t="shared" si="1"/>
        <v>43352</v>
      </c>
      <c r="F842" s="9">
        <f>IFERROR(__xludf.DUMMYFUNCTION("""COMPUTED_VALUE"""),0.83375)</f>
        <v>0.83375</v>
      </c>
      <c r="G842" s="3">
        <f t="shared" si="2"/>
        <v>20</v>
      </c>
      <c r="H842" s="3">
        <f>IFERROR(__xludf.DUMMYFUNCTION("""COMPUTED_VALUE"""),0.0)</f>
        <v>0</v>
      </c>
      <c r="I842" s="3">
        <f>IFERROR(__xludf.DUMMYFUNCTION("""COMPUTED_VALUE"""),36.0)</f>
        <v>36</v>
      </c>
    </row>
    <row r="843">
      <c r="A843" s="3">
        <v>379.0</v>
      </c>
      <c r="B843" s="3">
        <v>7.0</v>
      </c>
      <c r="C843" s="3">
        <v>386.0</v>
      </c>
      <c r="D843" s="5">
        <v>43352.84417824074</v>
      </c>
      <c r="E843" s="8">
        <f t="shared" si="1"/>
        <v>43352</v>
      </c>
      <c r="F843" s="9">
        <f>IFERROR(__xludf.DUMMYFUNCTION("""COMPUTED_VALUE"""),0.8441782407407408)</f>
        <v>0.8441782407</v>
      </c>
      <c r="G843" s="3">
        <f t="shared" si="2"/>
        <v>20</v>
      </c>
      <c r="H843" s="3">
        <f>IFERROR(__xludf.DUMMYFUNCTION("""COMPUTED_VALUE"""),15.0)</f>
        <v>15</v>
      </c>
      <c r="I843" s="3">
        <f>IFERROR(__xludf.DUMMYFUNCTION("""COMPUTED_VALUE"""),37.0)</f>
        <v>37</v>
      </c>
    </row>
    <row r="844">
      <c r="A844" s="3">
        <v>384.0</v>
      </c>
      <c r="B844" s="3">
        <v>4.0</v>
      </c>
      <c r="C844" s="3">
        <v>388.0</v>
      </c>
      <c r="D844" s="5">
        <v>43352.854583333334</v>
      </c>
      <c r="E844" s="8">
        <f t="shared" si="1"/>
        <v>43352</v>
      </c>
      <c r="F844" s="9">
        <f>IFERROR(__xludf.DUMMYFUNCTION("""COMPUTED_VALUE"""),0.8545833333333334)</f>
        <v>0.8545833333</v>
      </c>
      <c r="G844" s="3">
        <f t="shared" si="2"/>
        <v>20</v>
      </c>
      <c r="H844" s="3">
        <f>IFERROR(__xludf.DUMMYFUNCTION("""COMPUTED_VALUE"""),30.0)</f>
        <v>30</v>
      </c>
      <c r="I844" s="3">
        <f>IFERROR(__xludf.DUMMYFUNCTION("""COMPUTED_VALUE"""),36.0)</f>
        <v>36</v>
      </c>
    </row>
    <row r="845">
      <c r="A845" s="3">
        <v>393.0</v>
      </c>
      <c r="B845" s="3">
        <v>5.0</v>
      </c>
      <c r="C845" s="3">
        <v>398.0</v>
      </c>
      <c r="D845" s="5">
        <v>43352.865</v>
      </c>
      <c r="E845" s="8">
        <f t="shared" si="1"/>
        <v>43352</v>
      </c>
      <c r="F845" s="9">
        <f>IFERROR(__xludf.DUMMYFUNCTION("""COMPUTED_VALUE"""),0.865)</f>
        <v>0.865</v>
      </c>
      <c r="G845" s="3">
        <f t="shared" si="2"/>
        <v>20</v>
      </c>
      <c r="H845" s="3">
        <f>IFERROR(__xludf.DUMMYFUNCTION("""COMPUTED_VALUE"""),45.0)</f>
        <v>45</v>
      </c>
      <c r="I845" s="3">
        <f>IFERROR(__xludf.DUMMYFUNCTION("""COMPUTED_VALUE"""),36.0)</f>
        <v>36</v>
      </c>
    </row>
    <row r="846">
      <c r="A846" s="3">
        <v>402.0</v>
      </c>
      <c r="B846" s="3">
        <v>3.0</v>
      </c>
      <c r="C846" s="3">
        <v>405.0</v>
      </c>
      <c r="D846" s="5">
        <v>43352.87542824074</v>
      </c>
      <c r="E846" s="8">
        <f t="shared" si="1"/>
        <v>43352</v>
      </c>
      <c r="F846" s="9">
        <f>IFERROR(__xludf.DUMMYFUNCTION("""COMPUTED_VALUE"""),0.8754282407407408)</f>
        <v>0.8754282407</v>
      </c>
      <c r="G846" s="3">
        <f t="shared" si="2"/>
        <v>21</v>
      </c>
      <c r="H846" s="3">
        <f>IFERROR(__xludf.DUMMYFUNCTION("""COMPUTED_VALUE"""),0.0)</f>
        <v>0</v>
      </c>
      <c r="I846" s="3">
        <f>IFERROR(__xludf.DUMMYFUNCTION("""COMPUTED_VALUE"""),37.0)</f>
        <v>37</v>
      </c>
    </row>
    <row r="847">
      <c r="A847" s="3">
        <v>403.0</v>
      </c>
      <c r="B847" s="3">
        <v>1.0</v>
      </c>
      <c r="C847" s="3">
        <v>404.0</v>
      </c>
      <c r="D847" s="5">
        <v>43352.88584490741</v>
      </c>
      <c r="E847" s="8">
        <f t="shared" si="1"/>
        <v>43352</v>
      </c>
      <c r="F847" s="9">
        <f>IFERROR(__xludf.DUMMYFUNCTION("""COMPUTED_VALUE"""),0.8858449074074074)</f>
        <v>0.8858449074</v>
      </c>
      <c r="G847" s="3">
        <f t="shared" si="2"/>
        <v>21</v>
      </c>
      <c r="H847" s="3">
        <f>IFERROR(__xludf.DUMMYFUNCTION("""COMPUTED_VALUE"""),15.0)</f>
        <v>15</v>
      </c>
      <c r="I847" s="3">
        <f>IFERROR(__xludf.DUMMYFUNCTION("""COMPUTED_VALUE"""),37.0)</f>
        <v>37</v>
      </c>
    </row>
    <row r="848">
      <c r="A848" s="3">
        <v>422.0</v>
      </c>
      <c r="B848" s="3">
        <v>2.0</v>
      </c>
      <c r="C848" s="3">
        <v>424.0</v>
      </c>
      <c r="D848" s="5">
        <v>43352.89625</v>
      </c>
      <c r="E848" s="8">
        <f t="shared" si="1"/>
        <v>43352</v>
      </c>
      <c r="F848" s="9">
        <f>IFERROR(__xludf.DUMMYFUNCTION("""COMPUTED_VALUE"""),0.89625)</f>
        <v>0.89625</v>
      </c>
      <c r="G848" s="3">
        <f t="shared" si="2"/>
        <v>21</v>
      </c>
      <c r="H848" s="3">
        <f>IFERROR(__xludf.DUMMYFUNCTION("""COMPUTED_VALUE"""),30.0)</f>
        <v>30</v>
      </c>
      <c r="I848" s="3">
        <f>IFERROR(__xludf.DUMMYFUNCTION("""COMPUTED_VALUE"""),36.0)</f>
        <v>36</v>
      </c>
    </row>
    <row r="849">
      <c r="A849" s="3">
        <v>457.0</v>
      </c>
      <c r="B849" s="3">
        <v>1.0</v>
      </c>
      <c r="C849" s="3">
        <v>458.0</v>
      </c>
      <c r="D849" s="5">
        <v>43352.90666666667</v>
      </c>
      <c r="E849" s="8">
        <f t="shared" si="1"/>
        <v>43352</v>
      </c>
      <c r="F849" s="9">
        <f>IFERROR(__xludf.DUMMYFUNCTION("""COMPUTED_VALUE"""),0.9066666666666666)</f>
        <v>0.9066666667</v>
      </c>
      <c r="G849" s="3">
        <f t="shared" si="2"/>
        <v>21</v>
      </c>
      <c r="H849" s="3">
        <f>IFERROR(__xludf.DUMMYFUNCTION("""COMPUTED_VALUE"""),45.0)</f>
        <v>45</v>
      </c>
      <c r="I849" s="3">
        <f>IFERROR(__xludf.DUMMYFUNCTION("""COMPUTED_VALUE"""),36.0)</f>
        <v>36</v>
      </c>
    </row>
    <row r="850">
      <c r="A850" s="3">
        <v>434.0</v>
      </c>
      <c r="B850" s="3">
        <v>1.0</v>
      </c>
      <c r="C850" s="3">
        <v>435.0</v>
      </c>
      <c r="D850" s="5">
        <v>43352.91709490741</v>
      </c>
      <c r="E850" s="8">
        <f t="shared" si="1"/>
        <v>43352</v>
      </c>
      <c r="F850" s="9">
        <f>IFERROR(__xludf.DUMMYFUNCTION("""COMPUTED_VALUE"""),0.9170949074074074)</f>
        <v>0.9170949074</v>
      </c>
      <c r="G850" s="3">
        <f t="shared" si="2"/>
        <v>22</v>
      </c>
      <c r="H850" s="3">
        <f>IFERROR(__xludf.DUMMYFUNCTION("""COMPUTED_VALUE"""),0.0)</f>
        <v>0</v>
      </c>
      <c r="I850" s="3">
        <f>IFERROR(__xludf.DUMMYFUNCTION("""COMPUTED_VALUE"""),37.0)</f>
        <v>37</v>
      </c>
    </row>
    <row r="851">
      <c r="A851" s="3">
        <v>451.0</v>
      </c>
      <c r="B851" s="3">
        <v>2.0</v>
      </c>
      <c r="C851" s="3">
        <v>453.0</v>
      </c>
      <c r="D851" s="5">
        <v>43352.9275</v>
      </c>
      <c r="E851" s="8">
        <f t="shared" si="1"/>
        <v>43352</v>
      </c>
      <c r="F851" s="9">
        <f>IFERROR(__xludf.DUMMYFUNCTION("""COMPUTED_VALUE"""),0.9275)</f>
        <v>0.9275</v>
      </c>
      <c r="G851" s="3">
        <f t="shared" si="2"/>
        <v>22</v>
      </c>
      <c r="H851" s="3">
        <f>IFERROR(__xludf.DUMMYFUNCTION("""COMPUTED_VALUE"""),15.0)</f>
        <v>15</v>
      </c>
      <c r="I851" s="3">
        <f>IFERROR(__xludf.DUMMYFUNCTION("""COMPUTED_VALUE"""),36.0)</f>
        <v>36</v>
      </c>
    </row>
    <row r="852">
      <c r="A852" s="3">
        <v>464.0</v>
      </c>
      <c r="B852" s="3">
        <v>3.0</v>
      </c>
      <c r="C852" s="3">
        <v>467.0</v>
      </c>
      <c r="D852" s="5">
        <v>43352.93791666667</v>
      </c>
      <c r="E852" s="8">
        <f t="shared" si="1"/>
        <v>43352</v>
      </c>
      <c r="F852" s="9">
        <f>IFERROR(__xludf.DUMMYFUNCTION("""COMPUTED_VALUE"""),0.9379166666666666)</f>
        <v>0.9379166667</v>
      </c>
      <c r="G852" s="3">
        <f t="shared" si="2"/>
        <v>22</v>
      </c>
      <c r="H852" s="3">
        <f>IFERROR(__xludf.DUMMYFUNCTION("""COMPUTED_VALUE"""),30.0)</f>
        <v>30</v>
      </c>
      <c r="I852" s="3">
        <f>IFERROR(__xludf.DUMMYFUNCTION("""COMPUTED_VALUE"""),36.0)</f>
        <v>36</v>
      </c>
    </row>
    <row r="853">
      <c r="A853" s="3">
        <v>416.0</v>
      </c>
      <c r="B853" s="3">
        <v>6.0</v>
      </c>
      <c r="C853" s="3">
        <v>422.0</v>
      </c>
      <c r="D853" s="5">
        <v>43352.94834490741</v>
      </c>
      <c r="E853" s="8">
        <f t="shared" si="1"/>
        <v>43352</v>
      </c>
      <c r="F853" s="9">
        <f>IFERROR(__xludf.DUMMYFUNCTION("""COMPUTED_VALUE"""),0.9483449074074074)</f>
        <v>0.9483449074</v>
      </c>
      <c r="G853" s="3">
        <f t="shared" si="2"/>
        <v>22</v>
      </c>
      <c r="H853" s="3">
        <f>IFERROR(__xludf.DUMMYFUNCTION("""COMPUTED_VALUE"""),45.0)</f>
        <v>45</v>
      </c>
      <c r="I853" s="3">
        <f>IFERROR(__xludf.DUMMYFUNCTION("""COMPUTED_VALUE"""),37.0)</f>
        <v>37</v>
      </c>
    </row>
    <row r="854">
      <c r="A854" s="3">
        <v>397.0</v>
      </c>
      <c r="B854" s="3">
        <v>3.0</v>
      </c>
      <c r="C854" s="3">
        <v>400.0</v>
      </c>
      <c r="D854" s="5">
        <v>43352.95875</v>
      </c>
      <c r="E854" s="8">
        <f t="shared" si="1"/>
        <v>43352</v>
      </c>
      <c r="F854" s="9">
        <f>IFERROR(__xludf.DUMMYFUNCTION("""COMPUTED_VALUE"""),0.95875)</f>
        <v>0.95875</v>
      </c>
      <c r="G854" s="3">
        <f t="shared" si="2"/>
        <v>23</v>
      </c>
      <c r="H854" s="3">
        <f>IFERROR(__xludf.DUMMYFUNCTION("""COMPUTED_VALUE"""),0.0)</f>
        <v>0</v>
      </c>
      <c r="I854" s="3">
        <f>IFERROR(__xludf.DUMMYFUNCTION("""COMPUTED_VALUE"""),36.0)</f>
        <v>36</v>
      </c>
    </row>
    <row r="855">
      <c r="A855" s="3">
        <v>374.0</v>
      </c>
      <c r="B855" s="3">
        <v>5.0</v>
      </c>
      <c r="C855" s="3">
        <v>379.0</v>
      </c>
      <c r="D855" s="5">
        <v>43352.96916666667</v>
      </c>
      <c r="E855" s="8">
        <f t="shared" si="1"/>
        <v>43352</v>
      </c>
      <c r="F855" s="9">
        <f>IFERROR(__xludf.DUMMYFUNCTION("""COMPUTED_VALUE"""),0.9691666666666666)</f>
        <v>0.9691666667</v>
      </c>
      <c r="G855" s="3">
        <f t="shared" si="2"/>
        <v>23</v>
      </c>
      <c r="H855" s="3">
        <f>IFERROR(__xludf.DUMMYFUNCTION("""COMPUTED_VALUE"""),15.0)</f>
        <v>15</v>
      </c>
      <c r="I855" s="3">
        <f>IFERROR(__xludf.DUMMYFUNCTION("""COMPUTED_VALUE"""),36.0)</f>
        <v>36</v>
      </c>
    </row>
    <row r="856">
      <c r="A856" s="3">
        <v>331.0</v>
      </c>
      <c r="B856" s="3">
        <v>0.0</v>
      </c>
      <c r="C856" s="3">
        <v>330.0</v>
      </c>
      <c r="D856" s="5">
        <v>43352.97959490741</v>
      </c>
      <c r="E856" s="8">
        <f t="shared" si="1"/>
        <v>43352</v>
      </c>
      <c r="F856" s="9">
        <f>IFERROR(__xludf.DUMMYFUNCTION("""COMPUTED_VALUE"""),0.9795949074074074)</f>
        <v>0.9795949074</v>
      </c>
      <c r="G856" s="3">
        <f t="shared" si="2"/>
        <v>23</v>
      </c>
      <c r="H856" s="3">
        <f>IFERROR(__xludf.DUMMYFUNCTION("""COMPUTED_VALUE"""),30.0)</f>
        <v>30</v>
      </c>
      <c r="I856" s="3">
        <f>IFERROR(__xludf.DUMMYFUNCTION("""COMPUTED_VALUE"""),37.0)</f>
        <v>37</v>
      </c>
    </row>
    <row r="857">
      <c r="A857" s="3">
        <v>275.0</v>
      </c>
      <c r="B857" s="3">
        <v>1.0</v>
      </c>
      <c r="C857" s="3">
        <v>270.0</v>
      </c>
      <c r="D857" s="5">
        <v>43352.99</v>
      </c>
      <c r="E857" s="8">
        <f t="shared" si="1"/>
        <v>43352</v>
      </c>
      <c r="F857" s="9">
        <f>IFERROR(__xludf.DUMMYFUNCTION("""COMPUTED_VALUE"""),0.99)</f>
        <v>0.99</v>
      </c>
      <c r="G857" s="3">
        <f t="shared" si="2"/>
        <v>23</v>
      </c>
      <c r="H857" s="3">
        <f>IFERROR(__xludf.DUMMYFUNCTION("""COMPUTED_VALUE"""),45.0)</f>
        <v>45</v>
      </c>
      <c r="I857" s="3">
        <f>IFERROR(__xludf.DUMMYFUNCTION("""COMPUTED_VALUE"""),36.0)</f>
        <v>36</v>
      </c>
    </row>
    <row r="858">
      <c r="A858" s="3">
        <v>245.0</v>
      </c>
      <c r="B858" s="3">
        <v>2.0</v>
      </c>
      <c r="C858" s="3">
        <v>247.0</v>
      </c>
      <c r="D858" s="5">
        <v>43353.00041666667</v>
      </c>
      <c r="E858" s="8">
        <f t="shared" si="1"/>
        <v>43353</v>
      </c>
      <c r="F858" s="9">
        <f>IFERROR(__xludf.DUMMYFUNCTION("""COMPUTED_VALUE"""),4.166666666666667E-4)</f>
        <v>0.0004166666667</v>
      </c>
      <c r="G858" s="3">
        <f t="shared" si="2"/>
        <v>0</v>
      </c>
      <c r="H858" s="3">
        <f>IFERROR(__xludf.DUMMYFUNCTION("""COMPUTED_VALUE"""),0.0)</f>
        <v>0</v>
      </c>
      <c r="I858" s="3">
        <f>IFERROR(__xludf.DUMMYFUNCTION("""COMPUTED_VALUE"""),36.0)</f>
        <v>36</v>
      </c>
    </row>
    <row r="859">
      <c r="A859" s="3">
        <v>281.0</v>
      </c>
      <c r="B859" s="3">
        <v>1.0</v>
      </c>
      <c r="C859" s="3">
        <v>282.0</v>
      </c>
      <c r="D859" s="5">
        <v>43353.01082175926</v>
      </c>
      <c r="E859" s="8">
        <f t="shared" si="1"/>
        <v>43353</v>
      </c>
      <c r="F859" s="9">
        <f>IFERROR(__xludf.DUMMYFUNCTION("""COMPUTED_VALUE"""),0.010821759259259258)</f>
        <v>0.01082175926</v>
      </c>
      <c r="G859" s="3">
        <f t="shared" si="2"/>
        <v>0</v>
      </c>
      <c r="H859" s="3">
        <f>IFERROR(__xludf.DUMMYFUNCTION("""COMPUTED_VALUE"""),15.0)</f>
        <v>15</v>
      </c>
      <c r="I859" s="3">
        <f>IFERROR(__xludf.DUMMYFUNCTION("""COMPUTED_VALUE"""),35.0)</f>
        <v>35</v>
      </c>
    </row>
    <row r="860">
      <c r="A860" s="3">
        <v>272.0</v>
      </c>
      <c r="B860" s="3">
        <v>1.0</v>
      </c>
      <c r="C860" s="3">
        <v>273.0</v>
      </c>
      <c r="D860" s="5">
        <v>43353.02125</v>
      </c>
      <c r="E860" s="8">
        <f t="shared" si="1"/>
        <v>43353</v>
      </c>
      <c r="F860" s="9">
        <f>IFERROR(__xludf.DUMMYFUNCTION("""COMPUTED_VALUE"""),0.02125)</f>
        <v>0.02125</v>
      </c>
      <c r="G860" s="3">
        <f t="shared" si="2"/>
        <v>0</v>
      </c>
      <c r="H860" s="3">
        <f>IFERROR(__xludf.DUMMYFUNCTION("""COMPUTED_VALUE"""),30.0)</f>
        <v>30</v>
      </c>
      <c r="I860" s="3">
        <f>IFERROR(__xludf.DUMMYFUNCTION("""COMPUTED_VALUE"""),36.0)</f>
        <v>36</v>
      </c>
    </row>
    <row r="861">
      <c r="A861" s="3">
        <v>239.0</v>
      </c>
      <c r="B861" s="3">
        <v>1.0</v>
      </c>
      <c r="C861" s="3">
        <v>240.0</v>
      </c>
      <c r="D861" s="5">
        <v>43353.03166666667</v>
      </c>
      <c r="E861" s="8">
        <f t="shared" si="1"/>
        <v>43353</v>
      </c>
      <c r="F861" s="9">
        <f>IFERROR(__xludf.DUMMYFUNCTION("""COMPUTED_VALUE"""),0.03166666666666667)</f>
        <v>0.03166666667</v>
      </c>
      <c r="G861" s="3">
        <f t="shared" si="2"/>
        <v>0</v>
      </c>
      <c r="H861" s="3">
        <f>IFERROR(__xludf.DUMMYFUNCTION("""COMPUTED_VALUE"""),45.0)</f>
        <v>45</v>
      </c>
      <c r="I861" s="3">
        <f>IFERROR(__xludf.DUMMYFUNCTION("""COMPUTED_VALUE"""),36.0)</f>
        <v>36</v>
      </c>
    </row>
    <row r="862">
      <c r="A862" s="3">
        <v>248.0</v>
      </c>
      <c r="B862" s="3">
        <v>2.0</v>
      </c>
      <c r="C862" s="3">
        <v>250.0</v>
      </c>
      <c r="D862" s="5">
        <v>43353.04209490741</v>
      </c>
      <c r="E862" s="8">
        <f t="shared" si="1"/>
        <v>43353</v>
      </c>
      <c r="F862" s="9">
        <f>IFERROR(__xludf.DUMMYFUNCTION("""COMPUTED_VALUE"""),0.04209490740740741)</f>
        <v>0.04209490741</v>
      </c>
      <c r="G862" s="3">
        <f t="shared" si="2"/>
        <v>1</v>
      </c>
      <c r="H862" s="3">
        <f>IFERROR(__xludf.DUMMYFUNCTION("""COMPUTED_VALUE"""),0.0)</f>
        <v>0</v>
      </c>
      <c r="I862" s="3">
        <f>IFERROR(__xludf.DUMMYFUNCTION("""COMPUTED_VALUE"""),37.0)</f>
        <v>37</v>
      </c>
    </row>
    <row r="863">
      <c r="A863" s="3">
        <v>256.0</v>
      </c>
      <c r="B863" s="3">
        <v>0.0</v>
      </c>
      <c r="C863" s="3">
        <v>256.0</v>
      </c>
      <c r="D863" s="5">
        <v>43353.0525</v>
      </c>
      <c r="E863" s="8">
        <f t="shared" si="1"/>
        <v>43353</v>
      </c>
      <c r="F863" s="9">
        <f>IFERROR(__xludf.DUMMYFUNCTION("""COMPUTED_VALUE"""),0.0525)</f>
        <v>0.0525</v>
      </c>
      <c r="G863" s="3">
        <f t="shared" si="2"/>
        <v>1</v>
      </c>
      <c r="H863" s="3">
        <f>IFERROR(__xludf.DUMMYFUNCTION("""COMPUTED_VALUE"""),15.0)</f>
        <v>15</v>
      </c>
      <c r="I863" s="3">
        <f>IFERROR(__xludf.DUMMYFUNCTION("""COMPUTED_VALUE"""),36.0)</f>
        <v>36</v>
      </c>
    </row>
    <row r="864">
      <c r="A864" s="3">
        <v>207.0</v>
      </c>
      <c r="B864" s="3">
        <v>0.0</v>
      </c>
      <c r="C864" s="3">
        <v>206.0</v>
      </c>
      <c r="D864" s="5">
        <v>43353.06291666667</v>
      </c>
      <c r="E864" s="8">
        <f t="shared" si="1"/>
        <v>43353</v>
      </c>
      <c r="F864" s="9">
        <f>IFERROR(__xludf.DUMMYFUNCTION("""COMPUTED_VALUE"""),0.06291666666666666)</f>
        <v>0.06291666667</v>
      </c>
      <c r="G864" s="3">
        <f t="shared" si="2"/>
        <v>1</v>
      </c>
      <c r="H864" s="3">
        <f>IFERROR(__xludf.DUMMYFUNCTION("""COMPUTED_VALUE"""),30.0)</f>
        <v>30</v>
      </c>
      <c r="I864" s="3">
        <f>IFERROR(__xludf.DUMMYFUNCTION("""COMPUTED_VALUE"""),36.0)</f>
        <v>36</v>
      </c>
    </row>
    <row r="865">
      <c r="A865" s="3">
        <v>194.0</v>
      </c>
      <c r="B865" s="3">
        <v>0.0</v>
      </c>
      <c r="C865" s="3">
        <v>194.0</v>
      </c>
      <c r="D865" s="5">
        <v>43353.073333333334</v>
      </c>
      <c r="E865" s="8">
        <f t="shared" si="1"/>
        <v>43353</v>
      </c>
      <c r="F865" s="9">
        <f>IFERROR(__xludf.DUMMYFUNCTION("""COMPUTED_VALUE"""),0.07333333333333333)</f>
        <v>0.07333333333</v>
      </c>
      <c r="G865" s="3">
        <f t="shared" si="2"/>
        <v>1</v>
      </c>
      <c r="H865" s="3">
        <f>IFERROR(__xludf.DUMMYFUNCTION("""COMPUTED_VALUE"""),45.0)</f>
        <v>45</v>
      </c>
      <c r="I865" s="3">
        <f>IFERROR(__xludf.DUMMYFUNCTION("""COMPUTED_VALUE"""),36.0)</f>
        <v>36</v>
      </c>
    </row>
    <row r="866">
      <c r="A866" s="3">
        <v>185.0</v>
      </c>
      <c r="B866" s="3">
        <v>3.0</v>
      </c>
      <c r="C866" s="3">
        <v>188.0</v>
      </c>
      <c r="D866" s="5">
        <v>43353.083761574075</v>
      </c>
      <c r="E866" s="8">
        <f t="shared" si="1"/>
        <v>43353</v>
      </c>
      <c r="F866" s="9">
        <f>IFERROR(__xludf.DUMMYFUNCTION("""COMPUTED_VALUE"""),0.08376157407407407)</f>
        <v>0.08376157407</v>
      </c>
      <c r="G866" s="3">
        <f t="shared" si="2"/>
        <v>2</v>
      </c>
      <c r="H866" s="3">
        <f>IFERROR(__xludf.DUMMYFUNCTION("""COMPUTED_VALUE"""),0.0)</f>
        <v>0</v>
      </c>
      <c r="I866" s="3">
        <f>IFERROR(__xludf.DUMMYFUNCTION("""COMPUTED_VALUE"""),37.0)</f>
        <v>37</v>
      </c>
    </row>
    <row r="867">
      <c r="A867" s="3">
        <v>216.0</v>
      </c>
      <c r="B867" s="3">
        <v>3.0</v>
      </c>
      <c r="C867" s="3">
        <v>219.0</v>
      </c>
      <c r="D867" s="5">
        <v>43353.09416666667</v>
      </c>
      <c r="E867" s="8">
        <f t="shared" si="1"/>
        <v>43353</v>
      </c>
      <c r="F867" s="9">
        <f>IFERROR(__xludf.DUMMYFUNCTION("""COMPUTED_VALUE"""),0.09416666666666666)</f>
        <v>0.09416666667</v>
      </c>
      <c r="G867" s="3">
        <f t="shared" si="2"/>
        <v>2</v>
      </c>
      <c r="H867" s="3">
        <f>IFERROR(__xludf.DUMMYFUNCTION("""COMPUTED_VALUE"""),15.0)</f>
        <v>15</v>
      </c>
      <c r="I867" s="3">
        <f>IFERROR(__xludf.DUMMYFUNCTION("""COMPUTED_VALUE"""),36.0)</f>
        <v>36</v>
      </c>
    </row>
    <row r="868">
      <c r="A868" s="3">
        <v>191.0</v>
      </c>
      <c r="B868" s="3">
        <v>0.0</v>
      </c>
      <c r="C868" s="3">
        <v>191.0</v>
      </c>
      <c r="D868" s="5">
        <v>43353.104583333334</v>
      </c>
      <c r="E868" s="8">
        <f t="shared" si="1"/>
        <v>43353</v>
      </c>
      <c r="F868" s="9">
        <f>IFERROR(__xludf.DUMMYFUNCTION("""COMPUTED_VALUE"""),0.10458333333333333)</f>
        <v>0.1045833333</v>
      </c>
      <c r="G868" s="3">
        <f t="shared" si="2"/>
        <v>2</v>
      </c>
      <c r="H868" s="3">
        <f>IFERROR(__xludf.DUMMYFUNCTION("""COMPUTED_VALUE"""),30.0)</f>
        <v>30</v>
      </c>
      <c r="I868" s="3">
        <f>IFERROR(__xludf.DUMMYFUNCTION("""COMPUTED_VALUE"""),36.0)</f>
        <v>36</v>
      </c>
    </row>
    <row r="869">
      <c r="A869" s="3">
        <v>166.0</v>
      </c>
      <c r="B869" s="3">
        <v>3.0</v>
      </c>
      <c r="C869" s="3">
        <v>169.0</v>
      </c>
      <c r="D869" s="5">
        <v>43353.11498842593</v>
      </c>
      <c r="E869" s="8">
        <f t="shared" si="1"/>
        <v>43353</v>
      </c>
      <c r="F869" s="9">
        <f>IFERROR(__xludf.DUMMYFUNCTION("""COMPUTED_VALUE"""),0.11498842592592592)</f>
        <v>0.1149884259</v>
      </c>
      <c r="G869" s="3">
        <f t="shared" si="2"/>
        <v>2</v>
      </c>
      <c r="H869" s="3">
        <f>IFERROR(__xludf.DUMMYFUNCTION("""COMPUTED_VALUE"""),45.0)</f>
        <v>45</v>
      </c>
      <c r="I869" s="3">
        <f>IFERROR(__xludf.DUMMYFUNCTION("""COMPUTED_VALUE"""),35.0)</f>
        <v>35</v>
      </c>
    </row>
    <row r="870">
      <c r="A870" s="3">
        <v>152.0</v>
      </c>
      <c r="B870" s="3">
        <v>4.0</v>
      </c>
      <c r="C870" s="3">
        <v>156.0</v>
      </c>
      <c r="D870" s="5">
        <v>43353.12541666667</v>
      </c>
      <c r="E870" s="8">
        <f t="shared" si="1"/>
        <v>43353</v>
      </c>
      <c r="F870" s="9">
        <f>IFERROR(__xludf.DUMMYFUNCTION("""COMPUTED_VALUE"""),0.12541666666666668)</f>
        <v>0.1254166667</v>
      </c>
      <c r="G870" s="3">
        <f t="shared" si="2"/>
        <v>3</v>
      </c>
      <c r="H870" s="3">
        <f>IFERROR(__xludf.DUMMYFUNCTION("""COMPUTED_VALUE"""),0.0)</f>
        <v>0</v>
      </c>
      <c r="I870" s="3">
        <f>IFERROR(__xludf.DUMMYFUNCTION("""COMPUTED_VALUE"""),36.0)</f>
        <v>36</v>
      </c>
    </row>
    <row r="871">
      <c r="A871" s="3">
        <v>135.0</v>
      </c>
      <c r="B871" s="3">
        <v>2.0</v>
      </c>
      <c r="C871" s="3">
        <v>137.0</v>
      </c>
      <c r="D871" s="5">
        <v>43353.13582175926</v>
      </c>
      <c r="E871" s="8">
        <f t="shared" si="1"/>
        <v>43353</v>
      </c>
      <c r="F871" s="9">
        <f>IFERROR(__xludf.DUMMYFUNCTION("""COMPUTED_VALUE"""),0.13582175925925927)</f>
        <v>0.1358217593</v>
      </c>
      <c r="G871" s="3">
        <f t="shared" si="2"/>
        <v>3</v>
      </c>
      <c r="H871" s="3">
        <f>IFERROR(__xludf.DUMMYFUNCTION("""COMPUTED_VALUE"""),15.0)</f>
        <v>15</v>
      </c>
      <c r="I871" s="3">
        <f>IFERROR(__xludf.DUMMYFUNCTION("""COMPUTED_VALUE"""),35.0)</f>
        <v>35</v>
      </c>
    </row>
    <row r="872">
      <c r="A872" s="3">
        <v>127.0</v>
      </c>
      <c r="B872" s="3">
        <v>0.0</v>
      </c>
      <c r="C872" s="3">
        <v>127.0</v>
      </c>
      <c r="D872" s="5">
        <v>43353.146261574075</v>
      </c>
      <c r="E872" s="8">
        <f t="shared" si="1"/>
        <v>43353</v>
      </c>
      <c r="F872" s="9">
        <f>IFERROR(__xludf.DUMMYFUNCTION("""COMPUTED_VALUE"""),0.14626157407407409)</f>
        <v>0.1462615741</v>
      </c>
      <c r="G872" s="3">
        <f t="shared" si="2"/>
        <v>3</v>
      </c>
      <c r="H872" s="3">
        <f>IFERROR(__xludf.DUMMYFUNCTION("""COMPUTED_VALUE"""),30.0)</f>
        <v>30</v>
      </c>
      <c r="I872" s="3">
        <f>IFERROR(__xludf.DUMMYFUNCTION("""COMPUTED_VALUE"""),37.0)</f>
        <v>37</v>
      </c>
    </row>
    <row r="873">
      <c r="A873" s="3">
        <v>111.0</v>
      </c>
      <c r="B873" s="3">
        <v>0.0</v>
      </c>
      <c r="C873" s="3">
        <v>111.0</v>
      </c>
      <c r="D873" s="5">
        <v>43353.15666666667</v>
      </c>
      <c r="E873" s="8">
        <f t="shared" si="1"/>
        <v>43353</v>
      </c>
      <c r="F873" s="9">
        <f>IFERROR(__xludf.DUMMYFUNCTION("""COMPUTED_VALUE"""),0.15666666666666668)</f>
        <v>0.1566666667</v>
      </c>
      <c r="G873" s="3">
        <f t="shared" si="2"/>
        <v>3</v>
      </c>
      <c r="H873" s="3">
        <f>IFERROR(__xludf.DUMMYFUNCTION("""COMPUTED_VALUE"""),45.0)</f>
        <v>45</v>
      </c>
      <c r="I873" s="3">
        <f>IFERROR(__xludf.DUMMYFUNCTION("""COMPUTED_VALUE"""),36.0)</f>
        <v>36</v>
      </c>
    </row>
    <row r="874">
      <c r="A874" s="3">
        <v>107.0</v>
      </c>
      <c r="B874" s="3">
        <v>0.0</v>
      </c>
      <c r="C874" s="3">
        <v>107.0</v>
      </c>
      <c r="D874" s="5">
        <v>43353.167083333334</v>
      </c>
      <c r="E874" s="8">
        <f t="shared" si="1"/>
        <v>43353</v>
      </c>
      <c r="F874" s="9">
        <f>IFERROR(__xludf.DUMMYFUNCTION("""COMPUTED_VALUE"""),0.16708333333333333)</f>
        <v>0.1670833333</v>
      </c>
      <c r="G874" s="3">
        <f t="shared" si="2"/>
        <v>4</v>
      </c>
      <c r="H874" s="3">
        <f>IFERROR(__xludf.DUMMYFUNCTION("""COMPUTED_VALUE"""),0.0)</f>
        <v>0</v>
      </c>
      <c r="I874" s="3">
        <f>IFERROR(__xludf.DUMMYFUNCTION("""COMPUTED_VALUE"""),36.0)</f>
        <v>36</v>
      </c>
    </row>
    <row r="875">
      <c r="A875" s="3">
        <v>44.0</v>
      </c>
      <c r="B875" s="3">
        <v>0.0</v>
      </c>
      <c r="C875" s="3">
        <v>44.0</v>
      </c>
      <c r="D875" s="5">
        <v>43353.1775</v>
      </c>
      <c r="E875" s="8">
        <f t="shared" si="1"/>
        <v>43353</v>
      </c>
      <c r="F875" s="9">
        <f>IFERROR(__xludf.DUMMYFUNCTION("""COMPUTED_VALUE"""),0.1775)</f>
        <v>0.1775</v>
      </c>
      <c r="G875" s="3">
        <f t="shared" si="2"/>
        <v>4</v>
      </c>
      <c r="H875" s="3">
        <f>IFERROR(__xludf.DUMMYFUNCTION("""COMPUTED_VALUE"""),15.0)</f>
        <v>15</v>
      </c>
      <c r="I875" s="3">
        <f>IFERROR(__xludf.DUMMYFUNCTION("""COMPUTED_VALUE"""),36.0)</f>
        <v>36</v>
      </c>
    </row>
    <row r="876">
      <c r="A876" s="3">
        <v>16.0</v>
      </c>
      <c r="B876" s="3">
        <v>0.0</v>
      </c>
      <c r="C876" s="3">
        <v>15.0</v>
      </c>
      <c r="D876" s="5">
        <v>43353.18791666667</v>
      </c>
      <c r="E876" s="8">
        <f t="shared" si="1"/>
        <v>43353</v>
      </c>
      <c r="F876" s="9">
        <f>IFERROR(__xludf.DUMMYFUNCTION("""COMPUTED_VALUE"""),0.18791666666666668)</f>
        <v>0.1879166667</v>
      </c>
      <c r="G876" s="3">
        <f t="shared" si="2"/>
        <v>4</v>
      </c>
      <c r="H876" s="3">
        <f>IFERROR(__xludf.DUMMYFUNCTION("""COMPUTED_VALUE"""),30.0)</f>
        <v>30</v>
      </c>
      <c r="I876" s="3">
        <f>IFERROR(__xludf.DUMMYFUNCTION("""COMPUTED_VALUE"""),36.0)</f>
        <v>36</v>
      </c>
    </row>
    <row r="877">
      <c r="A877" s="3">
        <v>22.0</v>
      </c>
      <c r="B877" s="3">
        <v>0.0</v>
      </c>
      <c r="C877" s="3">
        <v>14.0</v>
      </c>
      <c r="D877" s="5">
        <v>43353.198333333334</v>
      </c>
      <c r="E877" s="8">
        <f t="shared" si="1"/>
        <v>43353</v>
      </c>
      <c r="F877" s="9">
        <f>IFERROR(__xludf.DUMMYFUNCTION("""COMPUTED_VALUE"""),0.19833333333333333)</f>
        <v>0.1983333333</v>
      </c>
      <c r="G877" s="3">
        <f t="shared" si="2"/>
        <v>4</v>
      </c>
      <c r="H877" s="3">
        <f>IFERROR(__xludf.DUMMYFUNCTION("""COMPUTED_VALUE"""),45.0)</f>
        <v>45</v>
      </c>
      <c r="I877" s="3">
        <f>IFERROR(__xludf.DUMMYFUNCTION("""COMPUTED_VALUE"""),36.0)</f>
        <v>36</v>
      </c>
    </row>
    <row r="878">
      <c r="A878" s="3">
        <v>15.0</v>
      </c>
      <c r="B878" s="3">
        <v>0.0</v>
      </c>
      <c r="C878" s="3">
        <v>14.0</v>
      </c>
      <c r="D878" s="5">
        <v>43353.20875</v>
      </c>
      <c r="E878" s="8">
        <f t="shared" si="1"/>
        <v>43353</v>
      </c>
      <c r="F878" s="9">
        <f>IFERROR(__xludf.DUMMYFUNCTION("""COMPUTED_VALUE"""),0.20875)</f>
        <v>0.20875</v>
      </c>
      <c r="G878" s="3">
        <f t="shared" si="2"/>
        <v>5</v>
      </c>
      <c r="H878" s="3">
        <f>IFERROR(__xludf.DUMMYFUNCTION("""COMPUTED_VALUE"""),0.0)</f>
        <v>0</v>
      </c>
      <c r="I878" s="3">
        <f>IFERROR(__xludf.DUMMYFUNCTION("""COMPUTED_VALUE"""),36.0)</f>
        <v>36</v>
      </c>
    </row>
    <row r="879">
      <c r="A879" s="3">
        <v>15.0</v>
      </c>
      <c r="B879" s="3">
        <v>0.0</v>
      </c>
      <c r="C879" s="3">
        <v>14.0</v>
      </c>
      <c r="D879" s="5">
        <v>43353.21915509259</v>
      </c>
      <c r="E879" s="8">
        <f t="shared" si="1"/>
        <v>43353</v>
      </c>
      <c r="F879" s="9">
        <f>IFERROR(__xludf.DUMMYFUNCTION("""COMPUTED_VALUE"""),0.21915509259259258)</f>
        <v>0.2191550926</v>
      </c>
      <c r="G879" s="3">
        <f t="shared" si="2"/>
        <v>5</v>
      </c>
      <c r="H879" s="3">
        <f>IFERROR(__xludf.DUMMYFUNCTION("""COMPUTED_VALUE"""),15.0)</f>
        <v>15</v>
      </c>
      <c r="I879" s="3">
        <f>IFERROR(__xludf.DUMMYFUNCTION("""COMPUTED_VALUE"""),35.0)</f>
        <v>35</v>
      </c>
    </row>
    <row r="880">
      <c r="A880" s="3">
        <v>15.0</v>
      </c>
      <c r="B880" s="3">
        <v>0.0</v>
      </c>
      <c r="C880" s="3">
        <v>14.0</v>
      </c>
      <c r="D880" s="5">
        <v>43353.229583333334</v>
      </c>
      <c r="E880" s="8">
        <f t="shared" si="1"/>
        <v>43353</v>
      </c>
      <c r="F880" s="9">
        <f>IFERROR(__xludf.DUMMYFUNCTION("""COMPUTED_VALUE"""),0.22958333333333333)</f>
        <v>0.2295833333</v>
      </c>
      <c r="G880" s="3">
        <f t="shared" si="2"/>
        <v>5</v>
      </c>
      <c r="H880" s="3">
        <f>IFERROR(__xludf.DUMMYFUNCTION("""COMPUTED_VALUE"""),30.0)</f>
        <v>30</v>
      </c>
      <c r="I880" s="3">
        <f>IFERROR(__xludf.DUMMYFUNCTION("""COMPUTED_VALUE"""),36.0)</f>
        <v>36</v>
      </c>
    </row>
    <row r="881">
      <c r="A881" s="3">
        <v>15.0</v>
      </c>
      <c r="B881" s="3">
        <v>0.0</v>
      </c>
      <c r="C881" s="3">
        <v>14.0</v>
      </c>
      <c r="D881" s="5">
        <v>43353.24</v>
      </c>
      <c r="E881" s="8">
        <f t="shared" si="1"/>
        <v>43353</v>
      </c>
      <c r="F881" s="9">
        <f>IFERROR(__xludf.DUMMYFUNCTION("""COMPUTED_VALUE"""),0.24)</f>
        <v>0.24</v>
      </c>
      <c r="G881" s="3">
        <f t="shared" si="2"/>
        <v>5</v>
      </c>
      <c r="H881" s="3">
        <f>IFERROR(__xludf.DUMMYFUNCTION("""COMPUTED_VALUE"""),45.0)</f>
        <v>45</v>
      </c>
      <c r="I881" s="3">
        <f>IFERROR(__xludf.DUMMYFUNCTION("""COMPUTED_VALUE"""),36.0)</f>
        <v>36</v>
      </c>
    </row>
    <row r="882">
      <c r="A882" s="3">
        <v>14.0</v>
      </c>
      <c r="B882" s="3">
        <v>0.0</v>
      </c>
      <c r="C882" s="3">
        <v>13.0</v>
      </c>
      <c r="D882" s="5">
        <v>43353.25041666667</v>
      </c>
      <c r="E882" s="8">
        <f t="shared" si="1"/>
        <v>43353</v>
      </c>
      <c r="F882" s="9">
        <f>IFERROR(__xludf.DUMMYFUNCTION("""COMPUTED_VALUE"""),0.2504166666666667)</f>
        <v>0.2504166667</v>
      </c>
      <c r="G882" s="3">
        <f t="shared" si="2"/>
        <v>6</v>
      </c>
      <c r="H882" s="3">
        <f>IFERROR(__xludf.DUMMYFUNCTION("""COMPUTED_VALUE"""),0.0)</f>
        <v>0</v>
      </c>
      <c r="I882" s="3">
        <f>IFERROR(__xludf.DUMMYFUNCTION("""COMPUTED_VALUE"""),36.0)</f>
        <v>36</v>
      </c>
    </row>
    <row r="883">
      <c r="A883" s="3">
        <v>14.0</v>
      </c>
      <c r="B883" s="3">
        <v>0.0</v>
      </c>
      <c r="C883" s="3">
        <v>13.0</v>
      </c>
      <c r="D883" s="5">
        <v>43353.26082175926</v>
      </c>
      <c r="E883" s="8">
        <f t="shared" si="1"/>
        <v>43353</v>
      </c>
      <c r="F883" s="9">
        <f>IFERROR(__xludf.DUMMYFUNCTION("""COMPUTED_VALUE"""),0.26082175925925927)</f>
        <v>0.2608217593</v>
      </c>
      <c r="G883" s="3">
        <f t="shared" si="2"/>
        <v>6</v>
      </c>
      <c r="H883" s="3">
        <f>IFERROR(__xludf.DUMMYFUNCTION("""COMPUTED_VALUE"""),15.0)</f>
        <v>15</v>
      </c>
      <c r="I883" s="3">
        <f>IFERROR(__xludf.DUMMYFUNCTION("""COMPUTED_VALUE"""),35.0)</f>
        <v>35</v>
      </c>
    </row>
    <row r="884">
      <c r="A884" s="3">
        <v>14.0</v>
      </c>
      <c r="B884" s="3">
        <v>0.0</v>
      </c>
      <c r="C884" s="3">
        <v>13.0</v>
      </c>
      <c r="D884" s="5">
        <v>43353.27390046296</v>
      </c>
      <c r="E884" s="8">
        <f t="shared" si="1"/>
        <v>43353</v>
      </c>
      <c r="F884" s="9">
        <f>IFERROR(__xludf.DUMMYFUNCTION("""COMPUTED_VALUE"""),0.27390046296296294)</f>
        <v>0.273900463</v>
      </c>
      <c r="G884" s="3">
        <f t="shared" si="2"/>
        <v>6</v>
      </c>
      <c r="H884" s="3">
        <f>IFERROR(__xludf.DUMMYFUNCTION("""COMPUTED_VALUE"""),34.0)</f>
        <v>34</v>
      </c>
      <c r="I884" s="3">
        <f>IFERROR(__xludf.DUMMYFUNCTION("""COMPUTED_VALUE"""),25.0)</f>
        <v>25</v>
      </c>
    </row>
    <row r="885">
      <c r="A885" s="3">
        <v>14.0</v>
      </c>
      <c r="B885" s="3">
        <v>0.0</v>
      </c>
      <c r="C885" s="3">
        <v>13.0</v>
      </c>
      <c r="D885" s="5">
        <v>43353.28165509259</v>
      </c>
      <c r="E885" s="8">
        <f t="shared" si="1"/>
        <v>43353</v>
      </c>
      <c r="F885" s="9">
        <f>IFERROR(__xludf.DUMMYFUNCTION("""COMPUTED_VALUE"""),0.2816550925925926)</f>
        <v>0.2816550926</v>
      </c>
      <c r="G885" s="3">
        <f t="shared" si="2"/>
        <v>6</v>
      </c>
      <c r="H885" s="3">
        <f>IFERROR(__xludf.DUMMYFUNCTION("""COMPUTED_VALUE"""),45.0)</f>
        <v>45</v>
      </c>
      <c r="I885" s="3">
        <f>IFERROR(__xludf.DUMMYFUNCTION("""COMPUTED_VALUE"""),35.0)</f>
        <v>35</v>
      </c>
    </row>
    <row r="886">
      <c r="A886" s="3">
        <v>15.0</v>
      </c>
      <c r="B886" s="3">
        <v>0.0</v>
      </c>
      <c r="C886" s="3">
        <v>14.0</v>
      </c>
      <c r="D886" s="5">
        <v>43353.29209490741</v>
      </c>
      <c r="E886" s="8">
        <f t="shared" si="1"/>
        <v>43353</v>
      </c>
      <c r="F886" s="9">
        <f>IFERROR(__xludf.DUMMYFUNCTION("""COMPUTED_VALUE"""),0.2920949074074074)</f>
        <v>0.2920949074</v>
      </c>
      <c r="G886" s="3">
        <f t="shared" si="2"/>
        <v>7</v>
      </c>
      <c r="H886" s="3">
        <f>IFERROR(__xludf.DUMMYFUNCTION("""COMPUTED_VALUE"""),0.0)</f>
        <v>0</v>
      </c>
      <c r="I886" s="3">
        <f>IFERROR(__xludf.DUMMYFUNCTION("""COMPUTED_VALUE"""),37.0)</f>
        <v>37</v>
      </c>
    </row>
    <row r="887">
      <c r="A887" s="3">
        <v>34.0</v>
      </c>
      <c r="B887" s="3">
        <v>0.0</v>
      </c>
      <c r="C887" s="3">
        <v>33.0</v>
      </c>
      <c r="D887" s="5">
        <v>43353.30252314815</v>
      </c>
      <c r="E887" s="8">
        <f t="shared" si="1"/>
        <v>43353</v>
      </c>
      <c r="F887" s="9">
        <f>IFERROR(__xludf.DUMMYFUNCTION("""COMPUTED_VALUE"""),0.3025231481481481)</f>
        <v>0.3025231481</v>
      </c>
      <c r="G887" s="3">
        <f t="shared" si="2"/>
        <v>7</v>
      </c>
      <c r="H887" s="3">
        <f>IFERROR(__xludf.DUMMYFUNCTION("""COMPUTED_VALUE"""),15.0)</f>
        <v>15</v>
      </c>
      <c r="I887" s="3">
        <f>IFERROR(__xludf.DUMMYFUNCTION("""COMPUTED_VALUE"""),38.0)</f>
        <v>38</v>
      </c>
    </row>
    <row r="888">
      <c r="A888" s="3">
        <v>38.0</v>
      </c>
      <c r="B888" s="3">
        <v>0.0</v>
      </c>
      <c r="C888" s="3">
        <v>37.0</v>
      </c>
      <c r="D888" s="5">
        <v>43353.31292824074</v>
      </c>
      <c r="E888" s="8">
        <f t="shared" si="1"/>
        <v>43353</v>
      </c>
      <c r="F888" s="9">
        <f>IFERROR(__xludf.DUMMYFUNCTION("""COMPUTED_VALUE"""),0.3129282407407407)</f>
        <v>0.3129282407</v>
      </c>
      <c r="G888" s="3">
        <f t="shared" si="2"/>
        <v>7</v>
      </c>
      <c r="H888" s="3">
        <f>IFERROR(__xludf.DUMMYFUNCTION("""COMPUTED_VALUE"""),30.0)</f>
        <v>30</v>
      </c>
      <c r="I888" s="3">
        <f>IFERROR(__xludf.DUMMYFUNCTION("""COMPUTED_VALUE"""),37.0)</f>
        <v>37</v>
      </c>
    </row>
    <row r="889">
      <c r="A889" s="3">
        <v>58.0</v>
      </c>
      <c r="B889" s="3">
        <v>0.0</v>
      </c>
      <c r="C889" s="3">
        <v>57.0</v>
      </c>
      <c r="D889" s="5">
        <v>43353.32335648148</v>
      </c>
      <c r="E889" s="8">
        <f t="shared" si="1"/>
        <v>43353</v>
      </c>
      <c r="F889" s="9">
        <f>IFERROR(__xludf.DUMMYFUNCTION("""COMPUTED_VALUE"""),0.3233564814814815)</f>
        <v>0.3233564815</v>
      </c>
      <c r="G889" s="3">
        <f t="shared" si="2"/>
        <v>7</v>
      </c>
      <c r="H889" s="3">
        <f>IFERROR(__xludf.DUMMYFUNCTION("""COMPUTED_VALUE"""),45.0)</f>
        <v>45</v>
      </c>
      <c r="I889" s="3">
        <f>IFERROR(__xludf.DUMMYFUNCTION("""COMPUTED_VALUE"""),38.0)</f>
        <v>38</v>
      </c>
    </row>
    <row r="890">
      <c r="A890" s="3">
        <v>45.0</v>
      </c>
      <c r="B890" s="3">
        <v>0.0</v>
      </c>
      <c r="C890" s="3">
        <v>44.0</v>
      </c>
      <c r="D890" s="5">
        <v>43353.33377314815</v>
      </c>
      <c r="E890" s="8">
        <f t="shared" si="1"/>
        <v>43353</v>
      </c>
      <c r="F890" s="9">
        <f>IFERROR(__xludf.DUMMYFUNCTION("""COMPUTED_VALUE"""),0.3337731481481481)</f>
        <v>0.3337731481</v>
      </c>
      <c r="G890" s="3">
        <f t="shared" si="2"/>
        <v>8</v>
      </c>
      <c r="H890" s="3">
        <f>IFERROR(__xludf.DUMMYFUNCTION("""COMPUTED_VALUE"""),0.0)</f>
        <v>0</v>
      </c>
      <c r="I890" s="3">
        <f>IFERROR(__xludf.DUMMYFUNCTION("""COMPUTED_VALUE"""),38.0)</f>
        <v>38</v>
      </c>
    </row>
    <row r="891">
      <c r="A891" s="3">
        <v>59.0</v>
      </c>
      <c r="B891" s="3">
        <v>0.0</v>
      </c>
      <c r="C891" s="3">
        <v>59.0</v>
      </c>
      <c r="D891" s="5">
        <v>43353.34417824074</v>
      </c>
      <c r="E891" s="8">
        <f t="shared" si="1"/>
        <v>43353</v>
      </c>
      <c r="F891" s="9">
        <f>IFERROR(__xludf.DUMMYFUNCTION("""COMPUTED_VALUE"""),0.3441782407407407)</f>
        <v>0.3441782407</v>
      </c>
      <c r="G891" s="3">
        <f t="shared" si="2"/>
        <v>8</v>
      </c>
      <c r="H891" s="3">
        <f>IFERROR(__xludf.DUMMYFUNCTION("""COMPUTED_VALUE"""),15.0)</f>
        <v>15</v>
      </c>
      <c r="I891" s="3">
        <f>IFERROR(__xludf.DUMMYFUNCTION("""COMPUTED_VALUE"""),37.0)</f>
        <v>37</v>
      </c>
    </row>
    <row r="892">
      <c r="A892" s="3">
        <v>108.0</v>
      </c>
      <c r="B892" s="3">
        <v>0.0</v>
      </c>
      <c r="C892" s="3">
        <v>108.0</v>
      </c>
      <c r="D892" s="5">
        <v>43353.35459490741</v>
      </c>
      <c r="E892" s="8">
        <f t="shared" si="1"/>
        <v>43353</v>
      </c>
      <c r="F892" s="9">
        <f>IFERROR(__xludf.DUMMYFUNCTION("""COMPUTED_VALUE"""),0.3545949074074074)</f>
        <v>0.3545949074</v>
      </c>
      <c r="G892" s="3">
        <f t="shared" si="2"/>
        <v>8</v>
      </c>
      <c r="H892" s="3">
        <f>IFERROR(__xludf.DUMMYFUNCTION("""COMPUTED_VALUE"""),30.0)</f>
        <v>30</v>
      </c>
      <c r="I892" s="3">
        <f>IFERROR(__xludf.DUMMYFUNCTION("""COMPUTED_VALUE"""),37.0)</f>
        <v>37</v>
      </c>
    </row>
    <row r="893">
      <c r="A893" s="3">
        <v>145.0</v>
      </c>
      <c r="B893" s="3">
        <v>1.0</v>
      </c>
      <c r="C893" s="3">
        <v>146.0</v>
      </c>
      <c r="D893" s="5">
        <v>43353.365011574075</v>
      </c>
      <c r="E893" s="8">
        <f t="shared" si="1"/>
        <v>43353</v>
      </c>
      <c r="F893" s="9">
        <f>IFERROR(__xludf.DUMMYFUNCTION("""COMPUTED_VALUE"""),0.3650115740740741)</f>
        <v>0.3650115741</v>
      </c>
      <c r="G893" s="3">
        <f t="shared" si="2"/>
        <v>8</v>
      </c>
      <c r="H893" s="3">
        <f>IFERROR(__xludf.DUMMYFUNCTION("""COMPUTED_VALUE"""),45.0)</f>
        <v>45</v>
      </c>
      <c r="I893" s="3">
        <f>IFERROR(__xludf.DUMMYFUNCTION("""COMPUTED_VALUE"""),37.0)</f>
        <v>37</v>
      </c>
    </row>
    <row r="894">
      <c r="A894" s="3">
        <v>146.0</v>
      </c>
      <c r="B894" s="3">
        <v>0.0</v>
      </c>
      <c r="C894" s="3">
        <v>145.0</v>
      </c>
      <c r="D894" s="5">
        <v>43353.37542824074</v>
      </c>
      <c r="E894" s="8">
        <f t="shared" si="1"/>
        <v>43353</v>
      </c>
      <c r="F894" s="9">
        <f>IFERROR(__xludf.DUMMYFUNCTION("""COMPUTED_VALUE"""),0.3754282407407407)</f>
        <v>0.3754282407</v>
      </c>
      <c r="G894" s="3">
        <f t="shared" si="2"/>
        <v>9</v>
      </c>
      <c r="H894" s="3">
        <f>IFERROR(__xludf.DUMMYFUNCTION("""COMPUTED_VALUE"""),0.0)</f>
        <v>0</v>
      </c>
      <c r="I894" s="3">
        <f>IFERROR(__xludf.DUMMYFUNCTION("""COMPUTED_VALUE"""),37.0)</f>
        <v>37</v>
      </c>
    </row>
    <row r="895">
      <c r="A895" s="3">
        <v>213.0</v>
      </c>
      <c r="B895" s="3">
        <v>1.0</v>
      </c>
      <c r="C895" s="3">
        <v>214.0</v>
      </c>
      <c r="D895" s="5">
        <v>43353.38584490741</v>
      </c>
      <c r="E895" s="8">
        <f t="shared" si="1"/>
        <v>43353</v>
      </c>
      <c r="F895" s="9">
        <f>IFERROR(__xludf.DUMMYFUNCTION("""COMPUTED_VALUE"""),0.3858449074074074)</f>
        <v>0.3858449074</v>
      </c>
      <c r="G895" s="3">
        <f t="shared" si="2"/>
        <v>9</v>
      </c>
      <c r="H895" s="3">
        <f>IFERROR(__xludf.DUMMYFUNCTION("""COMPUTED_VALUE"""),15.0)</f>
        <v>15</v>
      </c>
      <c r="I895" s="3">
        <f>IFERROR(__xludf.DUMMYFUNCTION("""COMPUTED_VALUE"""),37.0)</f>
        <v>37</v>
      </c>
    </row>
    <row r="896">
      <c r="A896" s="3">
        <v>312.0</v>
      </c>
      <c r="B896" s="3">
        <v>2.0</v>
      </c>
      <c r="C896" s="3">
        <v>314.0</v>
      </c>
      <c r="D896" s="5">
        <v>43353.39627314815</v>
      </c>
      <c r="E896" s="8">
        <f t="shared" si="1"/>
        <v>43353</v>
      </c>
      <c r="F896" s="9">
        <f>IFERROR(__xludf.DUMMYFUNCTION("""COMPUTED_VALUE"""),0.3962731481481481)</f>
        <v>0.3962731481</v>
      </c>
      <c r="G896" s="3">
        <f t="shared" si="2"/>
        <v>9</v>
      </c>
      <c r="H896" s="3">
        <f>IFERROR(__xludf.DUMMYFUNCTION("""COMPUTED_VALUE"""),30.0)</f>
        <v>30</v>
      </c>
      <c r="I896" s="3">
        <f>IFERROR(__xludf.DUMMYFUNCTION("""COMPUTED_VALUE"""),38.0)</f>
        <v>38</v>
      </c>
    </row>
    <row r="897">
      <c r="A897" s="3">
        <v>539.0</v>
      </c>
      <c r="B897" s="3">
        <v>4.0</v>
      </c>
      <c r="C897" s="3">
        <v>543.0</v>
      </c>
      <c r="D897" s="5">
        <v>43353.40667824074</v>
      </c>
      <c r="E897" s="8">
        <f t="shared" si="1"/>
        <v>43353</v>
      </c>
      <c r="F897" s="9">
        <f>IFERROR(__xludf.DUMMYFUNCTION("""COMPUTED_VALUE"""),0.4066782407407407)</f>
        <v>0.4066782407</v>
      </c>
      <c r="G897" s="3">
        <f t="shared" si="2"/>
        <v>9</v>
      </c>
      <c r="H897" s="3">
        <f>IFERROR(__xludf.DUMMYFUNCTION("""COMPUTED_VALUE"""),45.0)</f>
        <v>45</v>
      </c>
      <c r="I897" s="3">
        <f>IFERROR(__xludf.DUMMYFUNCTION("""COMPUTED_VALUE"""),37.0)</f>
        <v>37</v>
      </c>
    </row>
    <row r="898">
      <c r="A898" s="3">
        <v>471.0</v>
      </c>
      <c r="B898" s="3">
        <v>2.0</v>
      </c>
      <c r="C898" s="3">
        <v>473.0</v>
      </c>
      <c r="D898" s="5">
        <v>43353.41709490741</v>
      </c>
      <c r="E898" s="8">
        <f t="shared" si="1"/>
        <v>43353</v>
      </c>
      <c r="F898" s="9">
        <f>IFERROR(__xludf.DUMMYFUNCTION("""COMPUTED_VALUE"""),0.4170949074074074)</f>
        <v>0.4170949074</v>
      </c>
      <c r="G898" s="3">
        <f t="shared" si="2"/>
        <v>10</v>
      </c>
      <c r="H898" s="3">
        <f>IFERROR(__xludf.DUMMYFUNCTION("""COMPUTED_VALUE"""),0.0)</f>
        <v>0</v>
      </c>
      <c r="I898" s="3">
        <f>IFERROR(__xludf.DUMMYFUNCTION("""COMPUTED_VALUE"""),37.0)</f>
        <v>37</v>
      </c>
    </row>
    <row r="899">
      <c r="A899" s="3">
        <v>495.0</v>
      </c>
      <c r="B899" s="3">
        <v>6.0</v>
      </c>
      <c r="C899" s="3">
        <v>501.0</v>
      </c>
      <c r="D899" s="5">
        <v>43353.4275</v>
      </c>
      <c r="E899" s="8">
        <f t="shared" si="1"/>
        <v>43353</v>
      </c>
      <c r="F899" s="9">
        <f>IFERROR(__xludf.DUMMYFUNCTION("""COMPUTED_VALUE"""),0.4275)</f>
        <v>0.4275</v>
      </c>
      <c r="G899" s="3">
        <f t="shared" si="2"/>
        <v>10</v>
      </c>
      <c r="H899" s="3">
        <f>IFERROR(__xludf.DUMMYFUNCTION("""COMPUTED_VALUE"""),15.0)</f>
        <v>15</v>
      </c>
      <c r="I899" s="3">
        <f>IFERROR(__xludf.DUMMYFUNCTION("""COMPUTED_VALUE"""),36.0)</f>
        <v>36</v>
      </c>
    </row>
    <row r="900">
      <c r="A900" s="3">
        <v>612.0</v>
      </c>
      <c r="B900" s="3">
        <v>13.0</v>
      </c>
      <c r="C900" s="3">
        <v>625.0</v>
      </c>
      <c r="D900" s="5">
        <v>43353.43792824074</v>
      </c>
      <c r="E900" s="8">
        <f t="shared" si="1"/>
        <v>43353</v>
      </c>
      <c r="F900" s="9">
        <f>IFERROR(__xludf.DUMMYFUNCTION("""COMPUTED_VALUE"""),0.4379282407407407)</f>
        <v>0.4379282407</v>
      </c>
      <c r="G900" s="3">
        <f t="shared" si="2"/>
        <v>10</v>
      </c>
      <c r="H900" s="3">
        <f>IFERROR(__xludf.DUMMYFUNCTION("""COMPUTED_VALUE"""),30.0)</f>
        <v>30</v>
      </c>
      <c r="I900" s="3">
        <f>IFERROR(__xludf.DUMMYFUNCTION("""COMPUTED_VALUE"""),37.0)</f>
        <v>37</v>
      </c>
    </row>
    <row r="901">
      <c r="A901" s="3">
        <v>776.0</v>
      </c>
      <c r="B901" s="3">
        <v>15.0</v>
      </c>
      <c r="C901" s="3">
        <v>791.0</v>
      </c>
      <c r="D901" s="5">
        <v>43353.448333333334</v>
      </c>
      <c r="E901" s="8">
        <f t="shared" si="1"/>
        <v>43353</v>
      </c>
      <c r="F901" s="9">
        <f>IFERROR(__xludf.DUMMYFUNCTION("""COMPUTED_VALUE"""),0.4483333333333333)</f>
        <v>0.4483333333</v>
      </c>
      <c r="G901" s="3">
        <f t="shared" si="2"/>
        <v>10</v>
      </c>
      <c r="H901" s="3">
        <f>IFERROR(__xludf.DUMMYFUNCTION("""COMPUTED_VALUE"""),45.0)</f>
        <v>45</v>
      </c>
      <c r="I901" s="3">
        <f>IFERROR(__xludf.DUMMYFUNCTION("""COMPUTED_VALUE"""),36.0)</f>
        <v>36</v>
      </c>
    </row>
    <row r="902">
      <c r="A902" s="3">
        <v>545.0</v>
      </c>
      <c r="B902" s="3">
        <v>8.0</v>
      </c>
      <c r="C902" s="3">
        <v>553.0</v>
      </c>
      <c r="D902" s="5">
        <v>43353.45877314815</v>
      </c>
      <c r="E902" s="8">
        <f t="shared" si="1"/>
        <v>43353</v>
      </c>
      <c r="F902" s="9">
        <f>IFERROR(__xludf.DUMMYFUNCTION("""COMPUTED_VALUE"""),0.4587731481481481)</f>
        <v>0.4587731481</v>
      </c>
      <c r="G902" s="3">
        <f t="shared" si="2"/>
        <v>11</v>
      </c>
      <c r="H902" s="3">
        <f>IFERROR(__xludf.DUMMYFUNCTION("""COMPUTED_VALUE"""),0.0)</f>
        <v>0</v>
      </c>
      <c r="I902" s="3">
        <f>IFERROR(__xludf.DUMMYFUNCTION("""COMPUTED_VALUE"""),38.0)</f>
        <v>38</v>
      </c>
    </row>
    <row r="903">
      <c r="A903" s="3">
        <v>454.0</v>
      </c>
      <c r="B903" s="3">
        <v>9.0</v>
      </c>
      <c r="C903" s="3">
        <v>463.0</v>
      </c>
      <c r="D903" s="5">
        <v>43353.46917824074</v>
      </c>
      <c r="E903" s="8">
        <f t="shared" si="1"/>
        <v>43353</v>
      </c>
      <c r="F903" s="9">
        <f>IFERROR(__xludf.DUMMYFUNCTION("""COMPUTED_VALUE"""),0.4691782407407407)</f>
        <v>0.4691782407</v>
      </c>
      <c r="G903" s="3">
        <f t="shared" si="2"/>
        <v>11</v>
      </c>
      <c r="H903" s="3">
        <f>IFERROR(__xludf.DUMMYFUNCTION("""COMPUTED_VALUE"""),15.0)</f>
        <v>15</v>
      </c>
      <c r="I903" s="3">
        <f>IFERROR(__xludf.DUMMYFUNCTION("""COMPUTED_VALUE"""),37.0)</f>
        <v>37</v>
      </c>
    </row>
    <row r="904">
      <c r="A904" s="3">
        <v>404.0</v>
      </c>
      <c r="B904" s="3">
        <v>3.0</v>
      </c>
      <c r="C904" s="3">
        <v>407.0</v>
      </c>
      <c r="D904" s="5">
        <v>43353.47959490741</v>
      </c>
      <c r="E904" s="8">
        <f t="shared" si="1"/>
        <v>43353</v>
      </c>
      <c r="F904" s="9">
        <f>IFERROR(__xludf.DUMMYFUNCTION("""COMPUTED_VALUE"""),0.4795949074074074)</f>
        <v>0.4795949074</v>
      </c>
      <c r="G904" s="3">
        <f t="shared" si="2"/>
        <v>11</v>
      </c>
      <c r="H904" s="3">
        <f>IFERROR(__xludf.DUMMYFUNCTION("""COMPUTED_VALUE"""),30.0)</f>
        <v>30</v>
      </c>
      <c r="I904" s="3">
        <f>IFERROR(__xludf.DUMMYFUNCTION("""COMPUTED_VALUE"""),37.0)</f>
        <v>37</v>
      </c>
    </row>
    <row r="905">
      <c r="A905" s="3">
        <v>385.0</v>
      </c>
      <c r="B905" s="3">
        <v>5.0</v>
      </c>
      <c r="C905" s="3">
        <v>390.0</v>
      </c>
      <c r="D905" s="5">
        <v>43353.490011574075</v>
      </c>
      <c r="E905" s="8">
        <f t="shared" si="1"/>
        <v>43353</v>
      </c>
      <c r="F905" s="9">
        <f>IFERROR(__xludf.DUMMYFUNCTION("""COMPUTED_VALUE"""),0.4900115740740741)</f>
        <v>0.4900115741</v>
      </c>
      <c r="G905" s="3">
        <f t="shared" si="2"/>
        <v>11</v>
      </c>
      <c r="H905" s="3">
        <f>IFERROR(__xludf.DUMMYFUNCTION("""COMPUTED_VALUE"""),45.0)</f>
        <v>45</v>
      </c>
      <c r="I905" s="3">
        <f>IFERROR(__xludf.DUMMYFUNCTION("""COMPUTED_VALUE"""),37.0)</f>
        <v>37</v>
      </c>
    </row>
    <row r="906">
      <c r="A906" s="3">
        <v>300.0</v>
      </c>
      <c r="B906" s="3">
        <v>5.0</v>
      </c>
      <c r="C906" s="3">
        <v>299.0</v>
      </c>
      <c r="D906" s="5">
        <v>43353.50042824074</v>
      </c>
      <c r="E906" s="8">
        <f t="shared" si="1"/>
        <v>43353</v>
      </c>
      <c r="F906" s="9">
        <f>IFERROR(__xludf.DUMMYFUNCTION("""COMPUTED_VALUE"""),0.5004282407407408)</f>
        <v>0.5004282407</v>
      </c>
      <c r="G906" s="3">
        <f t="shared" si="2"/>
        <v>12</v>
      </c>
      <c r="H906" s="3">
        <f>IFERROR(__xludf.DUMMYFUNCTION("""COMPUTED_VALUE"""),0.0)</f>
        <v>0</v>
      </c>
      <c r="I906" s="3">
        <f>IFERROR(__xludf.DUMMYFUNCTION("""COMPUTED_VALUE"""),37.0)</f>
        <v>37</v>
      </c>
    </row>
    <row r="907">
      <c r="A907" s="3">
        <v>258.0</v>
      </c>
      <c r="B907" s="3">
        <v>0.0</v>
      </c>
      <c r="C907" s="3">
        <v>257.0</v>
      </c>
      <c r="D907" s="5">
        <v>43353.51084490741</v>
      </c>
      <c r="E907" s="8">
        <f t="shared" si="1"/>
        <v>43353</v>
      </c>
      <c r="F907" s="9">
        <f>IFERROR(__xludf.DUMMYFUNCTION("""COMPUTED_VALUE"""),0.5108449074074074)</f>
        <v>0.5108449074</v>
      </c>
      <c r="G907" s="3">
        <f t="shared" si="2"/>
        <v>12</v>
      </c>
      <c r="H907" s="3">
        <f>IFERROR(__xludf.DUMMYFUNCTION("""COMPUTED_VALUE"""),15.0)</f>
        <v>15</v>
      </c>
      <c r="I907" s="3">
        <f>IFERROR(__xludf.DUMMYFUNCTION("""COMPUTED_VALUE"""),37.0)</f>
        <v>37</v>
      </c>
    </row>
    <row r="908">
      <c r="A908" s="3">
        <v>295.0</v>
      </c>
      <c r="B908" s="3">
        <v>0.0</v>
      </c>
      <c r="C908" s="3">
        <v>294.0</v>
      </c>
      <c r="D908" s="5">
        <v>43353.521261574075</v>
      </c>
      <c r="E908" s="8">
        <f t="shared" si="1"/>
        <v>43353</v>
      </c>
      <c r="F908" s="9">
        <f>IFERROR(__xludf.DUMMYFUNCTION("""COMPUTED_VALUE"""),0.521261574074074)</f>
        <v>0.5212615741</v>
      </c>
      <c r="G908" s="3">
        <f t="shared" si="2"/>
        <v>12</v>
      </c>
      <c r="H908" s="3">
        <f>IFERROR(__xludf.DUMMYFUNCTION("""COMPUTED_VALUE"""),30.0)</f>
        <v>30</v>
      </c>
      <c r="I908" s="3">
        <f>IFERROR(__xludf.DUMMYFUNCTION("""COMPUTED_VALUE"""),37.0)</f>
        <v>37</v>
      </c>
    </row>
    <row r="909">
      <c r="A909" s="3">
        <v>312.0</v>
      </c>
      <c r="B909" s="3">
        <v>1.0</v>
      </c>
      <c r="C909" s="3">
        <v>313.0</v>
      </c>
      <c r="D909" s="5">
        <v>43353.53167824074</v>
      </c>
      <c r="E909" s="8">
        <f t="shared" si="1"/>
        <v>43353</v>
      </c>
      <c r="F909" s="9">
        <f>IFERROR(__xludf.DUMMYFUNCTION("""COMPUTED_VALUE"""),0.5316782407407408)</f>
        <v>0.5316782407</v>
      </c>
      <c r="G909" s="3">
        <f t="shared" si="2"/>
        <v>12</v>
      </c>
      <c r="H909" s="3">
        <f>IFERROR(__xludf.DUMMYFUNCTION("""COMPUTED_VALUE"""),45.0)</f>
        <v>45</v>
      </c>
      <c r="I909" s="3">
        <f>IFERROR(__xludf.DUMMYFUNCTION("""COMPUTED_VALUE"""),37.0)</f>
        <v>37</v>
      </c>
    </row>
    <row r="910">
      <c r="A910" s="3">
        <v>273.0</v>
      </c>
      <c r="B910" s="3">
        <v>1.0</v>
      </c>
      <c r="C910" s="3">
        <v>274.0</v>
      </c>
      <c r="D910" s="5">
        <v>43353.54209490741</v>
      </c>
      <c r="E910" s="8">
        <f t="shared" si="1"/>
        <v>43353</v>
      </c>
      <c r="F910" s="9">
        <f>IFERROR(__xludf.DUMMYFUNCTION("""COMPUTED_VALUE"""),0.5420949074074074)</f>
        <v>0.5420949074</v>
      </c>
      <c r="G910" s="3">
        <f t="shared" si="2"/>
        <v>13</v>
      </c>
      <c r="H910" s="3">
        <f>IFERROR(__xludf.DUMMYFUNCTION("""COMPUTED_VALUE"""),0.0)</f>
        <v>0</v>
      </c>
      <c r="I910" s="3">
        <f>IFERROR(__xludf.DUMMYFUNCTION("""COMPUTED_VALUE"""),37.0)</f>
        <v>37</v>
      </c>
    </row>
    <row r="911">
      <c r="A911" s="3">
        <v>307.0</v>
      </c>
      <c r="B911" s="3">
        <v>0.0</v>
      </c>
      <c r="C911" s="3">
        <v>305.0</v>
      </c>
      <c r="D911" s="5">
        <v>43353.552511574075</v>
      </c>
      <c r="E911" s="8">
        <f t="shared" si="1"/>
        <v>43353</v>
      </c>
      <c r="F911" s="9">
        <f>IFERROR(__xludf.DUMMYFUNCTION("""COMPUTED_VALUE"""),0.552511574074074)</f>
        <v>0.5525115741</v>
      </c>
      <c r="G911" s="3">
        <f t="shared" si="2"/>
        <v>13</v>
      </c>
      <c r="H911" s="3">
        <f>IFERROR(__xludf.DUMMYFUNCTION("""COMPUTED_VALUE"""),15.0)</f>
        <v>15</v>
      </c>
      <c r="I911" s="3">
        <f>IFERROR(__xludf.DUMMYFUNCTION("""COMPUTED_VALUE"""),37.0)</f>
        <v>37</v>
      </c>
    </row>
    <row r="912">
      <c r="A912" s="3">
        <v>332.0</v>
      </c>
      <c r="B912" s="3">
        <v>2.0</v>
      </c>
      <c r="C912" s="3">
        <v>334.0</v>
      </c>
      <c r="D912" s="5">
        <v>43353.56292824074</v>
      </c>
      <c r="E912" s="8">
        <f t="shared" si="1"/>
        <v>43353</v>
      </c>
      <c r="F912" s="9">
        <f>IFERROR(__xludf.DUMMYFUNCTION("""COMPUTED_VALUE"""),0.5629282407407408)</f>
        <v>0.5629282407</v>
      </c>
      <c r="G912" s="3">
        <f t="shared" si="2"/>
        <v>13</v>
      </c>
      <c r="H912" s="3">
        <f>IFERROR(__xludf.DUMMYFUNCTION("""COMPUTED_VALUE"""),30.0)</f>
        <v>30</v>
      </c>
      <c r="I912" s="3">
        <f>IFERROR(__xludf.DUMMYFUNCTION("""COMPUTED_VALUE"""),37.0)</f>
        <v>37</v>
      </c>
    </row>
    <row r="913">
      <c r="A913" s="3">
        <v>338.0</v>
      </c>
      <c r="B913" s="3">
        <v>0.0</v>
      </c>
      <c r="C913" s="3">
        <v>338.0</v>
      </c>
      <c r="D913" s="5">
        <v>43353.57334490741</v>
      </c>
      <c r="E913" s="8">
        <f t="shared" si="1"/>
        <v>43353</v>
      </c>
      <c r="F913" s="9">
        <f>IFERROR(__xludf.DUMMYFUNCTION("""COMPUTED_VALUE"""),0.5733449074074074)</f>
        <v>0.5733449074</v>
      </c>
      <c r="G913" s="3">
        <f t="shared" si="2"/>
        <v>13</v>
      </c>
      <c r="H913" s="3">
        <f>IFERROR(__xludf.DUMMYFUNCTION("""COMPUTED_VALUE"""),45.0)</f>
        <v>45</v>
      </c>
      <c r="I913" s="3">
        <f>IFERROR(__xludf.DUMMYFUNCTION("""COMPUTED_VALUE"""),37.0)</f>
        <v>37</v>
      </c>
    </row>
    <row r="914">
      <c r="A914" s="3">
        <v>296.0</v>
      </c>
      <c r="B914" s="3">
        <v>0.0</v>
      </c>
      <c r="C914" s="3">
        <v>296.0</v>
      </c>
      <c r="D914" s="5">
        <v>43353.58375</v>
      </c>
      <c r="E914" s="8">
        <f t="shared" si="1"/>
        <v>43353</v>
      </c>
      <c r="F914" s="9">
        <f>IFERROR(__xludf.DUMMYFUNCTION("""COMPUTED_VALUE"""),0.58375)</f>
        <v>0.58375</v>
      </c>
      <c r="G914" s="3">
        <f t="shared" si="2"/>
        <v>14</v>
      </c>
      <c r="H914" s="3">
        <f>IFERROR(__xludf.DUMMYFUNCTION("""COMPUTED_VALUE"""),0.0)</f>
        <v>0</v>
      </c>
      <c r="I914" s="3">
        <f>IFERROR(__xludf.DUMMYFUNCTION("""COMPUTED_VALUE"""),36.0)</f>
        <v>36</v>
      </c>
    </row>
    <row r="915">
      <c r="A915" s="3">
        <v>337.0</v>
      </c>
      <c r="B915" s="3">
        <v>0.0</v>
      </c>
      <c r="C915" s="3">
        <v>337.0</v>
      </c>
      <c r="D915" s="5">
        <v>43353.59417824074</v>
      </c>
      <c r="E915" s="8">
        <f t="shared" si="1"/>
        <v>43353</v>
      </c>
      <c r="F915" s="9">
        <f>IFERROR(__xludf.DUMMYFUNCTION("""COMPUTED_VALUE"""),0.5941782407407408)</f>
        <v>0.5941782407</v>
      </c>
      <c r="G915" s="3">
        <f t="shared" si="2"/>
        <v>14</v>
      </c>
      <c r="H915" s="3">
        <f>IFERROR(__xludf.DUMMYFUNCTION("""COMPUTED_VALUE"""),15.0)</f>
        <v>15</v>
      </c>
      <c r="I915" s="3">
        <f>IFERROR(__xludf.DUMMYFUNCTION("""COMPUTED_VALUE"""),37.0)</f>
        <v>37</v>
      </c>
    </row>
    <row r="916">
      <c r="A916" s="3">
        <v>346.0</v>
      </c>
      <c r="B916" s="3">
        <v>0.0</v>
      </c>
      <c r="C916" s="3">
        <v>346.0</v>
      </c>
      <c r="D916" s="5">
        <v>43353.60459490741</v>
      </c>
      <c r="E916" s="8">
        <f t="shared" si="1"/>
        <v>43353</v>
      </c>
      <c r="F916" s="9">
        <f>IFERROR(__xludf.DUMMYFUNCTION("""COMPUTED_VALUE"""),0.6045949074074074)</f>
        <v>0.6045949074</v>
      </c>
      <c r="G916" s="3">
        <f t="shared" si="2"/>
        <v>14</v>
      </c>
      <c r="H916" s="3">
        <f>IFERROR(__xludf.DUMMYFUNCTION("""COMPUTED_VALUE"""),30.0)</f>
        <v>30</v>
      </c>
      <c r="I916" s="3">
        <f>IFERROR(__xludf.DUMMYFUNCTION("""COMPUTED_VALUE"""),37.0)</f>
        <v>37</v>
      </c>
    </row>
    <row r="917">
      <c r="A917" s="3">
        <v>403.0</v>
      </c>
      <c r="B917" s="3">
        <v>1.0</v>
      </c>
      <c r="C917" s="3">
        <v>404.0</v>
      </c>
      <c r="D917" s="5">
        <v>43353.615</v>
      </c>
      <c r="E917" s="8">
        <f t="shared" si="1"/>
        <v>43353</v>
      </c>
      <c r="F917" s="9">
        <f>IFERROR(__xludf.DUMMYFUNCTION("""COMPUTED_VALUE"""),0.615)</f>
        <v>0.615</v>
      </c>
      <c r="G917" s="3">
        <f t="shared" si="2"/>
        <v>14</v>
      </c>
      <c r="H917" s="3">
        <f>IFERROR(__xludf.DUMMYFUNCTION("""COMPUTED_VALUE"""),45.0)</f>
        <v>45</v>
      </c>
      <c r="I917" s="3">
        <f>IFERROR(__xludf.DUMMYFUNCTION("""COMPUTED_VALUE"""),36.0)</f>
        <v>36</v>
      </c>
    </row>
    <row r="918">
      <c r="A918" s="3">
        <v>354.0</v>
      </c>
      <c r="B918" s="3">
        <v>1.0</v>
      </c>
      <c r="C918" s="3">
        <v>355.0</v>
      </c>
      <c r="D918" s="5">
        <v>43353.62548611111</v>
      </c>
      <c r="E918" s="8">
        <f t="shared" si="1"/>
        <v>43353</v>
      </c>
      <c r="F918" s="9">
        <f>IFERROR(__xludf.DUMMYFUNCTION("""COMPUTED_VALUE"""),0.6254861111111111)</f>
        <v>0.6254861111</v>
      </c>
      <c r="G918" s="3">
        <f t="shared" si="2"/>
        <v>15</v>
      </c>
      <c r="H918" s="3">
        <f>IFERROR(__xludf.DUMMYFUNCTION("""COMPUTED_VALUE"""),0.0)</f>
        <v>0</v>
      </c>
      <c r="I918" s="3">
        <f>IFERROR(__xludf.DUMMYFUNCTION("""COMPUTED_VALUE"""),42.0)</f>
        <v>42</v>
      </c>
    </row>
    <row r="919">
      <c r="A919" s="3">
        <v>403.0</v>
      </c>
      <c r="B919" s="3">
        <v>2.0</v>
      </c>
      <c r="C919" s="3">
        <v>395.0</v>
      </c>
      <c r="D919" s="5">
        <v>43353.635833333334</v>
      </c>
      <c r="E919" s="8">
        <f t="shared" si="1"/>
        <v>43353</v>
      </c>
      <c r="F919" s="9">
        <f>IFERROR(__xludf.DUMMYFUNCTION("""COMPUTED_VALUE"""),0.6358333333333334)</f>
        <v>0.6358333333</v>
      </c>
      <c r="G919" s="3">
        <f t="shared" si="2"/>
        <v>15</v>
      </c>
      <c r="H919" s="3">
        <f>IFERROR(__xludf.DUMMYFUNCTION("""COMPUTED_VALUE"""),15.0)</f>
        <v>15</v>
      </c>
      <c r="I919" s="3">
        <f>IFERROR(__xludf.DUMMYFUNCTION("""COMPUTED_VALUE"""),36.0)</f>
        <v>36</v>
      </c>
    </row>
    <row r="920">
      <c r="A920" s="3">
        <v>412.0</v>
      </c>
      <c r="B920" s="3">
        <v>2.0</v>
      </c>
      <c r="C920" s="3">
        <v>414.0</v>
      </c>
      <c r="D920" s="5">
        <v>43353.646261574075</v>
      </c>
      <c r="E920" s="8">
        <f t="shared" si="1"/>
        <v>43353</v>
      </c>
      <c r="F920" s="9">
        <f>IFERROR(__xludf.DUMMYFUNCTION("""COMPUTED_VALUE"""),0.646261574074074)</f>
        <v>0.6462615741</v>
      </c>
      <c r="G920" s="3">
        <f t="shared" si="2"/>
        <v>15</v>
      </c>
      <c r="H920" s="3">
        <f>IFERROR(__xludf.DUMMYFUNCTION("""COMPUTED_VALUE"""),30.0)</f>
        <v>30</v>
      </c>
      <c r="I920" s="3">
        <f>IFERROR(__xludf.DUMMYFUNCTION("""COMPUTED_VALUE"""),37.0)</f>
        <v>37</v>
      </c>
    </row>
    <row r="921">
      <c r="A921" s="3">
        <v>483.0</v>
      </c>
      <c r="B921" s="3">
        <v>2.0</v>
      </c>
      <c r="C921" s="3">
        <v>485.0</v>
      </c>
      <c r="D921" s="5">
        <v>43353.65667824074</v>
      </c>
      <c r="E921" s="8">
        <f t="shared" si="1"/>
        <v>43353</v>
      </c>
      <c r="F921" s="9">
        <f>IFERROR(__xludf.DUMMYFUNCTION("""COMPUTED_VALUE"""),0.6566782407407408)</f>
        <v>0.6566782407</v>
      </c>
      <c r="G921" s="3">
        <f t="shared" si="2"/>
        <v>15</v>
      </c>
      <c r="H921" s="3">
        <f>IFERROR(__xludf.DUMMYFUNCTION("""COMPUTED_VALUE"""),45.0)</f>
        <v>45</v>
      </c>
      <c r="I921" s="3">
        <f>IFERROR(__xludf.DUMMYFUNCTION("""COMPUTED_VALUE"""),37.0)</f>
        <v>37</v>
      </c>
    </row>
    <row r="922">
      <c r="A922" s="3">
        <v>408.0</v>
      </c>
      <c r="B922" s="3">
        <v>1.0</v>
      </c>
      <c r="C922" s="3">
        <v>409.0</v>
      </c>
      <c r="D922" s="5">
        <v>43353.667083333334</v>
      </c>
      <c r="E922" s="8">
        <f t="shared" si="1"/>
        <v>43353</v>
      </c>
      <c r="F922" s="9">
        <f>IFERROR(__xludf.DUMMYFUNCTION("""COMPUTED_VALUE"""),0.6670833333333334)</f>
        <v>0.6670833333</v>
      </c>
      <c r="G922" s="3">
        <f t="shared" si="2"/>
        <v>16</v>
      </c>
      <c r="H922" s="3">
        <f>IFERROR(__xludf.DUMMYFUNCTION("""COMPUTED_VALUE"""),0.0)</f>
        <v>0</v>
      </c>
      <c r="I922" s="3">
        <f>IFERROR(__xludf.DUMMYFUNCTION("""COMPUTED_VALUE"""),36.0)</f>
        <v>36</v>
      </c>
    </row>
    <row r="923">
      <c r="A923" s="3">
        <v>493.0</v>
      </c>
      <c r="B923" s="3">
        <v>4.0</v>
      </c>
      <c r="C923" s="3">
        <v>497.0</v>
      </c>
      <c r="D923" s="5">
        <v>43353.677511574075</v>
      </c>
      <c r="E923" s="8">
        <f t="shared" si="1"/>
        <v>43353</v>
      </c>
      <c r="F923" s="9">
        <f>IFERROR(__xludf.DUMMYFUNCTION("""COMPUTED_VALUE"""),0.677511574074074)</f>
        <v>0.6775115741</v>
      </c>
      <c r="G923" s="3">
        <f t="shared" si="2"/>
        <v>16</v>
      </c>
      <c r="H923" s="3">
        <f>IFERROR(__xludf.DUMMYFUNCTION("""COMPUTED_VALUE"""),15.0)</f>
        <v>15</v>
      </c>
      <c r="I923" s="3">
        <f>IFERROR(__xludf.DUMMYFUNCTION("""COMPUTED_VALUE"""),37.0)</f>
        <v>37</v>
      </c>
    </row>
    <row r="924">
      <c r="A924" s="3">
        <v>432.0</v>
      </c>
      <c r="B924" s="3">
        <v>7.0</v>
      </c>
      <c r="C924" s="3">
        <v>439.0</v>
      </c>
      <c r="D924" s="5">
        <v>43353.68792824074</v>
      </c>
      <c r="E924" s="8">
        <f t="shared" si="1"/>
        <v>43353</v>
      </c>
      <c r="F924" s="9">
        <f>IFERROR(__xludf.DUMMYFUNCTION("""COMPUTED_VALUE"""),0.6879282407407408)</f>
        <v>0.6879282407</v>
      </c>
      <c r="G924" s="3">
        <f t="shared" si="2"/>
        <v>16</v>
      </c>
      <c r="H924" s="3">
        <f>IFERROR(__xludf.DUMMYFUNCTION("""COMPUTED_VALUE"""),30.0)</f>
        <v>30</v>
      </c>
      <c r="I924" s="3">
        <f>IFERROR(__xludf.DUMMYFUNCTION("""COMPUTED_VALUE"""),37.0)</f>
        <v>37</v>
      </c>
    </row>
    <row r="925">
      <c r="A925" s="3">
        <v>487.0</v>
      </c>
      <c r="B925" s="3">
        <v>4.0</v>
      </c>
      <c r="C925" s="3">
        <v>491.0</v>
      </c>
      <c r="D925" s="5">
        <v>43353.69834490741</v>
      </c>
      <c r="E925" s="8">
        <f t="shared" si="1"/>
        <v>43353</v>
      </c>
      <c r="F925" s="9">
        <f>IFERROR(__xludf.DUMMYFUNCTION("""COMPUTED_VALUE"""),0.6983449074074074)</f>
        <v>0.6983449074</v>
      </c>
      <c r="G925" s="3">
        <f t="shared" si="2"/>
        <v>16</v>
      </c>
      <c r="H925" s="3">
        <f>IFERROR(__xludf.DUMMYFUNCTION("""COMPUTED_VALUE"""),45.0)</f>
        <v>45</v>
      </c>
      <c r="I925" s="3">
        <f>IFERROR(__xludf.DUMMYFUNCTION("""COMPUTED_VALUE"""),37.0)</f>
        <v>37</v>
      </c>
    </row>
    <row r="926">
      <c r="A926" s="3">
        <v>442.0</v>
      </c>
      <c r="B926" s="3">
        <v>3.0</v>
      </c>
      <c r="C926" s="3">
        <v>445.0</v>
      </c>
      <c r="D926" s="5">
        <v>43353.70875</v>
      </c>
      <c r="E926" s="8">
        <f t="shared" si="1"/>
        <v>43353</v>
      </c>
      <c r="F926" s="9">
        <f>IFERROR(__xludf.DUMMYFUNCTION("""COMPUTED_VALUE"""),0.70875)</f>
        <v>0.70875</v>
      </c>
      <c r="G926" s="3">
        <f t="shared" si="2"/>
        <v>17</v>
      </c>
      <c r="H926" s="3">
        <f>IFERROR(__xludf.DUMMYFUNCTION("""COMPUTED_VALUE"""),0.0)</f>
        <v>0</v>
      </c>
      <c r="I926" s="3">
        <f>IFERROR(__xludf.DUMMYFUNCTION("""COMPUTED_VALUE"""),36.0)</f>
        <v>36</v>
      </c>
    </row>
    <row r="927">
      <c r="A927" s="3">
        <v>478.0</v>
      </c>
      <c r="B927" s="3">
        <v>6.0</v>
      </c>
      <c r="C927" s="3">
        <v>484.0</v>
      </c>
      <c r="D927" s="5">
        <v>43353.71916666667</v>
      </c>
      <c r="E927" s="8">
        <f t="shared" si="1"/>
        <v>43353</v>
      </c>
      <c r="F927" s="9">
        <f>IFERROR(__xludf.DUMMYFUNCTION("""COMPUTED_VALUE"""),0.7191666666666666)</f>
        <v>0.7191666667</v>
      </c>
      <c r="G927" s="3">
        <f t="shared" si="2"/>
        <v>17</v>
      </c>
      <c r="H927" s="3">
        <f>IFERROR(__xludf.DUMMYFUNCTION("""COMPUTED_VALUE"""),15.0)</f>
        <v>15</v>
      </c>
      <c r="I927" s="3">
        <f>IFERROR(__xludf.DUMMYFUNCTION("""COMPUTED_VALUE"""),36.0)</f>
        <v>36</v>
      </c>
    </row>
    <row r="928">
      <c r="A928" s="3">
        <v>452.0</v>
      </c>
      <c r="B928" s="3">
        <v>7.0</v>
      </c>
      <c r="C928" s="3">
        <v>459.0</v>
      </c>
      <c r="D928" s="5">
        <v>43353.72959490741</v>
      </c>
      <c r="E928" s="8">
        <f t="shared" si="1"/>
        <v>43353</v>
      </c>
      <c r="F928" s="9">
        <f>IFERROR(__xludf.DUMMYFUNCTION("""COMPUTED_VALUE"""),0.7295949074074074)</f>
        <v>0.7295949074</v>
      </c>
      <c r="G928" s="3">
        <f t="shared" si="2"/>
        <v>17</v>
      </c>
      <c r="H928" s="3">
        <f>IFERROR(__xludf.DUMMYFUNCTION("""COMPUTED_VALUE"""),30.0)</f>
        <v>30</v>
      </c>
      <c r="I928" s="3">
        <f>IFERROR(__xludf.DUMMYFUNCTION("""COMPUTED_VALUE"""),37.0)</f>
        <v>37</v>
      </c>
    </row>
    <row r="929">
      <c r="A929" s="3">
        <v>397.0</v>
      </c>
      <c r="B929" s="3">
        <v>5.0</v>
      </c>
      <c r="C929" s="3">
        <v>402.0</v>
      </c>
      <c r="D929" s="5">
        <v>43353.74</v>
      </c>
      <c r="E929" s="8">
        <f t="shared" si="1"/>
        <v>43353</v>
      </c>
      <c r="F929" s="9">
        <f>IFERROR(__xludf.DUMMYFUNCTION("""COMPUTED_VALUE"""),0.74)</f>
        <v>0.74</v>
      </c>
      <c r="G929" s="3">
        <f t="shared" si="2"/>
        <v>17</v>
      </c>
      <c r="H929" s="3">
        <f>IFERROR(__xludf.DUMMYFUNCTION("""COMPUTED_VALUE"""),45.0)</f>
        <v>45</v>
      </c>
      <c r="I929" s="3">
        <f>IFERROR(__xludf.DUMMYFUNCTION("""COMPUTED_VALUE"""),36.0)</f>
        <v>36</v>
      </c>
    </row>
    <row r="930">
      <c r="A930" s="3">
        <v>336.0</v>
      </c>
      <c r="B930" s="3">
        <v>3.0</v>
      </c>
      <c r="C930" s="3">
        <v>339.0</v>
      </c>
      <c r="D930" s="5">
        <v>43353.75041666667</v>
      </c>
      <c r="E930" s="8">
        <f t="shared" si="1"/>
        <v>43353</v>
      </c>
      <c r="F930" s="9">
        <f>IFERROR(__xludf.DUMMYFUNCTION("""COMPUTED_VALUE"""),0.7504166666666666)</f>
        <v>0.7504166667</v>
      </c>
      <c r="G930" s="3">
        <f t="shared" si="2"/>
        <v>18</v>
      </c>
      <c r="H930" s="3">
        <f>IFERROR(__xludf.DUMMYFUNCTION("""COMPUTED_VALUE"""),0.0)</f>
        <v>0</v>
      </c>
      <c r="I930" s="3">
        <f>IFERROR(__xludf.DUMMYFUNCTION("""COMPUTED_VALUE"""),36.0)</f>
        <v>36</v>
      </c>
    </row>
    <row r="931">
      <c r="A931" s="3">
        <v>463.0</v>
      </c>
      <c r="B931" s="3">
        <v>11.0</v>
      </c>
      <c r="C931" s="3">
        <v>474.0</v>
      </c>
      <c r="D931" s="5">
        <v>43353.760833333334</v>
      </c>
      <c r="E931" s="8">
        <f t="shared" si="1"/>
        <v>43353</v>
      </c>
      <c r="F931" s="9">
        <f>IFERROR(__xludf.DUMMYFUNCTION("""COMPUTED_VALUE"""),0.7608333333333334)</f>
        <v>0.7608333333</v>
      </c>
      <c r="G931" s="3">
        <f t="shared" si="2"/>
        <v>18</v>
      </c>
      <c r="H931" s="3">
        <f>IFERROR(__xludf.DUMMYFUNCTION("""COMPUTED_VALUE"""),15.0)</f>
        <v>15</v>
      </c>
      <c r="I931" s="3">
        <f>IFERROR(__xludf.DUMMYFUNCTION("""COMPUTED_VALUE"""),36.0)</f>
        <v>36</v>
      </c>
    </row>
    <row r="932">
      <c r="A932" s="3">
        <v>428.0</v>
      </c>
      <c r="B932" s="3">
        <v>7.0</v>
      </c>
      <c r="C932" s="3">
        <v>435.0</v>
      </c>
      <c r="D932" s="5">
        <v>43353.77125</v>
      </c>
      <c r="E932" s="8">
        <f t="shared" si="1"/>
        <v>43353</v>
      </c>
      <c r="F932" s="9">
        <f>IFERROR(__xludf.DUMMYFUNCTION("""COMPUTED_VALUE"""),0.77125)</f>
        <v>0.77125</v>
      </c>
      <c r="G932" s="3">
        <f t="shared" si="2"/>
        <v>18</v>
      </c>
      <c r="H932" s="3">
        <f>IFERROR(__xludf.DUMMYFUNCTION("""COMPUTED_VALUE"""),30.0)</f>
        <v>30</v>
      </c>
      <c r="I932" s="3">
        <f>IFERROR(__xludf.DUMMYFUNCTION("""COMPUTED_VALUE"""),36.0)</f>
        <v>36</v>
      </c>
    </row>
    <row r="933">
      <c r="A933" s="3">
        <v>476.0</v>
      </c>
      <c r="B933" s="3">
        <v>11.0</v>
      </c>
      <c r="C933" s="3">
        <v>487.0</v>
      </c>
      <c r="D933" s="5">
        <v>43353.78166666667</v>
      </c>
      <c r="E933" s="8">
        <f t="shared" si="1"/>
        <v>43353</v>
      </c>
      <c r="F933" s="9">
        <f>IFERROR(__xludf.DUMMYFUNCTION("""COMPUTED_VALUE"""),0.7816666666666666)</f>
        <v>0.7816666667</v>
      </c>
      <c r="G933" s="3">
        <f t="shared" si="2"/>
        <v>18</v>
      </c>
      <c r="H933" s="3">
        <f>IFERROR(__xludf.DUMMYFUNCTION("""COMPUTED_VALUE"""),45.0)</f>
        <v>45</v>
      </c>
      <c r="I933" s="3">
        <f>IFERROR(__xludf.DUMMYFUNCTION("""COMPUTED_VALUE"""),36.0)</f>
        <v>36</v>
      </c>
    </row>
    <row r="934">
      <c r="A934" s="3">
        <v>437.0</v>
      </c>
      <c r="B934" s="3">
        <v>5.0</v>
      </c>
      <c r="C934" s="3">
        <v>442.0</v>
      </c>
      <c r="D934" s="5">
        <v>43353.792083333334</v>
      </c>
      <c r="E934" s="8">
        <f t="shared" si="1"/>
        <v>43353</v>
      </c>
      <c r="F934" s="9">
        <f>IFERROR(__xludf.DUMMYFUNCTION("""COMPUTED_VALUE"""),0.7920833333333334)</f>
        <v>0.7920833333</v>
      </c>
      <c r="G934" s="3">
        <f t="shared" si="2"/>
        <v>19</v>
      </c>
      <c r="H934" s="3">
        <f>IFERROR(__xludf.DUMMYFUNCTION("""COMPUTED_VALUE"""),0.0)</f>
        <v>0</v>
      </c>
      <c r="I934" s="3">
        <f>IFERROR(__xludf.DUMMYFUNCTION("""COMPUTED_VALUE"""),36.0)</f>
        <v>36</v>
      </c>
    </row>
    <row r="935">
      <c r="A935" s="3">
        <v>579.0</v>
      </c>
      <c r="B935" s="3">
        <v>5.0</v>
      </c>
      <c r="C935" s="3">
        <v>577.0</v>
      </c>
      <c r="D935" s="5">
        <v>43353.8025</v>
      </c>
      <c r="E935" s="8">
        <f t="shared" si="1"/>
        <v>43353</v>
      </c>
      <c r="F935" s="9">
        <f>IFERROR(__xludf.DUMMYFUNCTION("""COMPUTED_VALUE"""),0.8025)</f>
        <v>0.8025</v>
      </c>
      <c r="G935" s="3">
        <f t="shared" si="2"/>
        <v>19</v>
      </c>
      <c r="H935" s="3">
        <f>IFERROR(__xludf.DUMMYFUNCTION("""COMPUTED_VALUE"""),15.0)</f>
        <v>15</v>
      </c>
      <c r="I935" s="3">
        <f>IFERROR(__xludf.DUMMYFUNCTION("""COMPUTED_VALUE"""),36.0)</f>
        <v>36</v>
      </c>
    </row>
    <row r="936">
      <c r="A936" s="3">
        <v>597.0</v>
      </c>
      <c r="B936" s="3">
        <v>5.0</v>
      </c>
      <c r="C936" s="3">
        <v>602.0</v>
      </c>
      <c r="D936" s="5">
        <v>43353.81292824074</v>
      </c>
      <c r="E936" s="8">
        <f t="shared" si="1"/>
        <v>43353</v>
      </c>
      <c r="F936" s="9">
        <f>IFERROR(__xludf.DUMMYFUNCTION("""COMPUTED_VALUE"""),0.8129282407407408)</f>
        <v>0.8129282407</v>
      </c>
      <c r="G936" s="3">
        <f t="shared" si="2"/>
        <v>19</v>
      </c>
      <c r="H936" s="3">
        <f>IFERROR(__xludf.DUMMYFUNCTION("""COMPUTED_VALUE"""),30.0)</f>
        <v>30</v>
      </c>
      <c r="I936" s="3">
        <f>IFERROR(__xludf.DUMMYFUNCTION("""COMPUTED_VALUE"""),37.0)</f>
        <v>37</v>
      </c>
    </row>
    <row r="937">
      <c r="A937" s="3">
        <v>673.0</v>
      </c>
      <c r="B937" s="3">
        <v>9.0</v>
      </c>
      <c r="C937" s="3">
        <v>682.0</v>
      </c>
      <c r="D937" s="5">
        <v>43353.823333333334</v>
      </c>
      <c r="E937" s="8">
        <f t="shared" si="1"/>
        <v>43353</v>
      </c>
      <c r="F937" s="9">
        <f>IFERROR(__xludf.DUMMYFUNCTION("""COMPUTED_VALUE"""),0.8233333333333334)</f>
        <v>0.8233333333</v>
      </c>
      <c r="G937" s="3">
        <f t="shared" si="2"/>
        <v>19</v>
      </c>
      <c r="H937" s="3">
        <f>IFERROR(__xludf.DUMMYFUNCTION("""COMPUTED_VALUE"""),45.0)</f>
        <v>45</v>
      </c>
      <c r="I937" s="3">
        <f>IFERROR(__xludf.DUMMYFUNCTION("""COMPUTED_VALUE"""),36.0)</f>
        <v>36</v>
      </c>
    </row>
    <row r="938">
      <c r="A938" s="3">
        <v>644.0</v>
      </c>
      <c r="B938" s="3">
        <v>10.0</v>
      </c>
      <c r="C938" s="3">
        <v>654.0</v>
      </c>
      <c r="D938" s="5">
        <v>43353.83375</v>
      </c>
      <c r="E938" s="8">
        <f t="shared" si="1"/>
        <v>43353</v>
      </c>
      <c r="F938" s="9">
        <f>IFERROR(__xludf.DUMMYFUNCTION("""COMPUTED_VALUE"""),0.83375)</f>
        <v>0.83375</v>
      </c>
      <c r="G938" s="3">
        <f t="shared" si="2"/>
        <v>20</v>
      </c>
      <c r="H938" s="3">
        <f>IFERROR(__xludf.DUMMYFUNCTION("""COMPUTED_VALUE"""),0.0)</f>
        <v>0</v>
      </c>
      <c r="I938" s="3">
        <f>IFERROR(__xludf.DUMMYFUNCTION("""COMPUTED_VALUE"""),36.0)</f>
        <v>36</v>
      </c>
    </row>
    <row r="939">
      <c r="A939" s="3">
        <v>813.0</v>
      </c>
      <c r="B939" s="3">
        <v>8.0</v>
      </c>
      <c r="C939" s="3">
        <v>821.0</v>
      </c>
      <c r="D939" s="5">
        <v>43353.84416666667</v>
      </c>
      <c r="E939" s="8">
        <f t="shared" si="1"/>
        <v>43353</v>
      </c>
      <c r="F939" s="9">
        <f>IFERROR(__xludf.DUMMYFUNCTION("""COMPUTED_VALUE"""),0.8441666666666666)</f>
        <v>0.8441666667</v>
      </c>
      <c r="G939" s="3">
        <f t="shared" si="2"/>
        <v>20</v>
      </c>
      <c r="H939" s="3">
        <f>IFERROR(__xludf.DUMMYFUNCTION("""COMPUTED_VALUE"""),15.0)</f>
        <v>15</v>
      </c>
      <c r="I939" s="3">
        <f>IFERROR(__xludf.DUMMYFUNCTION("""COMPUTED_VALUE"""),36.0)</f>
        <v>36</v>
      </c>
    </row>
    <row r="940">
      <c r="A940" s="3">
        <v>793.0</v>
      </c>
      <c r="B940" s="3">
        <v>12.0</v>
      </c>
      <c r="C940" s="3">
        <v>805.0</v>
      </c>
      <c r="D940" s="5">
        <v>43353.85457175926</v>
      </c>
      <c r="E940" s="8">
        <f t="shared" si="1"/>
        <v>43353</v>
      </c>
      <c r="F940" s="9">
        <f>IFERROR(__xludf.DUMMYFUNCTION("""COMPUTED_VALUE"""),0.8545717592592592)</f>
        <v>0.8545717593</v>
      </c>
      <c r="G940" s="3">
        <f t="shared" si="2"/>
        <v>20</v>
      </c>
      <c r="H940" s="3">
        <f>IFERROR(__xludf.DUMMYFUNCTION("""COMPUTED_VALUE"""),30.0)</f>
        <v>30</v>
      </c>
      <c r="I940" s="3">
        <f>IFERROR(__xludf.DUMMYFUNCTION("""COMPUTED_VALUE"""),35.0)</f>
        <v>35</v>
      </c>
    </row>
    <row r="941">
      <c r="A941" s="3">
        <v>777.0</v>
      </c>
      <c r="B941" s="3">
        <v>13.0</v>
      </c>
      <c r="C941" s="3">
        <v>790.0</v>
      </c>
      <c r="D941" s="5">
        <v>43353.86502314815</v>
      </c>
      <c r="E941" s="8">
        <f t="shared" si="1"/>
        <v>43353</v>
      </c>
      <c r="F941" s="9">
        <f>IFERROR(__xludf.DUMMYFUNCTION("""COMPUTED_VALUE"""),0.8650231481481482)</f>
        <v>0.8650231481</v>
      </c>
      <c r="G941" s="3">
        <f t="shared" si="2"/>
        <v>20</v>
      </c>
      <c r="H941" s="3">
        <f>IFERROR(__xludf.DUMMYFUNCTION("""COMPUTED_VALUE"""),45.0)</f>
        <v>45</v>
      </c>
      <c r="I941" s="3">
        <f>IFERROR(__xludf.DUMMYFUNCTION("""COMPUTED_VALUE"""),38.0)</f>
        <v>38</v>
      </c>
    </row>
    <row r="942">
      <c r="A942" s="3">
        <v>672.0</v>
      </c>
      <c r="B942" s="3">
        <v>5.0</v>
      </c>
      <c r="C942" s="3">
        <v>677.0</v>
      </c>
      <c r="D942" s="5">
        <v>43353.87541666667</v>
      </c>
      <c r="E942" s="8">
        <f t="shared" si="1"/>
        <v>43353</v>
      </c>
      <c r="F942" s="9">
        <f>IFERROR(__xludf.DUMMYFUNCTION("""COMPUTED_VALUE"""),0.8754166666666666)</f>
        <v>0.8754166667</v>
      </c>
      <c r="G942" s="3">
        <f t="shared" si="2"/>
        <v>21</v>
      </c>
      <c r="H942" s="3">
        <f>IFERROR(__xludf.DUMMYFUNCTION("""COMPUTED_VALUE"""),0.0)</f>
        <v>0</v>
      </c>
      <c r="I942" s="3">
        <f>IFERROR(__xludf.DUMMYFUNCTION("""COMPUTED_VALUE"""),36.0)</f>
        <v>36</v>
      </c>
    </row>
    <row r="943">
      <c r="A943" s="3">
        <v>748.0</v>
      </c>
      <c r="B943" s="3">
        <v>7.0</v>
      </c>
      <c r="C943" s="3">
        <v>755.0</v>
      </c>
      <c r="D943" s="5">
        <v>43353.885833333334</v>
      </c>
      <c r="E943" s="8">
        <f t="shared" si="1"/>
        <v>43353</v>
      </c>
      <c r="F943" s="9">
        <f>IFERROR(__xludf.DUMMYFUNCTION("""COMPUTED_VALUE"""),0.8858333333333334)</f>
        <v>0.8858333333</v>
      </c>
      <c r="G943" s="3">
        <f t="shared" si="2"/>
        <v>21</v>
      </c>
      <c r="H943" s="3">
        <f>IFERROR(__xludf.DUMMYFUNCTION("""COMPUTED_VALUE"""),15.0)</f>
        <v>15</v>
      </c>
      <c r="I943" s="3">
        <f>IFERROR(__xludf.DUMMYFUNCTION("""COMPUTED_VALUE"""),36.0)</f>
        <v>36</v>
      </c>
    </row>
    <row r="944">
      <c r="A944" s="3">
        <v>700.0</v>
      </c>
      <c r="B944" s="3">
        <v>8.0</v>
      </c>
      <c r="C944" s="3">
        <v>708.0</v>
      </c>
      <c r="D944" s="5">
        <v>43353.89625</v>
      </c>
      <c r="E944" s="8">
        <f t="shared" si="1"/>
        <v>43353</v>
      </c>
      <c r="F944" s="9">
        <f>IFERROR(__xludf.DUMMYFUNCTION("""COMPUTED_VALUE"""),0.89625)</f>
        <v>0.89625</v>
      </c>
      <c r="G944" s="3">
        <f t="shared" si="2"/>
        <v>21</v>
      </c>
      <c r="H944" s="3">
        <f>IFERROR(__xludf.DUMMYFUNCTION("""COMPUTED_VALUE"""),30.0)</f>
        <v>30</v>
      </c>
      <c r="I944" s="3">
        <f>IFERROR(__xludf.DUMMYFUNCTION("""COMPUTED_VALUE"""),36.0)</f>
        <v>36</v>
      </c>
    </row>
    <row r="945">
      <c r="A945" s="3">
        <v>687.0</v>
      </c>
      <c r="B945" s="3">
        <v>9.0</v>
      </c>
      <c r="C945" s="3">
        <v>696.0</v>
      </c>
      <c r="D945" s="5">
        <v>43353.90666666667</v>
      </c>
      <c r="E945" s="8">
        <f t="shared" si="1"/>
        <v>43353</v>
      </c>
      <c r="F945" s="9">
        <f>IFERROR(__xludf.DUMMYFUNCTION("""COMPUTED_VALUE"""),0.9066666666666666)</f>
        <v>0.9066666667</v>
      </c>
      <c r="G945" s="3">
        <f t="shared" si="2"/>
        <v>21</v>
      </c>
      <c r="H945" s="3">
        <f>IFERROR(__xludf.DUMMYFUNCTION("""COMPUTED_VALUE"""),45.0)</f>
        <v>45</v>
      </c>
      <c r="I945" s="3">
        <f>IFERROR(__xludf.DUMMYFUNCTION("""COMPUTED_VALUE"""),36.0)</f>
        <v>36</v>
      </c>
    </row>
    <row r="946">
      <c r="A946" s="3">
        <v>643.0</v>
      </c>
      <c r="B946" s="3">
        <v>8.0</v>
      </c>
      <c r="C946" s="3">
        <v>642.0</v>
      </c>
      <c r="D946" s="5">
        <v>43353.91709490741</v>
      </c>
      <c r="E946" s="8">
        <f t="shared" si="1"/>
        <v>43353</v>
      </c>
      <c r="F946" s="9">
        <f>IFERROR(__xludf.DUMMYFUNCTION("""COMPUTED_VALUE"""),0.9170949074074074)</f>
        <v>0.9170949074</v>
      </c>
      <c r="G946" s="3">
        <f t="shared" si="2"/>
        <v>22</v>
      </c>
      <c r="H946" s="3">
        <f>IFERROR(__xludf.DUMMYFUNCTION("""COMPUTED_VALUE"""),0.0)</f>
        <v>0</v>
      </c>
      <c r="I946" s="3">
        <f>IFERROR(__xludf.DUMMYFUNCTION("""COMPUTED_VALUE"""),37.0)</f>
        <v>37</v>
      </c>
    </row>
    <row r="947">
      <c r="A947" s="3">
        <v>667.0</v>
      </c>
      <c r="B947" s="3">
        <v>10.0</v>
      </c>
      <c r="C947" s="3">
        <v>677.0</v>
      </c>
      <c r="D947" s="5">
        <v>43353.92748842593</v>
      </c>
      <c r="E947" s="8">
        <f t="shared" si="1"/>
        <v>43353</v>
      </c>
      <c r="F947" s="9">
        <f>IFERROR(__xludf.DUMMYFUNCTION("""COMPUTED_VALUE"""),0.927488425925926)</f>
        <v>0.9274884259</v>
      </c>
      <c r="G947" s="3">
        <f t="shared" si="2"/>
        <v>22</v>
      </c>
      <c r="H947" s="3">
        <f>IFERROR(__xludf.DUMMYFUNCTION("""COMPUTED_VALUE"""),15.0)</f>
        <v>15</v>
      </c>
      <c r="I947" s="3">
        <f>IFERROR(__xludf.DUMMYFUNCTION("""COMPUTED_VALUE"""),35.0)</f>
        <v>35</v>
      </c>
    </row>
    <row r="948">
      <c r="A948" s="3">
        <v>664.0</v>
      </c>
      <c r="B948" s="3">
        <v>5.0</v>
      </c>
      <c r="C948" s="3">
        <v>669.0</v>
      </c>
      <c r="D948" s="5">
        <v>43353.93791666667</v>
      </c>
      <c r="E948" s="8">
        <f t="shared" si="1"/>
        <v>43353</v>
      </c>
      <c r="F948" s="9">
        <f>IFERROR(__xludf.DUMMYFUNCTION("""COMPUTED_VALUE"""),0.9379166666666666)</f>
        <v>0.9379166667</v>
      </c>
      <c r="G948" s="3">
        <f t="shared" si="2"/>
        <v>22</v>
      </c>
      <c r="H948" s="3">
        <f>IFERROR(__xludf.DUMMYFUNCTION("""COMPUTED_VALUE"""),30.0)</f>
        <v>30</v>
      </c>
      <c r="I948" s="3">
        <f>IFERROR(__xludf.DUMMYFUNCTION("""COMPUTED_VALUE"""),36.0)</f>
        <v>36</v>
      </c>
    </row>
    <row r="949">
      <c r="A949" s="3">
        <v>625.0</v>
      </c>
      <c r="B949" s="3">
        <v>8.0</v>
      </c>
      <c r="C949" s="3">
        <v>633.0</v>
      </c>
      <c r="D949" s="5">
        <v>43353.94832175926</v>
      </c>
      <c r="E949" s="8">
        <f t="shared" si="1"/>
        <v>43353</v>
      </c>
      <c r="F949" s="9">
        <f>IFERROR(__xludf.DUMMYFUNCTION("""COMPUTED_VALUE"""),0.9483217592592592)</f>
        <v>0.9483217593</v>
      </c>
      <c r="G949" s="3">
        <f t="shared" si="2"/>
        <v>22</v>
      </c>
      <c r="H949" s="3">
        <f>IFERROR(__xludf.DUMMYFUNCTION("""COMPUTED_VALUE"""),45.0)</f>
        <v>45</v>
      </c>
      <c r="I949" s="3">
        <f>IFERROR(__xludf.DUMMYFUNCTION("""COMPUTED_VALUE"""),35.0)</f>
        <v>35</v>
      </c>
    </row>
    <row r="950">
      <c r="A950" s="3">
        <v>564.0</v>
      </c>
      <c r="B950" s="3">
        <v>3.0</v>
      </c>
      <c r="C950" s="3">
        <v>562.0</v>
      </c>
      <c r="D950" s="5">
        <v>43353.95875</v>
      </c>
      <c r="E950" s="8">
        <f t="shared" si="1"/>
        <v>43353</v>
      </c>
      <c r="F950" s="9">
        <f>IFERROR(__xludf.DUMMYFUNCTION("""COMPUTED_VALUE"""),0.95875)</f>
        <v>0.95875</v>
      </c>
      <c r="G950" s="3">
        <f t="shared" si="2"/>
        <v>23</v>
      </c>
      <c r="H950" s="3">
        <f>IFERROR(__xludf.DUMMYFUNCTION("""COMPUTED_VALUE"""),0.0)</f>
        <v>0</v>
      </c>
      <c r="I950" s="3">
        <f>IFERROR(__xludf.DUMMYFUNCTION("""COMPUTED_VALUE"""),36.0)</f>
        <v>36</v>
      </c>
    </row>
    <row r="951">
      <c r="A951" s="3">
        <v>514.0</v>
      </c>
      <c r="B951" s="3">
        <v>2.0</v>
      </c>
      <c r="C951" s="3">
        <v>516.0</v>
      </c>
      <c r="D951" s="5">
        <v>43353.96916666667</v>
      </c>
      <c r="E951" s="8">
        <f t="shared" si="1"/>
        <v>43353</v>
      </c>
      <c r="F951" s="9">
        <f>IFERROR(__xludf.DUMMYFUNCTION("""COMPUTED_VALUE"""),0.9691666666666666)</f>
        <v>0.9691666667</v>
      </c>
      <c r="G951" s="3">
        <f t="shared" si="2"/>
        <v>23</v>
      </c>
      <c r="H951" s="3">
        <f>IFERROR(__xludf.DUMMYFUNCTION("""COMPUTED_VALUE"""),15.0)</f>
        <v>15</v>
      </c>
      <c r="I951" s="3">
        <f>IFERROR(__xludf.DUMMYFUNCTION("""COMPUTED_VALUE"""),36.0)</f>
        <v>36</v>
      </c>
    </row>
    <row r="952">
      <c r="A952" s="3">
        <v>437.0</v>
      </c>
      <c r="B952" s="3">
        <v>5.0</v>
      </c>
      <c r="C952" s="3">
        <v>442.0</v>
      </c>
      <c r="D952" s="5">
        <v>43353.979583333334</v>
      </c>
      <c r="E952" s="8">
        <f t="shared" si="1"/>
        <v>43353</v>
      </c>
      <c r="F952" s="9">
        <f>IFERROR(__xludf.DUMMYFUNCTION("""COMPUTED_VALUE"""),0.9795833333333334)</f>
        <v>0.9795833333</v>
      </c>
      <c r="G952" s="3">
        <f t="shared" si="2"/>
        <v>23</v>
      </c>
      <c r="H952" s="3">
        <f>IFERROR(__xludf.DUMMYFUNCTION("""COMPUTED_VALUE"""),30.0)</f>
        <v>30</v>
      </c>
      <c r="I952" s="3">
        <f>IFERROR(__xludf.DUMMYFUNCTION("""COMPUTED_VALUE"""),36.0)</f>
        <v>36</v>
      </c>
    </row>
    <row r="953">
      <c r="A953" s="3">
        <v>450.0</v>
      </c>
      <c r="B953" s="3">
        <v>5.0</v>
      </c>
      <c r="C953" s="3">
        <v>455.0</v>
      </c>
      <c r="D953" s="5">
        <v>43353.99</v>
      </c>
      <c r="E953" s="8">
        <f t="shared" si="1"/>
        <v>43353</v>
      </c>
      <c r="F953" s="9">
        <f>IFERROR(__xludf.DUMMYFUNCTION("""COMPUTED_VALUE"""),0.99)</f>
        <v>0.99</v>
      </c>
      <c r="G953" s="3">
        <f t="shared" si="2"/>
        <v>23</v>
      </c>
      <c r="H953" s="3">
        <f>IFERROR(__xludf.DUMMYFUNCTION("""COMPUTED_VALUE"""),45.0)</f>
        <v>45</v>
      </c>
      <c r="I953" s="3">
        <f>IFERROR(__xludf.DUMMYFUNCTION("""COMPUTED_VALUE"""),36.0)</f>
        <v>36</v>
      </c>
    </row>
    <row r="954">
      <c r="A954" s="3">
        <v>371.0</v>
      </c>
      <c r="B954" s="3">
        <v>1.0</v>
      </c>
      <c r="C954" s="3">
        <v>368.0</v>
      </c>
      <c r="D954" s="5">
        <v>43354.00041666667</v>
      </c>
      <c r="E954" s="8">
        <f t="shared" si="1"/>
        <v>43354</v>
      </c>
      <c r="F954" s="9">
        <f>IFERROR(__xludf.DUMMYFUNCTION("""COMPUTED_VALUE"""),4.166666666666667E-4)</f>
        <v>0.0004166666667</v>
      </c>
      <c r="G954" s="3">
        <f t="shared" si="2"/>
        <v>0</v>
      </c>
      <c r="H954" s="3">
        <f>IFERROR(__xludf.DUMMYFUNCTION("""COMPUTED_VALUE"""),0.0)</f>
        <v>0</v>
      </c>
      <c r="I954" s="3">
        <f>IFERROR(__xludf.DUMMYFUNCTION("""COMPUTED_VALUE"""),36.0)</f>
        <v>36</v>
      </c>
    </row>
    <row r="955">
      <c r="A955" s="3">
        <v>444.0</v>
      </c>
      <c r="B955" s="3">
        <v>1.0</v>
      </c>
      <c r="C955" s="3">
        <v>445.0</v>
      </c>
      <c r="D955" s="5">
        <v>43354.010833333334</v>
      </c>
      <c r="E955" s="8">
        <f t="shared" si="1"/>
        <v>43354</v>
      </c>
      <c r="F955" s="9">
        <f>IFERROR(__xludf.DUMMYFUNCTION("""COMPUTED_VALUE"""),0.010833333333333334)</f>
        <v>0.01083333333</v>
      </c>
      <c r="G955" s="3">
        <f t="shared" si="2"/>
        <v>0</v>
      </c>
      <c r="H955" s="3">
        <f>IFERROR(__xludf.DUMMYFUNCTION("""COMPUTED_VALUE"""),15.0)</f>
        <v>15</v>
      </c>
      <c r="I955" s="3">
        <f>IFERROR(__xludf.DUMMYFUNCTION("""COMPUTED_VALUE"""),36.0)</f>
        <v>36</v>
      </c>
    </row>
    <row r="956">
      <c r="A956" s="3">
        <v>339.0</v>
      </c>
      <c r="B956" s="3">
        <v>8.0</v>
      </c>
      <c r="C956" s="3">
        <v>347.0</v>
      </c>
      <c r="D956" s="5">
        <v>43354.02125</v>
      </c>
      <c r="E956" s="8">
        <f t="shared" si="1"/>
        <v>43354</v>
      </c>
      <c r="F956" s="9">
        <f>IFERROR(__xludf.DUMMYFUNCTION("""COMPUTED_VALUE"""),0.02125)</f>
        <v>0.02125</v>
      </c>
      <c r="G956" s="3">
        <f t="shared" si="2"/>
        <v>0</v>
      </c>
      <c r="H956" s="3">
        <f>IFERROR(__xludf.DUMMYFUNCTION("""COMPUTED_VALUE"""),30.0)</f>
        <v>30</v>
      </c>
      <c r="I956" s="3">
        <f>IFERROR(__xludf.DUMMYFUNCTION("""COMPUTED_VALUE"""),36.0)</f>
        <v>36</v>
      </c>
    </row>
    <row r="957">
      <c r="A957" s="3">
        <v>338.0</v>
      </c>
      <c r="B957" s="3">
        <v>2.0</v>
      </c>
      <c r="C957" s="3">
        <v>340.0</v>
      </c>
      <c r="D957" s="5">
        <v>43354.03165509259</v>
      </c>
      <c r="E957" s="8">
        <f t="shared" si="1"/>
        <v>43354</v>
      </c>
      <c r="F957" s="9">
        <f>IFERROR(__xludf.DUMMYFUNCTION("""COMPUTED_VALUE"""),0.031655092592592596)</f>
        <v>0.03165509259</v>
      </c>
      <c r="G957" s="3">
        <f t="shared" si="2"/>
        <v>0</v>
      </c>
      <c r="H957" s="3">
        <f>IFERROR(__xludf.DUMMYFUNCTION("""COMPUTED_VALUE"""),45.0)</f>
        <v>45</v>
      </c>
      <c r="I957" s="3">
        <f>IFERROR(__xludf.DUMMYFUNCTION("""COMPUTED_VALUE"""),35.0)</f>
        <v>35</v>
      </c>
    </row>
    <row r="958">
      <c r="A958" s="3">
        <v>294.0</v>
      </c>
      <c r="B958" s="3">
        <v>3.0</v>
      </c>
      <c r="C958" s="3">
        <v>297.0</v>
      </c>
      <c r="D958" s="5">
        <v>43354.04207175926</v>
      </c>
      <c r="E958" s="8">
        <f t="shared" si="1"/>
        <v>43354</v>
      </c>
      <c r="F958" s="9">
        <f>IFERROR(__xludf.DUMMYFUNCTION("""COMPUTED_VALUE"""),0.04207175925925926)</f>
        <v>0.04207175926</v>
      </c>
      <c r="G958" s="3">
        <f t="shared" si="2"/>
        <v>1</v>
      </c>
      <c r="H958" s="3">
        <f>IFERROR(__xludf.DUMMYFUNCTION("""COMPUTED_VALUE"""),0.0)</f>
        <v>0</v>
      </c>
      <c r="I958" s="3">
        <f>IFERROR(__xludf.DUMMYFUNCTION("""COMPUTED_VALUE"""),35.0)</f>
        <v>35</v>
      </c>
    </row>
    <row r="959">
      <c r="A959" s="3">
        <v>321.0</v>
      </c>
      <c r="B959" s="3">
        <v>5.0</v>
      </c>
      <c r="C959" s="3">
        <v>322.0</v>
      </c>
      <c r="D959" s="5">
        <v>43354.05248842593</v>
      </c>
      <c r="E959" s="8">
        <f t="shared" si="1"/>
        <v>43354</v>
      </c>
      <c r="F959" s="9">
        <f>IFERROR(__xludf.DUMMYFUNCTION("""COMPUTED_VALUE"""),0.052488425925925924)</f>
        <v>0.05248842593</v>
      </c>
      <c r="G959" s="3">
        <f t="shared" si="2"/>
        <v>1</v>
      </c>
      <c r="H959" s="3">
        <f>IFERROR(__xludf.DUMMYFUNCTION("""COMPUTED_VALUE"""),15.0)</f>
        <v>15</v>
      </c>
      <c r="I959" s="3">
        <f>IFERROR(__xludf.DUMMYFUNCTION("""COMPUTED_VALUE"""),35.0)</f>
        <v>35</v>
      </c>
    </row>
    <row r="960">
      <c r="A960" s="3">
        <v>286.0</v>
      </c>
      <c r="B960" s="3">
        <v>4.0</v>
      </c>
      <c r="C960" s="3">
        <v>290.0</v>
      </c>
      <c r="D960" s="5">
        <v>43354.06291666667</v>
      </c>
      <c r="E960" s="8">
        <f t="shared" si="1"/>
        <v>43354</v>
      </c>
      <c r="F960" s="9">
        <f>IFERROR(__xludf.DUMMYFUNCTION("""COMPUTED_VALUE"""),0.06291666666666666)</f>
        <v>0.06291666667</v>
      </c>
      <c r="G960" s="3">
        <f t="shared" si="2"/>
        <v>1</v>
      </c>
      <c r="H960" s="3">
        <f>IFERROR(__xludf.DUMMYFUNCTION("""COMPUTED_VALUE"""),30.0)</f>
        <v>30</v>
      </c>
      <c r="I960" s="3">
        <f>IFERROR(__xludf.DUMMYFUNCTION("""COMPUTED_VALUE"""),36.0)</f>
        <v>36</v>
      </c>
    </row>
    <row r="961">
      <c r="A961" s="3">
        <v>270.0</v>
      </c>
      <c r="B961" s="3">
        <v>2.0</v>
      </c>
      <c r="C961" s="3">
        <v>272.0</v>
      </c>
      <c r="D961" s="5">
        <v>43354.073333333334</v>
      </c>
      <c r="E961" s="8">
        <f t="shared" si="1"/>
        <v>43354</v>
      </c>
      <c r="F961" s="9">
        <f>IFERROR(__xludf.DUMMYFUNCTION("""COMPUTED_VALUE"""),0.07333333333333333)</f>
        <v>0.07333333333</v>
      </c>
      <c r="G961" s="3">
        <f t="shared" si="2"/>
        <v>1</v>
      </c>
      <c r="H961" s="3">
        <f>IFERROR(__xludf.DUMMYFUNCTION("""COMPUTED_VALUE"""),45.0)</f>
        <v>45</v>
      </c>
      <c r="I961" s="3">
        <f>IFERROR(__xludf.DUMMYFUNCTION("""COMPUTED_VALUE"""),36.0)</f>
        <v>36</v>
      </c>
    </row>
    <row r="962">
      <c r="A962" s="3">
        <v>280.0</v>
      </c>
      <c r="B962" s="3">
        <v>0.0</v>
      </c>
      <c r="C962" s="3">
        <v>276.0</v>
      </c>
      <c r="D962" s="5">
        <v>43354.08377314815</v>
      </c>
      <c r="E962" s="8">
        <f t="shared" si="1"/>
        <v>43354</v>
      </c>
      <c r="F962" s="9">
        <f>IFERROR(__xludf.DUMMYFUNCTION("""COMPUTED_VALUE"""),0.08377314814814815)</f>
        <v>0.08377314815</v>
      </c>
      <c r="G962" s="3">
        <f t="shared" si="2"/>
        <v>2</v>
      </c>
      <c r="H962" s="3">
        <f>IFERROR(__xludf.DUMMYFUNCTION("""COMPUTED_VALUE"""),0.0)</f>
        <v>0</v>
      </c>
      <c r="I962" s="3">
        <f>IFERROR(__xludf.DUMMYFUNCTION("""COMPUTED_VALUE"""),38.0)</f>
        <v>38</v>
      </c>
    </row>
    <row r="963">
      <c r="A963" s="3">
        <v>247.0</v>
      </c>
      <c r="B963" s="3">
        <v>2.0</v>
      </c>
      <c r="C963" s="3">
        <v>249.0</v>
      </c>
      <c r="D963" s="5">
        <v>43354.09416666667</v>
      </c>
      <c r="E963" s="8">
        <f t="shared" si="1"/>
        <v>43354</v>
      </c>
      <c r="F963" s="9">
        <f>IFERROR(__xludf.DUMMYFUNCTION("""COMPUTED_VALUE"""),0.09416666666666666)</f>
        <v>0.09416666667</v>
      </c>
      <c r="G963" s="3">
        <f t="shared" si="2"/>
        <v>2</v>
      </c>
      <c r="H963" s="3">
        <f>IFERROR(__xludf.DUMMYFUNCTION("""COMPUTED_VALUE"""),15.0)</f>
        <v>15</v>
      </c>
      <c r="I963" s="3">
        <f>IFERROR(__xludf.DUMMYFUNCTION("""COMPUTED_VALUE"""),36.0)</f>
        <v>36</v>
      </c>
    </row>
    <row r="964">
      <c r="A964" s="3">
        <v>246.0</v>
      </c>
      <c r="B964" s="3">
        <v>9.0</v>
      </c>
      <c r="C964" s="3">
        <v>255.0</v>
      </c>
      <c r="D964" s="5">
        <v>43354.104583333334</v>
      </c>
      <c r="E964" s="8">
        <f t="shared" si="1"/>
        <v>43354</v>
      </c>
      <c r="F964" s="9">
        <f>IFERROR(__xludf.DUMMYFUNCTION("""COMPUTED_VALUE"""),0.10458333333333333)</f>
        <v>0.1045833333</v>
      </c>
      <c r="G964" s="3">
        <f t="shared" si="2"/>
        <v>2</v>
      </c>
      <c r="H964" s="3">
        <f>IFERROR(__xludf.DUMMYFUNCTION("""COMPUTED_VALUE"""),30.0)</f>
        <v>30</v>
      </c>
      <c r="I964" s="3">
        <f>IFERROR(__xludf.DUMMYFUNCTION("""COMPUTED_VALUE"""),36.0)</f>
        <v>36</v>
      </c>
    </row>
    <row r="965">
      <c r="A965" s="3">
        <v>192.0</v>
      </c>
      <c r="B965" s="3">
        <v>7.0</v>
      </c>
      <c r="C965" s="3">
        <v>199.0</v>
      </c>
      <c r="D965" s="5">
        <v>43354.115</v>
      </c>
      <c r="E965" s="8">
        <f t="shared" si="1"/>
        <v>43354</v>
      </c>
      <c r="F965" s="9">
        <f>IFERROR(__xludf.DUMMYFUNCTION("""COMPUTED_VALUE"""),0.115)</f>
        <v>0.115</v>
      </c>
      <c r="G965" s="3">
        <f t="shared" si="2"/>
        <v>2</v>
      </c>
      <c r="H965" s="3">
        <f>IFERROR(__xludf.DUMMYFUNCTION("""COMPUTED_VALUE"""),45.0)</f>
        <v>45</v>
      </c>
      <c r="I965" s="3">
        <f>IFERROR(__xludf.DUMMYFUNCTION("""COMPUTED_VALUE"""),36.0)</f>
        <v>36</v>
      </c>
    </row>
    <row r="966">
      <c r="A966" s="3">
        <v>179.0</v>
      </c>
      <c r="B966" s="3">
        <v>4.0</v>
      </c>
      <c r="C966" s="3">
        <v>183.0</v>
      </c>
      <c r="D966" s="5">
        <v>43354.12540509259</v>
      </c>
      <c r="E966" s="8">
        <f t="shared" si="1"/>
        <v>43354</v>
      </c>
      <c r="F966" s="9">
        <f>IFERROR(__xludf.DUMMYFUNCTION("""COMPUTED_VALUE"""),0.12540509259259258)</f>
        <v>0.1254050926</v>
      </c>
      <c r="G966" s="3">
        <f t="shared" si="2"/>
        <v>3</v>
      </c>
      <c r="H966" s="3">
        <f>IFERROR(__xludf.DUMMYFUNCTION("""COMPUTED_VALUE"""),0.0)</f>
        <v>0</v>
      </c>
      <c r="I966" s="3">
        <f>IFERROR(__xludf.DUMMYFUNCTION("""COMPUTED_VALUE"""),35.0)</f>
        <v>35</v>
      </c>
    </row>
    <row r="967">
      <c r="A967" s="3">
        <v>190.0</v>
      </c>
      <c r="B967" s="3">
        <v>5.0</v>
      </c>
      <c r="C967" s="3">
        <v>195.0</v>
      </c>
      <c r="D967" s="5">
        <v>43354.13582175926</v>
      </c>
      <c r="E967" s="8">
        <f t="shared" si="1"/>
        <v>43354</v>
      </c>
      <c r="F967" s="9">
        <f>IFERROR(__xludf.DUMMYFUNCTION("""COMPUTED_VALUE"""),0.13582175925925927)</f>
        <v>0.1358217593</v>
      </c>
      <c r="G967" s="3">
        <f t="shared" si="2"/>
        <v>3</v>
      </c>
      <c r="H967" s="3">
        <f>IFERROR(__xludf.DUMMYFUNCTION("""COMPUTED_VALUE"""),15.0)</f>
        <v>15</v>
      </c>
      <c r="I967" s="3">
        <f>IFERROR(__xludf.DUMMYFUNCTION("""COMPUTED_VALUE"""),35.0)</f>
        <v>35</v>
      </c>
    </row>
    <row r="968">
      <c r="A968" s="3">
        <v>166.0</v>
      </c>
      <c r="B968" s="3">
        <v>2.0</v>
      </c>
      <c r="C968" s="3">
        <v>168.0</v>
      </c>
      <c r="D968" s="5">
        <v>43354.14623842593</v>
      </c>
      <c r="E968" s="8">
        <f t="shared" si="1"/>
        <v>43354</v>
      </c>
      <c r="F968" s="9">
        <f>IFERROR(__xludf.DUMMYFUNCTION("""COMPUTED_VALUE"""),0.14623842592592592)</f>
        <v>0.1462384259</v>
      </c>
      <c r="G968" s="3">
        <f t="shared" si="2"/>
        <v>3</v>
      </c>
      <c r="H968" s="3">
        <f>IFERROR(__xludf.DUMMYFUNCTION("""COMPUTED_VALUE"""),30.0)</f>
        <v>30</v>
      </c>
      <c r="I968" s="3">
        <f>IFERROR(__xludf.DUMMYFUNCTION("""COMPUTED_VALUE"""),35.0)</f>
        <v>35</v>
      </c>
    </row>
    <row r="969">
      <c r="A969" s="3">
        <v>156.0</v>
      </c>
      <c r="B969" s="3">
        <v>2.0</v>
      </c>
      <c r="C969" s="3">
        <v>158.0</v>
      </c>
      <c r="D969" s="5">
        <v>43354.15665509259</v>
      </c>
      <c r="E969" s="8">
        <f t="shared" si="1"/>
        <v>43354</v>
      </c>
      <c r="F969" s="9">
        <f>IFERROR(__xludf.DUMMYFUNCTION("""COMPUTED_VALUE"""),0.15665509259259258)</f>
        <v>0.1566550926</v>
      </c>
      <c r="G969" s="3">
        <f t="shared" si="2"/>
        <v>3</v>
      </c>
      <c r="H969" s="3">
        <f>IFERROR(__xludf.DUMMYFUNCTION("""COMPUTED_VALUE"""),45.0)</f>
        <v>45</v>
      </c>
      <c r="I969" s="3">
        <f>IFERROR(__xludf.DUMMYFUNCTION("""COMPUTED_VALUE"""),35.0)</f>
        <v>35</v>
      </c>
    </row>
    <row r="970">
      <c r="A970" s="3">
        <v>165.0</v>
      </c>
      <c r="B970" s="3">
        <v>2.0</v>
      </c>
      <c r="C970" s="3">
        <v>167.0</v>
      </c>
      <c r="D970" s="5">
        <v>43354.16707175926</v>
      </c>
      <c r="E970" s="8">
        <f t="shared" si="1"/>
        <v>43354</v>
      </c>
      <c r="F970" s="9">
        <f>IFERROR(__xludf.DUMMYFUNCTION("""COMPUTED_VALUE"""),0.16707175925925927)</f>
        <v>0.1670717593</v>
      </c>
      <c r="G970" s="3">
        <f t="shared" si="2"/>
        <v>4</v>
      </c>
      <c r="H970" s="3">
        <f>IFERROR(__xludf.DUMMYFUNCTION("""COMPUTED_VALUE"""),0.0)</f>
        <v>0</v>
      </c>
      <c r="I970" s="3">
        <f>IFERROR(__xludf.DUMMYFUNCTION("""COMPUTED_VALUE"""),35.0)</f>
        <v>35</v>
      </c>
    </row>
    <row r="971">
      <c r="A971" s="3">
        <v>129.0</v>
      </c>
      <c r="B971" s="3">
        <v>0.0</v>
      </c>
      <c r="C971" s="3">
        <v>128.0</v>
      </c>
      <c r="D971" s="5">
        <v>43354.1775</v>
      </c>
      <c r="E971" s="8">
        <f t="shared" si="1"/>
        <v>43354</v>
      </c>
      <c r="F971" s="9">
        <f>IFERROR(__xludf.DUMMYFUNCTION("""COMPUTED_VALUE"""),0.1775)</f>
        <v>0.1775</v>
      </c>
      <c r="G971" s="3">
        <f t="shared" si="2"/>
        <v>4</v>
      </c>
      <c r="H971" s="3">
        <f>IFERROR(__xludf.DUMMYFUNCTION("""COMPUTED_VALUE"""),15.0)</f>
        <v>15</v>
      </c>
      <c r="I971" s="3">
        <f>IFERROR(__xludf.DUMMYFUNCTION("""COMPUTED_VALUE"""),36.0)</f>
        <v>36</v>
      </c>
    </row>
    <row r="972">
      <c r="A972" s="3">
        <v>108.0</v>
      </c>
      <c r="B972" s="3">
        <v>0.0</v>
      </c>
      <c r="C972" s="3">
        <v>108.0</v>
      </c>
      <c r="D972" s="5">
        <v>43354.18791666667</v>
      </c>
      <c r="E972" s="8">
        <f t="shared" si="1"/>
        <v>43354</v>
      </c>
      <c r="F972" s="9">
        <f>IFERROR(__xludf.DUMMYFUNCTION("""COMPUTED_VALUE"""),0.18791666666666668)</f>
        <v>0.1879166667</v>
      </c>
      <c r="G972" s="3">
        <f t="shared" si="2"/>
        <v>4</v>
      </c>
      <c r="H972" s="3">
        <f>IFERROR(__xludf.DUMMYFUNCTION("""COMPUTED_VALUE"""),30.0)</f>
        <v>30</v>
      </c>
      <c r="I972" s="3">
        <f>IFERROR(__xludf.DUMMYFUNCTION("""COMPUTED_VALUE"""),36.0)</f>
        <v>36</v>
      </c>
    </row>
    <row r="973">
      <c r="A973" s="3">
        <v>93.0</v>
      </c>
      <c r="B973" s="3">
        <v>0.0</v>
      </c>
      <c r="C973" s="3">
        <v>92.0</v>
      </c>
      <c r="D973" s="5">
        <v>43354.19832175926</v>
      </c>
      <c r="E973" s="8">
        <f t="shared" si="1"/>
        <v>43354</v>
      </c>
      <c r="F973" s="9">
        <f>IFERROR(__xludf.DUMMYFUNCTION("""COMPUTED_VALUE"""),0.19832175925925927)</f>
        <v>0.1983217593</v>
      </c>
      <c r="G973" s="3">
        <f t="shared" si="2"/>
        <v>4</v>
      </c>
      <c r="H973" s="3">
        <f>IFERROR(__xludf.DUMMYFUNCTION("""COMPUTED_VALUE"""),45.0)</f>
        <v>45</v>
      </c>
      <c r="I973" s="3">
        <f>IFERROR(__xludf.DUMMYFUNCTION("""COMPUTED_VALUE"""),35.0)</f>
        <v>35</v>
      </c>
    </row>
    <row r="974">
      <c r="A974" s="3">
        <v>89.0</v>
      </c>
      <c r="B974" s="3">
        <v>0.0</v>
      </c>
      <c r="C974" s="3">
        <v>89.0</v>
      </c>
      <c r="D974" s="5">
        <v>43354.20873842593</v>
      </c>
      <c r="E974" s="8">
        <f t="shared" si="1"/>
        <v>43354</v>
      </c>
      <c r="F974" s="9">
        <f>IFERROR(__xludf.DUMMYFUNCTION("""COMPUTED_VALUE"""),0.20873842592592592)</f>
        <v>0.2087384259</v>
      </c>
      <c r="G974" s="3">
        <f t="shared" si="2"/>
        <v>5</v>
      </c>
      <c r="H974" s="3">
        <f>IFERROR(__xludf.DUMMYFUNCTION("""COMPUTED_VALUE"""),0.0)</f>
        <v>0</v>
      </c>
      <c r="I974" s="3">
        <f>IFERROR(__xludf.DUMMYFUNCTION("""COMPUTED_VALUE"""),35.0)</f>
        <v>35</v>
      </c>
    </row>
    <row r="975">
      <c r="A975" s="3">
        <v>126.0</v>
      </c>
      <c r="B975" s="3">
        <v>2.0</v>
      </c>
      <c r="C975" s="3">
        <v>128.0</v>
      </c>
      <c r="D975" s="5">
        <v>43354.21916666667</v>
      </c>
      <c r="E975" s="8">
        <f t="shared" si="1"/>
        <v>43354</v>
      </c>
      <c r="F975" s="9">
        <f>IFERROR(__xludf.DUMMYFUNCTION("""COMPUTED_VALUE"""),0.21916666666666668)</f>
        <v>0.2191666667</v>
      </c>
      <c r="G975" s="3">
        <f t="shared" si="2"/>
        <v>5</v>
      </c>
      <c r="H975" s="3">
        <f>IFERROR(__xludf.DUMMYFUNCTION("""COMPUTED_VALUE"""),15.0)</f>
        <v>15</v>
      </c>
      <c r="I975" s="3">
        <f>IFERROR(__xludf.DUMMYFUNCTION("""COMPUTED_VALUE"""),36.0)</f>
        <v>36</v>
      </c>
    </row>
    <row r="976">
      <c r="A976" s="3">
        <v>122.0</v>
      </c>
      <c r="B976" s="3">
        <v>0.0</v>
      </c>
      <c r="C976" s="3">
        <v>122.0</v>
      </c>
      <c r="D976" s="5">
        <v>43354.22957175926</v>
      </c>
      <c r="E976" s="8">
        <f t="shared" si="1"/>
        <v>43354</v>
      </c>
      <c r="F976" s="9">
        <f>IFERROR(__xludf.DUMMYFUNCTION("""COMPUTED_VALUE"""),0.22957175925925927)</f>
        <v>0.2295717593</v>
      </c>
      <c r="G976" s="3">
        <f t="shared" si="2"/>
        <v>5</v>
      </c>
      <c r="H976" s="3">
        <f>IFERROR(__xludf.DUMMYFUNCTION("""COMPUTED_VALUE"""),30.0)</f>
        <v>30</v>
      </c>
      <c r="I976" s="3">
        <f>IFERROR(__xludf.DUMMYFUNCTION("""COMPUTED_VALUE"""),35.0)</f>
        <v>35</v>
      </c>
    </row>
    <row r="977">
      <c r="A977" s="3">
        <v>103.0</v>
      </c>
      <c r="B977" s="3">
        <v>0.0</v>
      </c>
      <c r="C977" s="3">
        <v>103.0</v>
      </c>
      <c r="D977" s="5">
        <v>43354.23998842593</v>
      </c>
      <c r="E977" s="8">
        <f t="shared" si="1"/>
        <v>43354</v>
      </c>
      <c r="F977" s="9">
        <f>IFERROR(__xludf.DUMMYFUNCTION("""COMPUTED_VALUE"""),0.23998842592592592)</f>
        <v>0.2399884259</v>
      </c>
      <c r="G977" s="3">
        <f t="shared" si="2"/>
        <v>5</v>
      </c>
      <c r="H977" s="3">
        <f>IFERROR(__xludf.DUMMYFUNCTION("""COMPUTED_VALUE"""),45.0)</f>
        <v>45</v>
      </c>
      <c r="I977" s="3">
        <f>IFERROR(__xludf.DUMMYFUNCTION("""COMPUTED_VALUE"""),35.0)</f>
        <v>35</v>
      </c>
    </row>
    <row r="978">
      <c r="A978" s="3">
        <v>79.0</v>
      </c>
      <c r="B978" s="3">
        <v>0.0</v>
      </c>
      <c r="C978" s="3">
        <v>79.0</v>
      </c>
      <c r="D978" s="5">
        <v>43354.25040509259</v>
      </c>
      <c r="E978" s="8">
        <f t="shared" si="1"/>
        <v>43354</v>
      </c>
      <c r="F978" s="9">
        <f>IFERROR(__xludf.DUMMYFUNCTION("""COMPUTED_VALUE"""),0.2504050925925926)</f>
        <v>0.2504050926</v>
      </c>
      <c r="G978" s="3">
        <f t="shared" si="2"/>
        <v>6</v>
      </c>
      <c r="H978" s="3">
        <f>IFERROR(__xludf.DUMMYFUNCTION("""COMPUTED_VALUE"""),0.0)</f>
        <v>0</v>
      </c>
      <c r="I978" s="3">
        <f>IFERROR(__xludf.DUMMYFUNCTION("""COMPUTED_VALUE"""),35.0)</f>
        <v>35</v>
      </c>
    </row>
    <row r="979">
      <c r="A979" s="3">
        <v>69.0</v>
      </c>
      <c r="B979" s="3">
        <v>0.0</v>
      </c>
      <c r="C979" s="3">
        <v>69.0</v>
      </c>
      <c r="D979" s="5">
        <v>43354.26082175926</v>
      </c>
      <c r="E979" s="8">
        <f t="shared" si="1"/>
        <v>43354</v>
      </c>
      <c r="F979" s="9">
        <f>IFERROR(__xludf.DUMMYFUNCTION("""COMPUTED_VALUE"""),0.26082175925925927)</f>
        <v>0.2608217593</v>
      </c>
      <c r="G979" s="3">
        <f t="shared" si="2"/>
        <v>6</v>
      </c>
      <c r="H979" s="3">
        <f>IFERROR(__xludf.DUMMYFUNCTION("""COMPUTED_VALUE"""),15.0)</f>
        <v>15</v>
      </c>
      <c r="I979" s="3">
        <f>IFERROR(__xludf.DUMMYFUNCTION("""COMPUTED_VALUE"""),35.0)</f>
        <v>35</v>
      </c>
    </row>
    <row r="980">
      <c r="A980" s="3">
        <v>63.0</v>
      </c>
      <c r="B980" s="3">
        <v>0.0</v>
      </c>
      <c r="C980" s="3">
        <v>62.0</v>
      </c>
      <c r="D980" s="5">
        <v>43354.27376157408</v>
      </c>
      <c r="E980" s="8">
        <f t="shared" si="1"/>
        <v>43354</v>
      </c>
      <c r="F980" s="9">
        <f>IFERROR(__xludf.DUMMYFUNCTION("""COMPUTED_VALUE"""),0.2737615740740741)</f>
        <v>0.2737615741</v>
      </c>
      <c r="G980" s="3">
        <f t="shared" si="2"/>
        <v>6</v>
      </c>
      <c r="H980" s="3">
        <f>IFERROR(__xludf.DUMMYFUNCTION("""COMPUTED_VALUE"""),34.0)</f>
        <v>34</v>
      </c>
      <c r="I980" s="3">
        <f>IFERROR(__xludf.DUMMYFUNCTION("""COMPUTED_VALUE"""),13.0)</f>
        <v>13</v>
      </c>
    </row>
    <row r="981">
      <c r="A981" s="3">
        <v>60.0</v>
      </c>
      <c r="B981" s="3">
        <v>0.0</v>
      </c>
      <c r="C981" s="3">
        <v>59.0</v>
      </c>
      <c r="D981" s="5">
        <v>43354.28165509259</v>
      </c>
      <c r="E981" s="8">
        <f t="shared" si="1"/>
        <v>43354</v>
      </c>
      <c r="F981" s="9">
        <f>IFERROR(__xludf.DUMMYFUNCTION("""COMPUTED_VALUE"""),0.2816550925925926)</f>
        <v>0.2816550926</v>
      </c>
      <c r="G981" s="3">
        <f t="shared" si="2"/>
        <v>6</v>
      </c>
      <c r="H981" s="3">
        <f>IFERROR(__xludf.DUMMYFUNCTION("""COMPUTED_VALUE"""),45.0)</f>
        <v>45</v>
      </c>
      <c r="I981" s="3">
        <f>IFERROR(__xludf.DUMMYFUNCTION("""COMPUTED_VALUE"""),35.0)</f>
        <v>35</v>
      </c>
    </row>
    <row r="982">
      <c r="A982" s="3">
        <v>59.0</v>
      </c>
      <c r="B982" s="3">
        <v>0.0</v>
      </c>
      <c r="C982" s="3">
        <v>58.0</v>
      </c>
      <c r="D982" s="5">
        <v>43354.29207175926</v>
      </c>
      <c r="E982" s="8">
        <f t="shared" si="1"/>
        <v>43354</v>
      </c>
      <c r="F982" s="9">
        <f>IFERROR(__xludf.DUMMYFUNCTION("""COMPUTED_VALUE"""),0.29207175925925927)</f>
        <v>0.2920717593</v>
      </c>
      <c r="G982" s="3">
        <f t="shared" si="2"/>
        <v>7</v>
      </c>
      <c r="H982" s="3">
        <f>IFERROR(__xludf.DUMMYFUNCTION("""COMPUTED_VALUE"""),0.0)</f>
        <v>0</v>
      </c>
      <c r="I982" s="3">
        <f>IFERROR(__xludf.DUMMYFUNCTION("""COMPUTED_VALUE"""),35.0)</f>
        <v>35</v>
      </c>
    </row>
    <row r="983">
      <c r="A983" s="3">
        <v>68.0</v>
      </c>
      <c r="B983" s="3">
        <v>0.0</v>
      </c>
      <c r="C983" s="3">
        <v>67.0</v>
      </c>
      <c r="D983" s="5">
        <v>43354.3025</v>
      </c>
      <c r="E983" s="8">
        <f t="shared" si="1"/>
        <v>43354</v>
      </c>
      <c r="F983" s="9">
        <f>IFERROR(__xludf.DUMMYFUNCTION("""COMPUTED_VALUE"""),0.3025)</f>
        <v>0.3025</v>
      </c>
      <c r="G983" s="3">
        <f t="shared" si="2"/>
        <v>7</v>
      </c>
      <c r="H983" s="3">
        <f>IFERROR(__xludf.DUMMYFUNCTION("""COMPUTED_VALUE"""),15.0)</f>
        <v>15</v>
      </c>
      <c r="I983" s="3">
        <f>IFERROR(__xludf.DUMMYFUNCTION("""COMPUTED_VALUE"""),36.0)</f>
        <v>36</v>
      </c>
    </row>
    <row r="984">
      <c r="A984" s="3">
        <v>70.0</v>
      </c>
      <c r="B984" s="3">
        <v>1.0</v>
      </c>
      <c r="C984" s="3">
        <v>71.0</v>
      </c>
      <c r="D984" s="5">
        <v>43354.31291666667</v>
      </c>
      <c r="E984" s="8">
        <f t="shared" si="1"/>
        <v>43354</v>
      </c>
      <c r="F984" s="9">
        <f>IFERROR(__xludf.DUMMYFUNCTION("""COMPUTED_VALUE"""),0.3129166666666667)</f>
        <v>0.3129166667</v>
      </c>
      <c r="G984" s="3">
        <f t="shared" si="2"/>
        <v>7</v>
      </c>
      <c r="H984" s="3">
        <f>IFERROR(__xludf.DUMMYFUNCTION("""COMPUTED_VALUE"""),30.0)</f>
        <v>30</v>
      </c>
      <c r="I984" s="3">
        <f>IFERROR(__xludf.DUMMYFUNCTION("""COMPUTED_VALUE"""),36.0)</f>
        <v>36</v>
      </c>
    </row>
    <row r="985">
      <c r="A985" s="3">
        <v>77.0</v>
      </c>
      <c r="B985" s="3">
        <v>0.0</v>
      </c>
      <c r="C985" s="3">
        <v>76.0</v>
      </c>
      <c r="D985" s="5">
        <v>43354.32334490741</v>
      </c>
      <c r="E985" s="8">
        <f t="shared" si="1"/>
        <v>43354</v>
      </c>
      <c r="F985" s="9">
        <f>IFERROR(__xludf.DUMMYFUNCTION("""COMPUTED_VALUE"""),0.3233449074074074)</f>
        <v>0.3233449074</v>
      </c>
      <c r="G985" s="3">
        <f t="shared" si="2"/>
        <v>7</v>
      </c>
      <c r="H985" s="3">
        <f>IFERROR(__xludf.DUMMYFUNCTION("""COMPUTED_VALUE"""),45.0)</f>
        <v>45</v>
      </c>
      <c r="I985" s="3">
        <f>IFERROR(__xludf.DUMMYFUNCTION("""COMPUTED_VALUE"""),37.0)</f>
        <v>37</v>
      </c>
    </row>
    <row r="986">
      <c r="A986" s="3">
        <v>60.0</v>
      </c>
      <c r="B986" s="3">
        <v>0.0</v>
      </c>
      <c r="C986" s="3">
        <v>59.0</v>
      </c>
      <c r="D986" s="5">
        <v>43354.333761574075</v>
      </c>
      <c r="E986" s="8">
        <f t="shared" si="1"/>
        <v>43354</v>
      </c>
      <c r="F986" s="9">
        <f>IFERROR(__xludf.DUMMYFUNCTION("""COMPUTED_VALUE"""),0.3337615740740741)</f>
        <v>0.3337615741</v>
      </c>
      <c r="G986" s="3">
        <f t="shared" si="2"/>
        <v>8</v>
      </c>
      <c r="H986" s="3">
        <f>IFERROR(__xludf.DUMMYFUNCTION("""COMPUTED_VALUE"""),0.0)</f>
        <v>0</v>
      </c>
      <c r="I986" s="3">
        <f>IFERROR(__xludf.DUMMYFUNCTION("""COMPUTED_VALUE"""),37.0)</f>
        <v>37</v>
      </c>
    </row>
    <row r="987">
      <c r="A987" s="3">
        <v>65.0</v>
      </c>
      <c r="B987" s="3">
        <v>0.0</v>
      </c>
      <c r="C987" s="3">
        <v>65.0</v>
      </c>
      <c r="D987" s="5">
        <v>43354.34416666667</v>
      </c>
      <c r="E987" s="8">
        <f t="shared" si="1"/>
        <v>43354</v>
      </c>
      <c r="F987" s="9">
        <f>IFERROR(__xludf.DUMMYFUNCTION("""COMPUTED_VALUE"""),0.3441666666666667)</f>
        <v>0.3441666667</v>
      </c>
      <c r="G987" s="3">
        <f t="shared" si="2"/>
        <v>8</v>
      </c>
      <c r="H987" s="3">
        <f>IFERROR(__xludf.DUMMYFUNCTION("""COMPUTED_VALUE"""),15.0)</f>
        <v>15</v>
      </c>
      <c r="I987" s="3">
        <f>IFERROR(__xludf.DUMMYFUNCTION("""COMPUTED_VALUE"""),36.0)</f>
        <v>36</v>
      </c>
    </row>
    <row r="988">
      <c r="A988" s="3">
        <v>104.0</v>
      </c>
      <c r="B988" s="3">
        <v>1.0</v>
      </c>
      <c r="C988" s="3">
        <v>105.0</v>
      </c>
      <c r="D988" s="5">
        <v>43354.354583333334</v>
      </c>
      <c r="E988" s="8">
        <f t="shared" si="1"/>
        <v>43354</v>
      </c>
      <c r="F988" s="9">
        <f>IFERROR(__xludf.DUMMYFUNCTION("""COMPUTED_VALUE"""),0.3545833333333333)</f>
        <v>0.3545833333</v>
      </c>
      <c r="G988" s="3">
        <f t="shared" si="2"/>
        <v>8</v>
      </c>
      <c r="H988" s="3">
        <f>IFERROR(__xludf.DUMMYFUNCTION("""COMPUTED_VALUE"""),30.0)</f>
        <v>30</v>
      </c>
      <c r="I988" s="3">
        <f>IFERROR(__xludf.DUMMYFUNCTION("""COMPUTED_VALUE"""),36.0)</f>
        <v>36</v>
      </c>
    </row>
    <row r="989">
      <c r="A989" s="3">
        <v>111.0</v>
      </c>
      <c r="B989" s="3">
        <v>0.0</v>
      </c>
      <c r="C989" s="3">
        <v>110.0</v>
      </c>
      <c r="D989" s="5">
        <v>43354.365011574075</v>
      </c>
      <c r="E989" s="8">
        <f t="shared" si="1"/>
        <v>43354</v>
      </c>
      <c r="F989" s="9">
        <f>IFERROR(__xludf.DUMMYFUNCTION("""COMPUTED_VALUE"""),0.3650115740740741)</f>
        <v>0.3650115741</v>
      </c>
      <c r="G989" s="3">
        <f t="shared" si="2"/>
        <v>8</v>
      </c>
      <c r="H989" s="3">
        <f>IFERROR(__xludf.DUMMYFUNCTION("""COMPUTED_VALUE"""),45.0)</f>
        <v>45</v>
      </c>
      <c r="I989" s="3">
        <f>IFERROR(__xludf.DUMMYFUNCTION("""COMPUTED_VALUE"""),37.0)</f>
        <v>37</v>
      </c>
    </row>
    <row r="990">
      <c r="A990" s="3">
        <v>86.0</v>
      </c>
      <c r="B990" s="3">
        <v>0.0</v>
      </c>
      <c r="C990" s="3">
        <v>85.0</v>
      </c>
      <c r="D990" s="5">
        <v>43354.37541666667</v>
      </c>
      <c r="E990" s="8">
        <f t="shared" si="1"/>
        <v>43354</v>
      </c>
      <c r="F990" s="9">
        <f>IFERROR(__xludf.DUMMYFUNCTION("""COMPUTED_VALUE"""),0.3754166666666667)</f>
        <v>0.3754166667</v>
      </c>
      <c r="G990" s="3">
        <f t="shared" si="2"/>
        <v>9</v>
      </c>
      <c r="H990" s="3">
        <f>IFERROR(__xludf.DUMMYFUNCTION("""COMPUTED_VALUE"""),0.0)</f>
        <v>0</v>
      </c>
      <c r="I990" s="3">
        <f>IFERROR(__xludf.DUMMYFUNCTION("""COMPUTED_VALUE"""),36.0)</f>
        <v>36</v>
      </c>
    </row>
    <row r="991">
      <c r="A991" s="3">
        <v>107.0</v>
      </c>
      <c r="B991" s="3">
        <v>0.0</v>
      </c>
      <c r="C991" s="3">
        <v>107.0</v>
      </c>
      <c r="D991" s="5">
        <v>43354.385833333334</v>
      </c>
      <c r="E991" s="8">
        <f t="shared" si="1"/>
        <v>43354</v>
      </c>
      <c r="F991" s="9">
        <f>IFERROR(__xludf.DUMMYFUNCTION("""COMPUTED_VALUE"""),0.3858333333333333)</f>
        <v>0.3858333333</v>
      </c>
      <c r="G991" s="3">
        <f t="shared" si="2"/>
        <v>9</v>
      </c>
      <c r="H991" s="3">
        <f>IFERROR(__xludf.DUMMYFUNCTION("""COMPUTED_VALUE"""),15.0)</f>
        <v>15</v>
      </c>
      <c r="I991" s="3">
        <f>IFERROR(__xludf.DUMMYFUNCTION("""COMPUTED_VALUE"""),36.0)</f>
        <v>36</v>
      </c>
    </row>
    <row r="992">
      <c r="A992" s="3">
        <v>131.0</v>
      </c>
      <c r="B992" s="3">
        <v>1.0</v>
      </c>
      <c r="C992" s="3">
        <v>132.0</v>
      </c>
      <c r="D992" s="5">
        <v>43354.396261574075</v>
      </c>
      <c r="E992" s="8">
        <f t="shared" si="1"/>
        <v>43354</v>
      </c>
      <c r="F992" s="9">
        <f>IFERROR(__xludf.DUMMYFUNCTION("""COMPUTED_VALUE"""),0.3962615740740741)</f>
        <v>0.3962615741</v>
      </c>
      <c r="G992" s="3">
        <f t="shared" si="2"/>
        <v>9</v>
      </c>
      <c r="H992" s="3">
        <f>IFERROR(__xludf.DUMMYFUNCTION("""COMPUTED_VALUE"""),30.0)</f>
        <v>30</v>
      </c>
      <c r="I992" s="3">
        <f>IFERROR(__xludf.DUMMYFUNCTION("""COMPUTED_VALUE"""),37.0)</f>
        <v>37</v>
      </c>
    </row>
    <row r="993">
      <c r="A993" s="3">
        <v>181.0</v>
      </c>
      <c r="B993" s="3">
        <v>0.0</v>
      </c>
      <c r="C993" s="3">
        <v>181.0</v>
      </c>
      <c r="D993" s="5">
        <v>43354.40667824074</v>
      </c>
      <c r="E993" s="8">
        <f t="shared" si="1"/>
        <v>43354</v>
      </c>
      <c r="F993" s="9">
        <f>IFERROR(__xludf.DUMMYFUNCTION("""COMPUTED_VALUE"""),0.4066782407407407)</f>
        <v>0.4066782407</v>
      </c>
      <c r="G993" s="3">
        <f t="shared" si="2"/>
        <v>9</v>
      </c>
      <c r="H993" s="3">
        <f>IFERROR(__xludf.DUMMYFUNCTION("""COMPUTED_VALUE"""),45.0)</f>
        <v>45</v>
      </c>
      <c r="I993" s="3">
        <f>IFERROR(__xludf.DUMMYFUNCTION("""COMPUTED_VALUE"""),37.0)</f>
        <v>37</v>
      </c>
    </row>
    <row r="994">
      <c r="A994" s="3">
        <v>154.0</v>
      </c>
      <c r="B994" s="3">
        <v>0.0</v>
      </c>
      <c r="C994" s="3">
        <v>154.0</v>
      </c>
      <c r="D994" s="5">
        <v>43354.417083333334</v>
      </c>
      <c r="E994" s="8">
        <f t="shared" si="1"/>
        <v>43354</v>
      </c>
      <c r="F994" s="9">
        <f>IFERROR(__xludf.DUMMYFUNCTION("""COMPUTED_VALUE"""),0.4170833333333333)</f>
        <v>0.4170833333</v>
      </c>
      <c r="G994" s="3">
        <f t="shared" si="2"/>
        <v>10</v>
      </c>
      <c r="H994" s="3">
        <f>IFERROR(__xludf.DUMMYFUNCTION("""COMPUTED_VALUE"""),0.0)</f>
        <v>0</v>
      </c>
      <c r="I994" s="3">
        <f>IFERROR(__xludf.DUMMYFUNCTION("""COMPUTED_VALUE"""),36.0)</f>
        <v>36</v>
      </c>
    </row>
    <row r="995">
      <c r="A995" s="3">
        <v>151.0</v>
      </c>
      <c r="B995" s="3">
        <v>2.0</v>
      </c>
      <c r="C995" s="3">
        <v>153.0</v>
      </c>
      <c r="D995" s="5">
        <v>43354.4275</v>
      </c>
      <c r="E995" s="8">
        <f t="shared" si="1"/>
        <v>43354</v>
      </c>
      <c r="F995" s="9">
        <f>IFERROR(__xludf.DUMMYFUNCTION("""COMPUTED_VALUE"""),0.4275)</f>
        <v>0.4275</v>
      </c>
      <c r="G995" s="3">
        <f t="shared" si="2"/>
        <v>10</v>
      </c>
      <c r="H995" s="3">
        <f>IFERROR(__xludf.DUMMYFUNCTION("""COMPUTED_VALUE"""),15.0)</f>
        <v>15</v>
      </c>
      <c r="I995" s="3">
        <f>IFERROR(__xludf.DUMMYFUNCTION("""COMPUTED_VALUE"""),36.0)</f>
        <v>36</v>
      </c>
    </row>
    <row r="996">
      <c r="A996" s="3">
        <v>215.0</v>
      </c>
      <c r="B996" s="3">
        <v>3.0</v>
      </c>
      <c r="C996" s="3">
        <v>218.0</v>
      </c>
      <c r="D996" s="5">
        <v>43354.43792824074</v>
      </c>
      <c r="E996" s="8">
        <f t="shared" si="1"/>
        <v>43354</v>
      </c>
      <c r="F996" s="9">
        <f>IFERROR(__xludf.DUMMYFUNCTION("""COMPUTED_VALUE"""),0.4379282407407407)</f>
        <v>0.4379282407</v>
      </c>
      <c r="G996" s="3">
        <f t="shared" si="2"/>
        <v>10</v>
      </c>
      <c r="H996" s="3">
        <f>IFERROR(__xludf.DUMMYFUNCTION("""COMPUTED_VALUE"""),30.0)</f>
        <v>30</v>
      </c>
      <c r="I996" s="3">
        <f>IFERROR(__xludf.DUMMYFUNCTION("""COMPUTED_VALUE"""),37.0)</f>
        <v>37</v>
      </c>
    </row>
    <row r="997">
      <c r="A997" s="3">
        <v>307.0</v>
      </c>
      <c r="B997" s="3">
        <v>3.0</v>
      </c>
      <c r="C997" s="3">
        <v>310.0</v>
      </c>
      <c r="D997" s="5">
        <v>43354.44834490741</v>
      </c>
      <c r="E997" s="8">
        <f t="shared" si="1"/>
        <v>43354</v>
      </c>
      <c r="F997" s="9">
        <f>IFERROR(__xludf.DUMMYFUNCTION("""COMPUTED_VALUE"""),0.4483449074074074)</f>
        <v>0.4483449074</v>
      </c>
      <c r="G997" s="3">
        <f t="shared" si="2"/>
        <v>10</v>
      </c>
      <c r="H997" s="3">
        <f>IFERROR(__xludf.DUMMYFUNCTION("""COMPUTED_VALUE"""),45.0)</f>
        <v>45</v>
      </c>
      <c r="I997" s="3">
        <f>IFERROR(__xludf.DUMMYFUNCTION("""COMPUTED_VALUE"""),37.0)</f>
        <v>37</v>
      </c>
    </row>
    <row r="998">
      <c r="A998" s="3">
        <v>205.0</v>
      </c>
      <c r="B998" s="3">
        <v>3.0</v>
      </c>
      <c r="C998" s="3">
        <v>208.0</v>
      </c>
      <c r="D998" s="5">
        <v>43354.45875</v>
      </c>
      <c r="E998" s="8">
        <f t="shared" si="1"/>
        <v>43354</v>
      </c>
      <c r="F998" s="9">
        <f>IFERROR(__xludf.DUMMYFUNCTION("""COMPUTED_VALUE"""),0.45875)</f>
        <v>0.45875</v>
      </c>
      <c r="G998" s="3">
        <f t="shared" si="2"/>
        <v>11</v>
      </c>
      <c r="H998" s="3">
        <f>IFERROR(__xludf.DUMMYFUNCTION("""COMPUTED_VALUE"""),0.0)</f>
        <v>0</v>
      </c>
      <c r="I998" s="3">
        <f>IFERROR(__xludf.DUMMYFUNCTION("""COMPUTED_VALUE"""),36.0)</f>
        <v>36</v>
      </c>
    </row>
    <row r="999">
      <c r="A999" s="3">
        <v>205.0</v>
      </c>
      <c r="B999" s="3">
        <v>1.0</v>
      </c>
      <c r="C999" s="3">
        <v>206.0</v>
      </c>
      <c r="D999" s="5">
        <v>43354.46916666667</v>
      </c>
      <c r="E999" s="8">
        <f t="shared" si="1"/>
        <v>43354</v>
      </c>
      <c r="F999" s="9">
        <f>IFERROR(__xludf.DUMMYFUNCTION("""COMPUTED_VALUE"""),0.4691666666666667)</f>
        <v>0.4691666667</v>
      </c>
      <c r="G999" s="3">
        <f t="shared" si="2"/>
        <v>11</v>
      </c>
      <c r="H999" s="3">
        <f>IFERROR(__xludf.DUMMYFUNCTION("""COMPUTED_VALUE"""),15.0)</f>
        <v>15</v>
      </c>
      <c r="I999" s="3">
        <f>IFERROR(__xludf.DUMMYFUNCTION("""COMPUTED_VALUE"""),36.0)</f>
        <v>36</v>
      </c>
    </row>
    <row r="1000">
      <c r="A1000" s="3">
        <v>243.0</v>
      </c>
      <c r="B1000" s="3">
        <v>0.0</v>
      </c>
      <c r="C1000" s="3">
        <v>243.0</v>
      </c>
      <c r="D1000" s="5">
        <v>43354.47959490741</v>
      </c>
      <c r="E1000" s="8">
        <f t="shared" si="1"/>
        <v>43354</v>
      </c>
      <c r="F1000" s="9">
        <f>IFERROR(__xludf.DUMMYFUNCTION("""COMPUTED_VALUE"""),0.4795949074074074)</f>
        <v>0.4795949074</v>
      </c>
      <c r="G1000" s="3">
        <f t="shared" si="2"/>
        <v>11</v>
      </c>
      <c r="H1000" s="3">
        <f>IFERROR(__xludf.DUMMYFUNCTION("""COMPUTED_VALUE"""),30.0)</f>
        <v>30</v>
      </c>
      <c r="I1000" s="3">
        <f>IFERROR(__xludf.DUMMYFUNCTION("""COMPUTED_VALUE"""),37.0)</f>
        <v>37</v>
      </c>
    </row>
    <row r="1001">
      <c r="A1001" s="3">
        <v>289.0</v>
      </c>
      <c r="B1001" s="3">
        <v>0.0</v>
      </c>
      <c r="C1001" s="3">
        <v>289.0</v>
      </c>
      <c r="D1001" s="5">
        <v>43354.490011574075</v>
      </c>
      <c r="E1001" s="8">
        <f t="shared" si="1"/>
        <v>43354</v>
      </c>
      <c r="F1001" s="9">
        <f>IFERROR(__xludf.DUMMYFUNCTION("""COMPUTED_VALUE"""),0.4900115740740741)</f>
        <v>0.4900115741</v>
      </c>
      <c r="G1001" s="3">
        <f t="shared" si="2"/>
        <v>11</v>
      </c>
      <c r="H1001" s="3">
        <f>IFERROR(__xludf.DUMMYFUNCTION("""COMPUTED_VALUE"""),45.0)</f>
        <v>45</v>
      </c>
      <c r="I1001" s="3">
        <f>IFERROR(__xludf.DUMMYFUNCTION("""COMPUTED_VALUE"""),37.0)</f>
        <v>37</v>
      </c>
    </row>
    <row r="1002">
      <c r="A1002" s="3">
        <v>254.0</v>
      </c>
      <c r="B1002" s="3">
        <v>0.0</v>
      </c>
      <c r="C1002" s="3">
        <v>254.0</v>
      </c>
      <c r="D1002" s="5">
        <v>43354.50041666667</v>
      </c>
      <c r="E1002" s="8">
        <f t="shared" si="1"/>
        <v>43354</v>
      </c>
      <c r="F1002" s="9">
        <f>IFERROR(__xludf.DUMMYFUNCTION("""COMPUTED_VALUE"""),0.5004166666666666)</f>
        <v>0.5004166667</v>
      </c>
      <c r="G1002" s="3">
        <f t="shared" si="2"/>
        <v>12</v>
      </c>
      <c r="H1002" s="3">
        <f>IFERROR(__xludf.DUMMYFUNCTION("""COMPUTED_VALUE"""),0.0)</f>
        <v>0</v>
      </c>
      <c r="I1002" s="3">
        <f>IFERROR(__xludf.DUMMYFUNCTION("""COMPUTED_VALUE"""),36.0)</f>
        <v>36</v>
      </c>
    </row>
    <row r="1003">
      <c r="A1003" s="3">
        <v>267.0</v>
      </c>
      <c r="B1003" s="3">
        <v>1.0</v>
      </c>
      <c r="C1003" s="3">
        <v>268.0</v>
      </c>
      <c r="D1003" s="5">
        <v>43354.51084490741</v>
      </c>
      <c r="E1003" s="8">
        <f t="shared" si="1"/>
        <v>43354</v>
      </c>
      <c r="F1003" s="9">
        <f>IFERROR(__xludf.DUMMYFUNCTION("""COMPUTED_VALUE"""),0.5108449074074074)</f>
        <v>0.5108449074</v>
      </c>
      <c r="G1003" s="3">
        <f t="shared" si="2"/>
        <v>12</v>
      </c>
      <c r="H1003" s="3">
        <f>IFERROR(__xludf.DUMMYFUNCTION("""COMPUTED_VALUE"""),15.0)</f>
        <v>15</v>
      </c>
      <c r="I1003" s="3">
        <f>IFERROR(__xludf.DUMMYFUNCTION("""COMPUTED_VALUE"""),37.0)</f>
        <v>37</v>
      </c>
    </row>
    <row r="1004">
      <c r="A1004" s="3">
        <v>322.0</v>
      </c>
      <c r="B1004" s="3">
        <v>0.0</v>
      </c>
      <c r="C1004" s="3">
        <v>322.0</v>
      </c>
      <c r="D1004" s="5">
        <v>43354.521261574075</v>
      </c>
      <c r="E1004" s="8">
        <f t="shared" si="1"/>
        <v>43354</v>
      </c>
      <c r="F1004" s="9">
        <f>IFERROR(__xludf.DUMMYFUNCTION("""COMPUTED_VALUE"""),0.521261574074074)</f>
        <v>0.5212615741</v>
      </c>
      <c r="G1004" s="3">
        <f t="shared" si="2"/>
        <v>12</v>
      </c>
      <c r="H1004" s="3">
        <f>IFERROR(__xludf.DUMMYFUNCTION("""COMPUTED_VALUE"""),30.0)</f>
        <v>30</v>
      </c>
      <c r="I1004" s="3">
        <f>IFERROR(__xludf.DUMMYFUNCTION("""COMPUTED_VALUE"""),37.0)</f>
        <v>37</v>
      </c>
    </row>
    <row r="1005">
      <c r="A1005" s="3">
        <v>357.0</v>
      </c>
      <c r="B1005" s="3">
        <v>4.0</v>
      </c>
      <c r="C1005" s="3">
        <v>361.0</v>
      </c>
      <c r="D1005" s="5">
        <v>43354.53167824074</v>
      </c>
      <c r="E1005" s="8">
        <f t="shared" si="1"/>
        <v>43354</v>
      </c>
      <c r="F1005" s="9">
        <f>IFERROR(__xludf.DUMMYFUNCTION("""COMPUTED_VALUE"""),0.5316782407407408)</f>
        <v>0.5316782407</v>
      </c>
      <c r="G1005" s="3">
        <f t="shared" si="2"/>
        <v>12</v>
      </c>
      <c r="H1005" s="3">
        <f>IFERROR(__xludf.DUMMYFUNCTION("""COMPUTED_VALUE"""),45.0)</f>
        <v>45</v>
      </c>
      <c r="I1005" s="3">
        <f>IFERROR(__xludf.DUMMYFUNCTION("""COMPUTED_VALUE"""),37.0)</f>
        <v>37</v>
      </c>
    </row>
    <row r="1006">
      <c r="A1006" s="3">
        <v>333.0</v>
      </c>
      <c r="B1006" s="3">
        <v>4.0</v>
      </c>
      <c r="C1006" s="3">
        <v>337.0</v>
      </c>
      <c r="D1006" s="5">
        <v>43354.542083333334</v>
      </c>
      <c r="E1006" s="8">
        <f t="shared" si="1"/>
        <v>43354</v>
      </c>
      <c r="F1006" s="9">
        <f>IFERROR(__xludf.DUMMYFUNCTION("""COMPUTED_VALUE"""),0.5420833333333334)</f>
        <v>0.5420833333</v>
      </c>
      <c r="G1006" s="3">
        <f t="shared" si="2"/>
        <v>13</v>
      </c>
      <c r="H1006" s="3">
        <f>IFERROR(__xludf.DUMMYFUNCTION("""COMPUTED_VALUE"""),0.0)</f>
        <v>0</v>
      </c>
      <c r="I1006" s="3">
        <f>IFERROR(__xludf.DUMMYFUNCTION("""COMPUTED_VALUE"""),36.0)</f>
        <v>36</v>
      </c>
    </row>
    <row r="1007">
      <c r="A1007" s="3">
        <v>346.0</v>
      </c>
      <c r="B1007" s="3">
        <v>4.0</v>
      </c>
      <c r="C1007" s="3">
        <v>350.0</v>
      </c>
      <c r="D1007" s="5">
        <v>43354.5525</v>
      </c>
      <c r="E1007" s="8">
        <f t="shared" si="1"/>
        <v>43354</v>
      </c>
      <c r="F1007" s="9">
        <f>IFERROR(__xludf.DUMMYFUNCTION("""COMPUTED_VALUE"""),0.5525)</f>
        <v>0.5525</v>
      </c>
      <c r="G1007" s="3">
        <f t="shared" si="2"/>
        <v>13</v>
      </c>
      <c r="H1007" s="3">
        <f>IFERROR(__xludf.DUMMYFUNCTION("""COMPUTED_VALUE"""),15.0)</f>
        <v>15</v>
      </c>
      <c r="I1007" s="3">
        <f>IFERROR(__xludf.DUMMYFUNCTION("""COMPUTED_VALUE"""),36.0)</f>
        <v>36</v>
      </c>
    </row>
    <row r="1008">
      <c r="A1008" s="3">
        <v>392.0</v>
      </c>
      <c r="B1008" s="3">
        <v>2.0</v>
      </c>
      <c r="C1008" s="3">
        <v>394.0</v>
      </c>
      <c r="D1008" s="5">
        <v>43354.56292824074</v>
      </c>
      <c r="E1008" s="8">
        <f t="shared" si="1"/>
        <v>43354</v>
      </c>
      <c r="F1008" s="9">
        <f>IFERROR(__xludf.DUMMYFUNCTION("""COMPUTED_VALUE"""),0.5629282407407408)</f>
        <v>0.5629282407</v>
      </c>
      <c r="G1008" s="3">
        <f t="shared" si="2"/>
        <v>13</v>
      </c>
      <c r="H1008" s="3">
        <f>IFERROR(__xludf.DUMMYFUNCTION("""COMPUTED_VALUE"""),30.0)</f>
        <v>30</v>
      </c>
      <c r="I1008" s="3">
        <f>IFERROR(__xludf.DUMMYFUNCTION("""COMPUTED_VALUE"""),37.0)</f>
        <v>37</v>
      </c>
    </row>
    <row r="1009">
      <c r="A1009" s="3">
        <v>382.0</v>
      </c>
      <c r="B1009" s="3">
        <v>2.0</v>
      </c>
      <c r="C1009" s="3">
        <v>384.0</v>
      </c>
      <c r="D1009" s="5">
        <v>43354.573333333334</v>
      </c>
      <c r="E1009" s="8">
        <f t="shared" si="1"/>
        <v>43354</v>
      </c>
      <c r="F1009" s="9">
        <f>IFERROR(__xludf.DUMMYFUNCTION("""COMPUTED_VALUE"""),0.5733333333333334)</f>
        <v>0.5733333333</v>
      </c>
      <c r="G1009" s="3">
        <f t="shared" si="2"/>
        <v>13</v>
      </c>
      <c r="H1009" s="3">
        <f>IFERROR(__xludf.DUMMYFUNCTION("""COMPUTED_VALUE"""),45.0)</f>
        <v>45</v>
      </c>
      <c r="I1009" s="3">
        <f>IFERROR(__xludf.DUMMYFUNCTION("""COMPUTED_VALUE"""),36.0)</f>
        <v>36</v>
      </c>
    </row>
    <row r="1010">
      <c r="A1010" s="3">
        <v>382.0</v>
      </c>
      <c r="B1010" s="3">
        <v>2.0</v>
      </c>
      <c r="C1010" s="3">
        <v>378.0</v>
      </c>
      <c r="D1010" s="5">
        <v>43354.58375</v>
      </c>
      <c r="E1010" s="8">
        <f t="shared" si="1"/>
        <v>43354</v>
      </c>
      <c r="F1010" s="9">
        <f>IFERROR(__xludf.DUMMYFUNCTION("""COMPUTED_VALUE"""),0.58375)</f>
        <v>0.58375</v>
      </c>
      <c r="G1010" s="3">
        <f t="shared" si="2"/>
        <v>14</v>
      </c>
      <c r="H1010" s="3">
        <f>IFERROR(__xludf.DUMMYFUNCTION("""COMPUTED_VALUE"""),0.0)</f>
        <v>0</v>
      </c>
      <c r="I1010" s="3">
        <f>IFERROR(__xludf.DUMMYFUNCTION("""COMPUTED_VALUE"""),36.0)</f>
        <v>36</v>
      </c>
    </row>
    <row r="1011">
      <c r="A1011" s="3">
        <v>438.0</v>
      </c>
      <c r="B1011" s="3">
        <v>4.0</v>
      </c>
      <c r="C1011" s="3">
        <v>442.0</v>
      </c>
      <c r="D1011" s="5">
        <v>43354.59416666667</v>
      </c>
      <c r="E1011" s="8">
        <f t="shared" si="1"/>
        <v>43354</v>
      </c>
      <c r="F1011" s="9">
        <f>IFERROR(__xludf.DUMMYFUNCTION("""COMPUTED_VALUE"""),0.5941666666666666)</f>
        <v>0.5941666667</v>
      </c>
      <c r="G1011" s="3">
        <f t="shared" si="2"/>
        <v>14</v>
      </c>
      <c r="H1011" s="3">
        <f>IFERROR(__xludf.DUMMYFUNCTION("""COMPUTED_VALUE"""),15.0)</f>
        <v>15</v>
      </c>
      <c r="I1011" s="3">
        <f>IFERROR(__xludf.DUMMYFUNCTION("""COMPUTED_VALUE"""),36.0)</f>
        <v>36</v>
      </c>
    </row>
    <row r="1012">
      <c r="A1012" s="3">
        <v>473.0</v>
      </c>
      <c r="B1012" s="3">
        <v>5.0</v>
      </c>
      <c r="C1012" s="3">
        <v>477.0</v>
      </c>
      <c r="D1012" s="5">
        <v>43354.604583333334</v>
      </c>
      <c r="E1012" s="8">
        <f t="shared" si="1"/>
        <v>43354</v>
      </c>
      <c r="F1012" s="9">
        <f>IFERROR(__xludf.DUMMYFUNCTION("""COMPUTED_VALUE"""),0.6045833333333334)</f>
        <v>0.6045833333</v>
      </c>
      <c r="G1012" s="3">
        <f t="shared" si="2"/>
        <v>14</v>
      </c>
      <c r="H1012" s="3">
        <f>IFERROR(__xludf.DUMMYFUNCTION("""COMPUTED_VALUE"""),30.0)</f>
        <v>30</v>
      </c>
      <c r="I1012" s="3">
        <f>IFERROR(__xludf.DUMMYFUNCTION("""COMPUTED_VALUE"""),36.0)</f>
        <v>36</v>
      </c>
    </row>
    <row r="1013">
      <c r="A1013" s="3">
        <v>475.0</v>
      </c>
      <c r="B1013" s="3">
        <v>2.0</v>
      </c>
      <c r="C1013" s="3">
        <v>477.0</v>
      </c>
      <c r="D1013" s="5">
        <v>43354.615</v>
      </c>
      <c r="E1013" s="8">
        <f t="shared" si="1"/>
        <v>43354</v>
      </c>
      <c r="F1013" s="9">
        <f>IFERROR(__xludf.DUMMYFUNCTION("""COMPUTED_VALUE"""),0.615)</f>
        <v>0.615</v>
      </c>
      <c r="G1013" s="3">
        <f t="shared" si="2"/>
        <v>14</v>
      </c>
      <c r="H1013" s="3">
        <f>IFERROR(__xludf.DUMMYFUNCTION("""COMPUTED_VALUE"""),45.0)</f>
        <v>45</v>
      </c>
      <c r="I1013" s="3">
        <f>IFERROR(__xludf.DUMMYFUNCTION("""COMPUTED_VALUE"""),36.0)</f>
        <v>36</v>
      </c>
    </row>
    <row r="1014">
      <c r="A1014" s="3">
        <v>486.0</v>
      </c>
      <c r="B1014" s="3">
        <v>7.0</v>
      </c>
      <c r="C1014" s="3">
        <v>493.0</v>
      </c>
      <c r="D1014" s="5">
        <v>43354.62541666667</v>
      </c>
      <c r="E1014" s="8">
        <f t="shared" si="1"/>
        <v>43354</v>
      </c>
      <c r="F1014" s="9">
        <f>IFERROR(__xludf.DUMMYFUNCTION("""COMPUTED_VALUE"""),0.6254166666666666)</f>
        <v>0.6254166667</v>
      </c>
      <c r="G1014" s="3">
        <f t="shared" si="2"/>
        <v>15</v>
      </c>
      <c r="H1014" s="3">
        <f>IFERROR(__xludf.DUMMYFUNCTION("""COMPUTED_VALUE"""),0.0)</f>
        <v>0</v>
      </c>
      <c r="I1014" s="3">
        <f>IFERROR(__xludf.DUMMYFUNCTION("""COMPUTED_VALUE"""),36.0)</f>
        <v>36</v>
      </c>
    </row>
    <row r="1015">
      <c r="A1015" s="3">
        <v>490.0</v>
      </c>
      <c r="B1015" s="3">
        <v>8.0</v>
      </c>
      <c r="C1015" s="3">
        <v>498.0</v>
      </c>
      <c r="D1015" s="5">
        <v>43354.635833333334</v>
      </c>
      <c r="E1015" s="8">
        <f t="shared" si="1"/>
        <v>43354</v>
      </c>
      <c r="F1015" s="9">
        <f>IFERROR(__xludf.DUMMYFUNCTION("""COMPUTED_VALUE"""),0.6358333333333334)</f>
        <v>0.6358333333</v>
      </c>
      <c r="G1015" s="3">
        <f t="shared" si="2"/>
        <v>15</v>
      </c>
      <c r="H1015" s="3">
        <f>IFERROR(__xludf.DUMMYFUNCTION("""COMPUTED_VALUE"""),15.0)</f>
        <v>15</v>
      </c>
      <c r="I1015" s="3">
        <f>IFERROR(__xludf.DUMMYFUNCTION("""COMPUTED_VALUE"""),36.0)</f>
        <v>36</v>
      </c>
    </row>
    <row r="1016">
      <c r="A1016" s="3">
        <v>440.0</v>
      </c>
      <c r="B1016" s="3">
        <v>3.0</v>
      </c>
      <c r="C1016" s="3">
        <v>443.0</v>
      </c>
      <c r="D1016" s="5">
        <v>43354.64625</v>
      </c>
      <c r="E1016" s="8">
        <f t="shared" si="1"/>
        <v>43354</v>
      </c>
      <c r="F1016" s="9">
        <f>IFERROR(__xludf.DUMMYFUNCTION("""COMPUTED_VALUE"""),0.64625)</f>
        <v>0.64625</v>
      </c>
      <c r="G1016" s="3">
        <f t="shared" si="2"/>
        <v>15</v>
      </c>
      <c r="H1016" s="3">
        <f>IFERROR(__xludf.DUMMYFUNCTION("""COMPUTED_VALUE"""),30.0)</f>
        <v>30</v>
      </c>
      <c r="I1016" s="3">
        <f>IFERROR(__xludf.DUMMYFUNCTION("""COMPUTED_VALUE"""),36.0)</f>
        <v>36</v>
      </c>
    </row>
    <row r="1017">
      <c r="A1017" s="3">
        <v>458.0</v>
      </c>
      <c r="B1017" s="3">
        <v>1.0</v>
      </c>
      <c r="C1017" s="3">
        <v>458.0</v>
      </c>
      <c r="D1017" s="5">
        <v>43354.65665509259</v>
      </c>
      <c r="E1017" s="8">
        <f t="shared" si="1"/>
        <v>43354</v>
      </c>
      <c r="F1017" s="9">
        <f>IFERROR(__xludf.DUMMYFUNCTION("""COMPUTED_VALUE"""),0.6566550925925926)</f>
        <v>0.6566550926</v>
      </c>
      <c r="G1017" s="3">
        <f t="shared" si="2"/>
        <v>15</v>
      </c>
      <c r="H1017" s="3">
        <f>IFERROR(__xludf.DUMMYFUNCTION("""COMPUTED_VALUE"""),45.0)</f>
        <v>45</v>
      </c>
      <c r="I1017" s="3">
        <f>IFERROR(__xludf.DUMMYFUNCTION("""COMPUTED_VALUE"""),35.0)</f>
        <v>35</v>
      </c>
    </row>
    <row r="1018">
      <c r="A1018" s="3">
        <v>449.0</v>
      </c>
      <c r="B1018" s="3">
        <v>2.0</v>
      </c>
      <c r="C1018" s="3">
        <v>451.0</v>
      </c>
      <c r="D1018" s="5">
        <v>43354.667083333334</v>
      </c>
      <c r="E1018" s="8">
        <f t="shared" si="1"/>
        <v>43354</v>
      </c>
      <c r="F1018" s="9">
        <f>IFERROR(__xludf.DUMMYFUNCTION("""COMPUTED_VALUE"""),0.6670833333333334)</f>
        <v>0.6670833333</v>
      </c>
      <c r="G1018" s="3">
        <f t="shared" si="2"/>
        <v>16</v>
      </c>
      <c r="H1018" s="3">
        <f>IFERROR(__xludf.DUMMYFUNCTION("""COMPUTED_VALUE"""),0.0)</f>
        <v>0</v>
      </c>
      <c r="I1018" s="3">
        <f>IFERROR(__xludf.DUMMYFUNCTION("""COMPUTED_VALUE"""),36.0)</f>
        <v>36</v>
      </c>
    </row>
    <row r="1019">
      <c r="A1019" s="3">
        <v>430.0</v>
      </c>
      <c r="B1019" s="3">
        <v>4.0</v>
      </c>
      <c r="C1019" s="3">
        <v>433.0</v>
      </c>
      <c r="D1019" s="5">
        <v>43354.6775</v>
      </c>
      <c r="E1019" s="8">
        <f t="shared" si="1"/>
        <v>43354</v>
      </c>
      <c r="F1019" s="9">
        <f>IFERROR(__xludf.DUMMYFUNCTION("""COMPUTED_VALUE"""),0.6775)</f>
        <v>0.6775</v>
      </c>
      <c r="G1019" s="3">
        <f t="shared" si="2"/>
        <v>16</v>
      </c>
      <c r="H1019" s="3">
        <f>IFERROR(__xludf.DUMMYFUNCTION("""COMPUTED_VALUE"""),15.0)</f>
        <v>15</v>
      </c>
      <c r="I1019" s="3">
        <f>IFERROR(__xludf.DUMMYFUNCTION("""COMPUTED_VALUE"""),36.0)</f>
        <v>36</v>
      </c>
    </row>
    <row r="1020">
      <c r="A1020" s="3">
        <v>455.0</v>
      </c>
      <c r="B1020" s="3">
        <v>8.0</v>
      </c>
      <c r="C1020" s="3">
        <v>456.0</v>
      </c>
      <c r="D1020" s="5">
        <v>43354.68790509259</v>
      </c>
      <c r="E1020" s="8">
        <f t="shared" si="1"/>
        <v>43354</v>
      </c>
      <c r="F1020" s="9">
        <f>IFERROR(__xludf.DUMMYFUNCTION("""COMPUTED_VALUE"""),0.6879050925925926)</f>
        <v>0.6879050926</v>
      </c>
      <c r="G1020" s="3">
        <f t="shared" si="2"/>
        <v>16</v>
      </c>
      <c r="H1020" s="3">
        <f>IFERROR(__xludf.DUMMYFUNCTION("""COMPUTED_VALUE"""),30.0)</f>
        <v>30</v>
      </c>
      <c r="I1020" s="3">
        <f>IFERROR(__xludf.DUMMYFUNCTION("""COMPUTED_VALUE"""),35.0)</f>
        <v>35</v>
      </c>
    </row>
    <row r="1021">
      <c r="A1021" s="3">
        <v>439.0</v>
      </c>
      <c r="B1021" s="3">
        <v>3.0</v>
      </c>
      <c r="C1021" s="3">
        <v>442.0</v>
      </c>
      <c r="D1021" s="5">
        <v>43354.698333333334</v>
      </c>
      <c r="E1021" s="8">
        <f t="shared" si="1"/>
        <v>43354</v>
      </c>
      <c r="F1021" s="9">
        <f>IFERROR(__xludf.DUMMYFUNCTION("""COMPUTED_VALUE"""),0.6983333333333334)</f>
        <v>0.6983333333</v>
      </c>
      <c r="G1021" s="3">
        <f t="shared" si="2"/>
        <v>16</v>
      </c>
      <c r="H1021" s="3">
        <f>IFERROR(__xludf.DUMMYFUNCTION("""COMPUTED_VALUE"""),45.0)</f>
        <v>45</v>
      </c>
      <c r="I1021" s="3">
        <f>IFERROR(__xludf.DUMMYFUNCTION("""COMPUTED_VALUE"""),36.0)</f>
        <v>36</v>
      </c>
    </row>
    <row r="1022">
      <c r="A1022" s="3">
        <v>429.0</v>
      </c>
      <c r="B1022" s="3">
        <v>2.0</v>
      </c>
      <c r="C1022" s="3">
        <v>431.0</v>
      </c>
      <c r="D1022" s="5">
        <v>43354.70875</v>
      </c>
      <c r="E1022" s="8">
        <f t="shared" si="1"/>
        <v>43354</v>
      </c>
      <c r="F1022" s="9">
        <f>IFERROR(__xludf.DUMMYFUNCTION("""COMPUTED_VALUE"""),0.70875)</f>
        <v>0.70875</v>
      </c>
      <c r="G1022" s="3">
        <f t="shared" si="2"/>
        <v>17</v>
      </c>
      <c r="H1022" s="3">
        <f>IFERROR(__xludf.DUMMYFUNCTION("""COMPUTED_VALUE"""),0.0)</f>
        <v>0</v>
      </c>
      <c r="I1022" s="3">
        <f>IFERROR(__xludf.DUMMYFUNCTION("""COMPUTED_VALUE"""),36.0)</f>
        <v>36</v>
      </c>
    </row>
    <row r="1023">
      <c r="A1023" s="3">
        <v>461.0</v>
      </c>
      <c r="B1023" s="3">
        <v>4.0</v>
      </c>
      <c r="C1023" s="3">
        <v>465.0</v>
      </c>
      <c r="D1023" s="5">
        <v>43354.71916666667</v>
      </c>
      <c r="E1023" s="8">
        <f t="shared" si="1"/>
        <v>43354</v>
      </c>
      <c r="F1023" s="9">
        <f>IFERROR(__xludf.DUMMYFUNCTION("""COMPUTED_VALUE"""),0.7191666666666666)</f>
        <v>0.7191666667</v>
      </c>
      <c r="G1023" s="3">
        <f t="shared" si="2"/>
        <v>17</v>
      </c>
      <c r="H1023" s="3">
        <f>IFERROR(__xludf.DUMMYFUNCTION("""COMPUTED_VALUE"""),15.0)</f>
        <v>15</v>
      </c>
      <c r="I1023" s="3">
        <f>IFERROR(__xludf.DUMMYFUNCTION("""COMPUTED_VALUE"""),36.0)</f>
        <v>36</v>
      </c>
    </row>
    <row r="1024">
      <c r="A1024" s="3">
        <v>408.0</v>
      </c>
      <c r="B1024" s="3">
        <v>8.0</v>
      </c>
      <c r="C1024" s="3">
        <v>414.0</v>
      </c>
      <c r="D1024" s="5">
        <v>43354.72959490741</v>
      </c>
      <c r="E1024" s="8">
        <f t="shared" si="1"/>
        <v>43354</v>
      </c>
      <c r="F1024" s="9">
        <f>IFERROR(__xludf.DUMMYFUNCTION("""COMPUTED_VALUE"""),0.7295949074074074)</f>
        <v>0.7295949074</v>
      </c>
      <c r="G1024" s="3">
        <f t="shared" si="2"/>
        <v>17</v>
      </c>
      <c r="H1024" s="3">
        <f>IFERROR(__xludf.DUMMYFUNCTION("""COMPUTED_VALUE"""),30.0)</f>
        <v>30</v>
      </c>
      <c r="I1024" s="3">
        <f>IFERROR(__xludf.DUMMYFUNCTION("""COMPUTED_VALUE"""),37.0)</f>
        <v>37</v>
      </c>
    </row>
    <row r="1025">
      <c r="A1025" s="3">
        <v>414.0</v>
      </c>
      <c r="B1025" s="3">
        <v>2.0</v>
      </c>
      <c r="C1025" s="3">
        <v>416.0</v>
      </c>
      <c r="D1025" s="5">
        <v>43354.74</v>
      </c>
      <c r="E1025" s="8">
        <f t="shared" si="1"/>
        <v>43354</v>
      </c>
      <c r="F1025" s="9">
        <f>IFERROR(__xludf.DUMMYFUNCTION("""COMPUTED_VALUE"""),0.74)</f>
        <v>0.74</v>
      </c>
      <c r="G1025" s="3">
        <f t="shared" si="2"/>
        <v>17</v>
      </c>
      <c r="H1025" s="3">
        <f>IFERROR(__xludf.DUMMYFUNCTION("""COMPUTED_VALUE"""),45.0)</f>
        <v>45</v>
      </c>
      <c r="I1025" s="3">
        <f>IFERROR(__xludf.DUMMYFUNCTION("""COMPUTED_VALUE"""),36.0)</f>
        <v>36</v>
      </c>
    </row>
    <row r="1026">
      <c r="A1026" s="3">
        <v>419.0</v>
      </c>
      <c r="B1026" s="3">
        <v>5.0</v>
      </c>
      <c r="C1026" s="3">
        <v>424.0</v>
      </c>
      <c r="D1026" s="5">
        <v>43354.75041666667</v>
      </c>
      <c r="E1026" s="8">
        <f t="shared" si="1"/>
        <v>43354</v>
      </c>
      <c r="F1026" s="9">
        <f>IFERROR(__xludf.DUMMYFUNCTION("""COMPUTED_VALUE"""),0.7504166666666666)</f>
        <v>0.7504166667</v>
      </c>
      <c r="G1026" s="3">
        <f t="shared" si="2"/>
        <v>18</v>
      </c>
      <c r="H1026" s="3">
        <f>IFERROR(__xludf.DUMMYFUNCTION("""COMPUTED_VALUE"""),0.0)</f>
        <v>0</v>
      </c>
      <c r="I1026" s="3">
        <f>IFERROR(__xludf.DUMMYFUNCTION("""COMPUTED_VALUE"""),36.0)</f>
        <v>36</v>
      </c>
    </row>
    <row r="1027">
      <c r="A1027" s="3">
        <v>445.0</v>
      </c>
      <c r="B1027" s="3">
        <v>1.0</v>
      </c>
      <c r="C1027" s="3">
        <v>445.0</v>
      </c>
      <c r="D1027" s="5">
        <v>43354.760833333334</v>
      </c>
      <c r="E1027" s="8">
        <f t="shared" si="1"/>
        <v>43354</v>
      </c>
      <c r="F1027" s="9">
        <f>IFERROR(__xludf.DUMMYFUNCTION("""COMPUTED_VALUE"""),0.7608333333333334)</f>
        <v>0.7608333333</v>
      </c>
      <c r="G1027" s="3">
        <f t="shared" si="2"/>
        <v>18</v>
      </c>
      <c r="H1027" s="3">
        <f>IFERROR(__xludf.DUMMYFUNCTION("""COMPUTED_VALUE"""),15.0)</f>
        <v>15</v>
      </c>
      <c r="I1027" s="3">
        <f>IFERROR(__xludf.DUMMYFUNCTION("""COMPUTED_VALUE"""),36.0)</f>
        <v>36</v>
      </c>
    </row>
    <row r="1028">
      <c r="A1028" s="3">
        <v>467.0</v>
      </c>
      <c r="B1028" s="3">
        <v>0.0</v>
      </c>
      <c r="C1028" s="3">
        <v>460.0</v>
      </c>
      <c r="D1028" s="5">
        <v>43354.77125</v>
      </c>
      <c r="E1028" s="8">
        <f t="shared" si="1"/>
        <v>43354</v>
      </c>
      <c r="F1028" s="9">
        <f>IFERROR(__xludf.DUMMYFUNCTION("""COMPUTED_VALUE"""),0.77125)</f>
        <v>0.77125</v>
      </c>
      <c r="G1028" s="3">
        <f t="shared" si="2"/>
        <v>18</v>
      </c>
      <c r="H1028" s="3">
        <f>IFERROR(__xludf.DUMMYFUNCTION("""COMPUTED_VALUE"""),30.0)</f>
        <v>30</v>
      </c>
      <c r="I1028" s="3">
        <f>IFERROR(__xludf.DUMMYFUNCTION("""COMPUTED_VALUE"""),36.0)</f>
        <v>36</v>
      </c>
    </row>
    <row r="1029">
      <c r="A1029" s="3">
        <v>517.0</v>
      </c>
      <c r="B1029" s="3">
        <v>1.0</v>
      </c>
      <c r="C1029" s="3">
        <v>518.0</v>
      </c>
      <c r="D1029" s="5">
        <v>43354.78165509259</v>
      </c>
      <c r="E1029" s="8">
        <f t="shared" si="1"/>
        <v>43354</v>
      </c>
      <c r="F1029" s="9">
        <f>IFERROR(__xludf.DUMMYFUNCTION("""COMPUTED_VALUE"""),0.7816550925925926)</f>
        <v>0.7816550926</v>
      </c>
      <c r="G1029" s="3">
        <f t="shared" si="2"/>
        <v>18</v>
      </c>
      <c r="H1029" s="3">
        <f>IFERROR(__xludf.DUMMYFUNCTION("""COMPUTED_VALUE"""),45.0)</f>
        <v>45</v>
      </c>
      <c r="I1029" s="3">
        <f>IFERROR(__xludf.DUMMYFUNCTION("""COMPUTED_VALUE"""),35.0)</f>
        <v>35</v>
      </c>
    </row>
    <row r="1030">
      <c r="A1030" s="3">
        <v>461.0</v>
      </c>
      <c r="B1030" s="3">
        <v>3.0</v>
      </c>
      <c r="C1030" s="3">
        <v>464.0</v>
      </c>
      <c r="D1030" s="5">
        <v>43354.792083333334</v>
      </c>
      <c r="E1030" s="8">
        <f t="shared" si="1"/>
        <v>43354</v>
      </c>
      <c r="F1030" s="9">
        <f>IFERROR(__xludf.DUMMYFUNCTION("""COMPUTED_VALUE"""),0.7920833333333334)</f>
        <v>0.7920833333</v>
      </c>
      <c r="G1030" s="3">
        <f t="shared" si="2"/>
        <v>19</v>
      </c>
      <c r="H1030" s="3">
        <f>IFERROR(__xludf.DUMMYFUNCTION("""COMPUTED_VALUE"""),0.0)</f>
        <v>0</v>
      </c>
      <c r="I1030" s="3">
        <f>IFERROR(__xludf.DUMMYFUNCTION("""COMPUTED_VALUE"""),36.0)</f>
        <v>36</v>
      </c>
    </row>
    <row r="1031">
      <c r="A1031" s="3">
        <v>476.0</v>
      </c>
      <c r="B1031" s="3">
        <v>3.0</v>
      </c>
      <c r="C1031" s="3">
        <v>479.0</v>
      </c>
      <c r="D1031" s="5">
        <v>43354.8025</v>
      </c>
      <c r="E1031" s="8">
        <f t="shared" si="1"/>
        <v>43354</v>
      </c>
      <c r="F1031" s="9">
        <f>IFERROR(__xludf.DUMMYFUNCTION("""COMPUTED_VALUE"""),0.8025)</f>
        <v>0.8025</v>
      </c>
      <c r="G1031" s="3">
        <f t="shared" si="2"/>
        <v>19</v>
      </c>
      <c r="H1031" s="3">
        <f>IFERROR(__xludf.DUMMYFUNCTION("""COMPUTED_VALUE"""),15.0)</f>
        <v>15</v>
      </c>
      <c r="I1031" s="3">
        <f>IFERROR(__xludf.DUMMYFUNCTION("""COMPUTED_VALUE"""),36.0)</f>
        <v>36</v>
      </c>
    </row>
    <row r="1032">
      <c r="A1032" s="3">
        <v>504.0</v>
      </c>
      <c r="B1032" s="3">
        <v>6.0</v>
      </c>
      <c r="C1032" s="3">
        <v>510.0</v>
      </c>
      <c r="D1032" s="5">
        <v>43354.81290509259</v>
      </c>
      <c r="E1032" s="8">
        <f t="shared" si="1"/>
        <v>43354</v>
      </c>
      <c r="F1032" s="9">
        <f>IFERROR(__xludf.DUMMYFUNCTION("""COMPUTED_VALUE"""),0.8129050925925926)</f>
        <v>0.8129050926</v>
      </c>
      <c r="G1032" s="3">
        <f t="shared" si="2"/>
        <v>19</v>
      </c>
      <c r="H1032" s="3">
        <f>IFERROR(__xludf.DUMMYFUNCTION("""COMPUTED_VALUE"""),30.0)</f>
        <v>30</v>
      </c>
      <c r="I1032" s="3">
        <f>IFERROR(__xludf.DUMMYFUNCTION("""COMPUTED_VALUE"""),35.0)</f>
        <v>35</v>
      </c>
    </row>
    <row r="1033">
      <c r="A1033" s="3">
        <v>560.0</v>
      </c>
      <c r="B1033" s="3">
        <v>8.0</v>
      </c>
      <c r="C1033" s="3">
        <v>568.0</v>
      </c>
      <c r="D1033" s="5">
        <v>43354.823333333334</v>
      </c>
      <c r="E1033" s="8">
        <f t="shared" si="1"/>
        <v>43354</v>
      </c>
      <c r="F1033" s="9">
        <f>IFERROR(__xludf.DUMMYFUNCTION("""COMPUTED_VALUE"""),0.8233333333333334)</f>
        <v>0.8233333333</v>
      </c>
      <c r="G1033" s="3">
        <f t="shared" si="2"/>
        <v>19</v>
      </c>
      <c r="H1033" s="3">
        <f>IFERROR(__xludf.DUMMYFUNCTION("""COMPUTED_VALUE"""),45.0)</f>
        <v>45</v>
      </c>
      <c r="I1033" s="3">
        <f>IFERROR(__xludf.DUMMYFUNCTION("""COMPUTED_VALUE"""),36.0)</f>
        <v>36</v>
      </c>
    </row>
    <row r="1034">
      <c r="A1034" s="3">
        <v>547.0</v>
      </c>
      <c r="B1034" s="3">
        <v>8.0</v>
      </c>
      <c r="C1034" s="3">
        <v>555.0</v>
      </c>
      <c r="D1034" s="5">
        <v>43354.83373842593</v>
      </c>
      <c r="E1034" s="8">
        <f t="shared" si="1"/>
        <v>43354</v>
      </c>
      <c r="F1034" s="9">
        <f>IFERROR(__xludf.DUMMYFUNCTION("""COMPUTED_VALUE"""),0.833738425925926)</f>
        <v>0.8337384259</v>
      </c>
      <c r="G1034" s="3">
        <f t="shared" si="2"/>
        <v>20</v>
      </c>
      <c r="H1034" s="3">
        <f>IFERROR(__xludf.DUMMYFUNCTION("""COMPUTED_VALUE"""),0.0)</f>
        <v>0</v>
      </c>
      <c r="I1034" s="3">
        <f>IFERROR(__xludf.DUMMYFUNCTION("""COMPUTED_VALUE"""),35.0)</f>
        <v>35</v>
      </c>
    </row>
    <row r="1035">
      <c r="A1035" s="3">
        <v>651.0</v>
      </c>
      <c r="B1035" s="3">
        <v>8.0</v>
      </c>
      <c r="C1035" s="3">
        <v>659.0</v>
      </c>
      <c r="D1035" s="5">
        <v>43354.84416666667</v>
      </c>
      <c r="E1035" s="8">
        <f t="shared" si="1"/>
        <v>43354</v>
      </c>
      <c r="F1035" s="9">
        <f>IFERROR(__xludf.DUMMYFUNCTION("""COMPUTED_VALUE"""),0.8441666666666666)</f>
        <v>0.8441666667</v>
      </c>
      <c r="G1035" s="3">
        <f t="shared" si="2"/>
        <v>20</v>
      </c>
      <c r="H1035" s="3">
        <f>IFERROR(__xludf.DUMMYFUNCTION("""COMPUTED_VALUE"""),15.0)</f>
        <v>15</v>
      </c>
      <c r="I1035" s="3">
        <f>IFERROR(__xludf.DUMMYFUNCTION("""COMPUTED_VALUE"""),36.0)</f>
        <v>36</v>
      </c>
    </row>
    <row r="1036">
      <c r="A1036" s="3">
        <v>689.0</v>
      </c>
      <c r="B1036" s="3">
        <v>5.0</v>
      </c>
      <c r="C1036" s="3">
        <v>692.0</v>
      </c>
      <c r="D1036" s="5">
        <v>43354.85457175926</v>
      </c>
      <c r="E1036" s="8">
        <f t="shared" si="1"/>
        <v>43354</v>
      </c>
      <c r="F1036" s="9">
        <f>IFERROR(__xludf.DUMMYFUNCTION("""COMPUTED_VALUE"""),0.8545717592592592)</f>
        <v>0.8545717593</v>
      </c>
      <c r="G1036" s="3">
        <f t="shared" si="2"/>
        <v>20</v>
      </c>
      <c r="H1036" s="3">
        <f>IFERROR(__xludf.DUMMYFUNCTION("""COMPUTED_VALUE"""),30.0)</f>
        <v>30</v>
      </c>
      <c r="I1036" s="3">
        <f>IFERROR(__xludf.DUMMYFUNCTION("""COMPUTED_VALUE"""),35.0)</f>
        <v>35</v>
      </c>
    </row>
    <row r="1037">
      <c r="A1037" s="3">
        <v>628.0</v>
      </c>
      <c r="B1037" s="3">
        <v>7.0</v>
      </c>
      <c r="C1037" s="3">
        <v>633.0</v>
      </c>
      <c r="D1037" s="5">
        <v>43354.86498842593</v>
      </c>
      <c r="E1037" s="8">
        <f t="shared" si="1"/>
        <v>43354</v>
      </c>
      <c r="F1037" s="9">
        <f>IFERROR(__xludf.DUMMYFUNCTION("""COMPUTED_VALUE"""),0.864988425925926)</f>
        <v>0.8649884259</v>
      </c>
      <c r="G1037" s="3">
        <f t="shared" si="2"/>
        <v>20</v>
      </c>
      <c r="H1037" s="3">
        <f>IFERROR(__xludf.DUMMYFUNCTION("""COMPUTED_VALUE"""),45.0)</f>
        <v>45</v>
      </c>
      <c r="I1037" s="3">
        <f>IFERROR(__xludf.DUMMYFUNCTION("""COMPUTED_VALUE"""),35.0)</f>
        <v>35</v>
      </c>
    </row>
    <row r="1038">
      <c r="A1038" s="3">
        <v>587.0</v>
      </c>
      <c r="B1038" s="3">
        <v>0.0</v>
      </c>
      <c r="C1038" s="3">
        <v>586.0</v>
      </c>
      <c r="D1038" s="5">
        <v>43354.87541666667</v>
      </c>
      <c r="E1038" s="8">
        <f t="shared" si="1"/>
        <v>43354</v>
      </c>
      <c r="F1038" s="9">
        <f>IFERROR(__xludf.DUMMYFUNCTION("""COMPUTED_VALUE"""),0.8754166666666666)</f>
        <v>0.8754166667</v>
      </c>
      <c r="G1038" s="3">
        <f t="shared" si="2"/>
        <v>21</v>
      </c>
      <c r="H1038" s="3">
        <f>IFERROR(__xludf.DUMMYFUNCTION("""COMPUTED_VALUE"""),0.0)</f>
        <v>0</v>
      </c>
      <c r="I1038" s="3">
        <f>IFERROR(__xludf.DUMMYFUNCTION("""COMPUTED_VALUE"""),36.0)</f>
        <v>36</v>
      </c>
    </row>
    <row r="1039">
      <c r="A1039" s="3">
        <v>607.0</v>
      </c>
      <c r="B1039" s="3">
        <v>6.0</v>
      </c>
      <c r="C1039" s="3">
        <v>613.0</v>
      </c>
      <c r="D1039" s="5">
        <v>43354.885833333334</v>
      </c>
      <c r="E1039" s="8">
        <f t="shared" si="1"/>
        <v>43354</v>
      </c>
      <c r="F1039" s="9">
        <f>IFERROR(__xludf.DUMMYFUNCTION("""COMPUTED_VALUE"""),0.8858333333333334)</f>
        <v>0.8858333333</v>
      </c>
      <c r="G1039" s="3">
        <f t="shared" si="2"/>
        <v>21</v>
      </c>
      <c r="H1039" s="3">
        <f>IFERROR(__xludf.DUMMYFUNCTION("""COMPUTED_VALUE"""),15.0)</f>
        <v>15</v>
      </c>
      <c r="I1039" s="3">
        <f>IFERROR(__xludf.DUMMYFUNCTION("""COMPUTED_VALUE"""),36.0)</f>
        <v>36</v>
      </c>
    </row>
    <row r="1040">
      <c r="A1040" s="3">
        <v>626.0</v>
      </c>
      <c r="B1040" s="3">
        <v>6.0</v>
      </c>
      <c r="C1040" s="3">
        <v>632.0</v>
      </c>
      <c r="D1040" s="5">
        <v>43354.89623842593</v>
      </c>
      <c r="E1040" s="8">
        <f t="shared" si="1"/>
        <v>43354</v>
      </c>
      <c r="F1040" s="9">
        <f>IFERROR(__xludf.DUMMYFUNCTION("""COMPUTED_VALUE"""),0.896238425925926)</f>
        <v>0.8962384259</v>
      </c>
      <c r="G1040" s="3">
        <f t="shared" si="2"/>
        <v>21</v>
      </c>
      <c r="H1040" s="3">
        <f>IFERROR(__xludf.DUMMYFUNCTION("""COMPUTED_VALUE"""),30.0)</f>
        <v>30</v>
      </c>
      <c r="I1040" s="3">
        <f>IFERROR(__xludf.DUMMYFUNCTION("""COMPUTED_VALUE"""),35.0)</f>
        <v>35</v>
      </c>
    </row>
    <row r="1041">
      <c r="A1041" s="3">
        <v>645.0</v>
      </c>
      <c r="B1041" s="3">
        <v>5.0</v>
      </c>
      <c r="C1041" s="3">
        <v>642.0</v>
      </c>
      <c r="D1041" s="5">
        <v>43354.90666666667</v>
      </c>
      <c r="E1041" s="8">
        <f t="shared" si="1"/>
        <v>43354</v>
      </c>
      <c r="F1041" s="9">
        <f>IFERROR(__xludf.DUMMYFUNCTION("""COMPUTED_VALUE"""),0.9066666666666666)</f>
        <v>0.9066666667</v>
      </c>
      <c r="G1041" s="3">
        <f t="shared" si="2"/>
        <v>21</v>
      </c>
      <c r="H1041" s="3">
        <f>IFERROR(__xludf.DUMMYFUNCTION("""COMPUTED_VALUE"""),45.0)</f>
        <v>45</v>
      </c>
      <c r="I1041" s="3">
        <f>IFERROR(__xludf.DUMMYFUNCTION("""COMPUTED_VALUE"""),36.0)</f>
        <v>36</v>
      </c>
    </row>
    <row r="1042">
      <c r="A1042" s="3">
        <v>598.0</v>
      </c>
      <c r="B1042" s="3">
        <v>6.0</v>
      </c>
      <c r="C1042" s="3">
        <v>604.0</v>
      </c>
      <c r="D1042" s="5">
        <v>43354.917083333334</v>
      </c>
      <c r="E1042" s="8">
        <f t="shared" si="1"/>
        <v>43354</v>
      </c>
      <c r="F1042" s="9">
        <f>IFERROR(__xludf.DUMMYFUNCTION("""COMPUTED_VALUE"""),0.9170833333333334)</f>
        <v>0.9170833333</v>
      </c>
      <c r="G1042" s="3">
        <f t="shared" si="2"/>
        <v>22</v>
      </c>
      <c r="H1042" s="3">
        <f>IFERROR(__xludf.DUMMYFUNCTION("""COMPUTED_VALUE"""),0.0)</f>
        <v>0</v>
      </c>
      <c r="I1042" s="3">
        <f>IFERROR(__xludf.DUMMYFUNCTION("""COMPUTED_VALUE"""),36.0)</f>
        <v>36</v>
      </c>
    </row>
    <row r="1043">
      <c r="A1043" s="3">
        <v>573.0</v>
      </c>
      <c r="B1043" s="3">
        <v>4.0</v>
      </c>
      <c r="C1043" s="3">
        <v>577.0</v>
      </c>
      <c r="D1043" s="5">
        <v>43354.9275</v>
      </c>
      <c r="E1043" s="8">
        <f t="shared" si="1"/>
        <v>43354</v>
      </c>
      <c r="F1043" s="9">
        <f>IFERROR(__xludf.DUMMYFUNCTION("""COMPUTED_VALUE"""),0.9275)</f>
        <v>0.9275</v>
      </c>
      <c r="G1043" s="3">
        <f t="shared" si="2"/>
        <v>22</v>
      </c>
      <c r="H1043" s="3">
        <f>IFERROR(__xludf.DUMMYFUNCTION("""COMPUTED_VALUE"""),15.0)</f>
        <v>15</v>
      </c>
      <c r="I1043" s="3">
        <f>IFERROR(__xludf.DUMMYFUNCTION("""COMPUTED_VALUE"""),36.0)</f>
        <v>36</v>
      </c>
    </row>
    <row r="1044">
      <c r="A1044" s="3">
        <v>533.0</v>
      </c>
      <c r="B1044" s="3">
        <v>1.0</v>
      </c>
      <c r="C1044" s="3">
        <v>534.0</v>
      </c>
      <c r="D1044" s="5">
        <v>43354.93790509259</v>
      </c>
      <c r="E1044" s="8">
        <f t="shared" si="1"/>
        <v>43354</v>
      </c>
      <c r="F1044" s="9">
        <f>IFERROR(__xludf.DUMMYFUNCTION("""COMPUTED_VALUE"""),0.9379050925925926)</f>
        <v>0.9379050926</v>
      </c>
      <c r="G1044" s="3">
        <f t="shared" si="2"/>
        <v>22</v>
      </c>
      <c r="H1044" s="3">
        <f>IFERROR(__xludf.DUMMYFUNCTION("""COMPUTED_VALUE"""),30.0)</f>
        <v>30</v>
      </c>
      <c r="I1044" s="3">
        <f>IFERROR(__xludf.DUMMYFUNCTION("""COMPUTED_VALUE"""),35.0)</f>
        <v>35</v>
      </c>
    </row>
    <row r="1045">
      <c r="A1045" s="3">
        <v>553.0</v>
      </c>
      <c r="B1045" s="3">
        <v>2.0</v>
      </c>
      <c r="C1045" s="3">
        <v>555.0</v>
      </c>
      <c r="D1045" s="5">
        <v>43354.94832175926</v>
      </c>
      <c r="E1045" s="8">
        <f t="shared" si="1"/>
        <v>43354</v>
      </c>
      <c r="F1045" s="9">
        <f>IFERROR(__xludf.DUMMYFUNCTION("""COMPUTED_VALUE"""),0.9483217592592592)</f>
        <v>0.9483217593</v>
      </c>
      <c r="G1045" s="3">
        <f t="shared" si="2"/>
        <v>22</v>
      </c>
      <c r="H1045" s="3">
        <f>IFERROR(__xludf.DUMMYFUNCTION("""COMPUTED_VALUE"""),45.0)</f>
        <v>45</v>
      </c>
      <c r="I1045" s="3">
        <f>IFERROR(__xludf.DUMMYFUNCTION("""COMPUTED_VALUE"""),35.0)</f>
        <v>35</v>
      </c>
    </row>
    <row r="1046">
      <c r="A1046" s="3">
        <v>457.0</v>
      </c>
      <c r="B1046" s="3">
        <v>1.0</v>
      </c>
      <c r="C1046" s="3">
        <v>458.0</v>
      </c>
      <c r="D1046" s="5">
        <v>43354.95875</v>
      </c>
      <c r="E1046" s="8">
        <f t="shared" si="1"/>
        <v>43354</v>
      </c>
      <c r="F1046" s="9">
        <f>IFERROR(__xludf.DUMMYFUNCTION("""COMPUTED_VALUE"""),0.95875)</f>
        <v>0.95875</v>
      </c>
      <c r="G1046" s="3">
        <f t="shared" si="2"/>
        <v>23</v>
      </c>
      <c r="H1046" s="3">
        <f>IFERROR(__xludf.DUMMYFUNCTION("""COMPUTED_VALUE"""),0.0)</f>
        <v>0</v>
      </c>
      <c r="I1046" s="3">
        <f>IFERROR(__xludf.DUMMYFUNCTION("""COMPUTED_VALUE"""),36.0)</f>
        <v>36</v>
      </c>
    </row>
    <row r="1047">
      <c r="A1047" s="3">
        <v>454.0</v>
      </c>
      <c r="B1047" s="3">
        <v>4.0</v>
      </c>
      <c r="C1047" s="3">
        <v>458.0</v>
      </c>
      <c r="D1047" s="5">
        <v>43354.96915509259</v>
      </c>
      <c r="E1047" s="8">
        <f t="shared" si="1"/>
        <v>43354</v>
      </c>
      <c r="F1047" s="9">
        <f>IFERROR(__xludf.DUMMYFUNCTION("""COMPUTED_VALUE"""),0.9691550925925926)</f>
        <v>0.9691550926</v>
      </c>
      <c r="G1047" s="3">
        <f t="shared" si="2"/>
        <v>23</v>
      </c>
      <c r="H1047" s="3">
        <f>IFERROR(__xludf.DUMMYFUNCTION("""COMPUTED_VALUE"""),15.0)</f>
        <v>15</v>
      </c>
      <c r="I1047" s="3">
        <f>IFERROR(__xludf.DUMMYFUNCTION("""COMPUTED_VALUE"""),35.0)</f>
        <v>35</v>
      </c>
    </row>
    <row r="1048">
      <c r="A1048" s="3">
        <v>408.0</v>
      </c>
      <c r="B1048" s="3">
        <v>1.0</v>
      </c>
      <c r="C1048" s="3">
        <v>409.0</v>
      </c>
      <c r="D1048" s="5">
        <v>43354.97957175926</v>
      </c>
      <c r="E1048" s="8">
        <f t="shared" si="1"/>
        <v>43354</v>
      </c>
      <c r="F1048" s="9">
        <f>IFERROR(__xludf.DUMMYFUNCTION("""COMPUTED_VALUE"""),0.9795717592592592)</f>
        <v>0.9795717593</v>
      </c>
      <c r="G1048" s="3">
        <f t="shared" si="2"/>
        <v>23</v>
      </c>
      <c r="H1048" s="3">
        <f>IFERROR(__xludf.DUMMYFUNCTION("""COMPUTED_VALUE"""),30.0)</f>
        <v>30</v>
      </c>
      <c r="I1048" s="3">
        <f>IFERROR(__xludf.DUMMYFUNCTION("""COMPUTED_VALUE"""),35.0)</f>
        <v>35</v>
      </c>
    </row>
    <row r="1049">
      <c r="A1049" s="3">
        <v>380.0</v>
      </c>
      <c r="B1049" s="3">
        <v>2.0</v>
      </c>
      <c r="C1049" s="3">
        <v>382.0</v>
      </c>
      <c r="D1049" s="5">
        <v>43354.98998842593</v>
      </c>
      <c r="E1049" s="8">
        <f t="shared" si="1"/>
        <v>43354</v>
      </c>
      <c r="F1049" s="9">
        <f>IFERROR(__xludf.DUMMYFUNCTION("""COMPUTED_VALUE"""),0.989988425925926)</f>
        <v>0.9899884259</v>
      </c>
      <c r="G1049" s="3">
        <f t="shared" si="2"/>
        <v>23</v>
      </c>
      <c r="H1049" s="3">
        <f>IFERROR(__xludf.DUMMYFUNCTION("""COMPUTED_VALUE"""),45.0)</f>
        <v>45</v>
      </c>
      <c r="I1049" s="3">
        <f>IFERROR(__xludf.DUMMYFUNCTION("""COMPUTED_VALUE"""),35.0)</f>
        <v>35</v>
      </c>
    </row>
    <row r="1050">
      <c r="A1050" s="3">
        <v>330.0</v>
      </c>
      <c r="B1050" s="3">
        <v>0.0</v>
      </c>
      <c r="C1050" s="3">
        <v>330.0</v>
      </c>
      <c r="D1050" s="5">
        <v>43355.00041666667</v>
      </c>
      <c r="E1050" s="8">
        <f t="shared" si="1"/>
        <v>43355</v>
      </c>
      <c r="F1050" s="9">
        <f>IFERROR(__xludf.DUMMYFUNCTION("""COMPUTED_VALUE"""),4.166666666666667E-4)</f>
        <v>0.0004166666667</v>
      </c>
      <c r="G1050" s="3">
        <f t="shared" si="2"/>
        <v>0</v>
      </c>
      <c r="H1050" s="3">
        <f>IFERROR(__xludf.DUMMYFUNCTION("""COMPUTED_VALUE"""),0.0)</f>
        <v>0</v>
      </c>
      <c r="I1050" s="3">
        <f>IFERROR(__xludf.DUMMYFUNCTION("""COMPUTED_VALUE"""),36.0)</f>
        <v>36</v>
      </c>
    </row>
    <row r="1051">
      <c r="A1051" s="3">
        <v>352.0</v>
      </c>
      <c r="B1051" s="3">
        <v>0.0</v>
      </c>
      <c r="C1051" s="3">
        <v>352.0</v>
      </c>
      <c r="D1051" s="5">
        <v>43355.01082175926</v>
      </c>
      <c r="E1051" s="8">
        <f t="shared" si="1"/>
        <v>43355</v>
      </c>
      <c r="F1051" s="9">
        <f>IFERROR(__xludf.DUMMYFUNCTION("""COMPUTED_VALUE"""),0.010821759259259258)</f>
        <v>0.01082175926</v>
      </c>
      <c r="G1051" s="3">
        <f t="shared" si="2"/>
        <v>0</v>
      </c>
      <c r="H1051" s="3">
        <f>IFERROR(__xludf.DUMMYFUNCTION("""COMPUTED_VALUE"""),15.0)</f>
        <v>15</v>
      </c>
      <c r="I1051" s="3">
        <f>IFERROR(__xludf.DUMMYFUNCTION("""COMPUTED_VALUE"""),35.0)</f>
        <v>35</v>
      </c>
    </row>
    <row r="1052">
      <c r="A1052" s="3">
        <v>306.0</v>
      </c>
      <c r="B1052" s="3">
        <v>2.0</v>
      </c>
      <c r="C1052" s="3">
        <v>308.0</v>
      </c>
      <c r="D1052" s="5">
        <v>43355.02123842593</v>
      </c>
      <c r="E1052" s="8">
        <f t="shared" si="1"/>
        <v>43355</v>
      </c>
      <c r="F1052" s="9">
        <f>IFERROR(__xludf.DUMMYFUNCTION("""COMPUTED_VALUE"""),0.021238425925925924)</f>
        <v>0.02123842593</v>
      </c>
      <c r="G1052" s="3">
        <f t="shared" si="2"/>
        <v>0</v>
      </c>
      <c r="H1052" s="3">
        <f>IFERROR(__xludf.DUMMYFUNCTION("""COMPUTED_VALUE"""),30.0)</f>
        <v>30</v>
      </c>
      <c r="I1052" s="3">
        <f>IFERROR(__xludf.DUMMYFUNCTION("""COMPUTED_VALUE"""),35.0)</f>
        <v>35</v>
      </c>
    </row>
    <row r="1053">
      <c r="A1053" s="3">
        <v>295.0</v>
      </c>
      <c r="B1053" s="3">
        <v>3.0</v>
      </c>
      <c r="C1053" s="3">
        <v>291.0</v>
      </c>
      <c r="D1053" s="5">
        <v>43355.03165509259</v>
      </c>
      <c r="E1053" s="8">
        <f t="shared" si="1"/>
        <v>43355</v>
      </c>
      <c r="F1053" s="9">
        <f>IFERROR(__xludf.DUMMYFUNCTION("""COMPUTED_VALUE"""),0.031655092592592596)</f>
        <v>0.03165509259</v>
      </c>
      <c r="G1053" s="3">
        <f t="shared" si="2"/>
        <v>0</v>
      </c>
      <c r="H1053" s="3">
        <f>IFERROR(__xludf.DUMMYFUNCTION("""COMPUTED_VALUE"""),45.0)</f>
        <v>45</v>
      </c>
      <c r="I1053" s="3">
        <f>IFERROR(__xludf.DUMMYFUNCTION("""COMPUTED_VALUE"""),35.0)</f>
        <v>35</v>
      </c>
    </row>
    <row r="1054">
      <c r="A1054" s="3">
        <v>272.0</v>
      </c>
      <c r="B1054" s="3">
        <v>1.0</v>
      </c>
      <c r="C1054" s="3">
        <v>273.0</v>
      </c>
      <c r="D1054" s="5">
        <v>43355.042083333334</v>
      </c>
      <c r="E1054" s="8">
        <f t="shared" si="1"/>
        <v>43355</v>
      </c>
      <c r="F1054" s="9">
        <f>IFERROR(__xludf.DUMMYFUNCTION("""COMPUTED_VALUE"""),0.042083333333333334)</f>
        <v>0.04208333333</v>
      </c>
      <c r="G1054" s="3">
        <f t="shared" si="2"/>
        <v>1</v>
      </c>
      <c r="H1054" s="3">
        <f>IFERROR(__xludf.DUMMYFUNCTION("""COMPUTED_VALUE"""),0.0)</f>
        <v>0</v>
      </c>
      <c r="I1054" s="3">
        <f>IFERROR(__xludf.DUMMYFUNCTION("""COMPUTED_VALUE"""),36.0)</f>
        <v>36</v>
      </c>
    </row>
    <row r="1055">
      <c r="A1055" s="3">
        <v>334.0</v>
      </c>
      <c r="B1055" s="3">
        <v>2.0</v>
      </c>
      <c r="C1055" s="3">
        <v>336.0</v>
      </c>
      <c r="D1055" s="5">
        <v>43355.05248842593</v>
      </c>
      <c r="E1055" s="8">
        <f t="shared" si="1"/>
        <v>43355</v>
      </c>
      <c r="F1055" s="9">
        <f>IFERROR(__xludf.DUMMYFUNCTION("""COMPUTED_VALUE"""),0.052488425925925924)</f>
        <v>0.05248842593</v>
      </c>
      <c r="G1055" s="3">
        <f t="shared" si="2"/>
        <v>1</v>
      </c>
      <c r="H1055" s="3">
        <f>IFERROR(__xludf.DUMMYFUNCTION("""COMPUTED_VALUE"""),15.0)</f>
        <v>15</v>
      </c>
      <c r="I1055" s="3">
        <f>IFERROR(__xludf.DUMMYFUNCTION("""COMPUTED_VALUE"""),35.0)</f>
        <v>35</v>
      </c>
    </row>
    <row r="1056">
      <c r="A1056" s="3">
        <v>350.0</v>
      </c>
      <c r="B1056" s="3">
        <v>4.0</v>
      </c>
      <c r="C1056" s="3">
        <v>354.0</v>
      </c>
      <c r="D1056" s="5">
        <v>43355.06291666667</v>
      </c>
      <c r="E1056" s="8">
        <f t="shared" si="1"/>
        <v>43355</v>
      </c>
      <c r="F1056" s="9">
        <f>IFERROR(__xludf.DUMMYFUNCTION("""COMPUTED_VALUE"""),0.06291666666666666)</f>
        <v>0.06291666667</v>
      </c>
      <c r="G1056" s="3">
        <f t="shared" si="2"/>
        <v>1</v>
      </c>
      <c r="H1056" s="3">
        <f>IFERROR(__xludf.DUMMYFUNCTION("""COMPUTED_VALUE"""),30.0)</f>
        <v>30</v>
      </c>
      <c r="I1056" s="3">
        <f>IFERROR(__xludf.DUMMYFUNCTION("""COMPUTED_VALUE"""),36.0)</f>
        <v>36</v>
      </c>
    </row>
    <row r="1057">
      <c r="A1057" s="3">
        <v>326.0</v>
      </c>
      <c r="B1057" s="3">
        <v>0.0</v>
      </c>
      <c r="C1057" s="3">
        <v>326.0</v>
      </c>
      <c r="D1057" s="5">
        <v>43355.07332175926</v>
      </c>
      <c r="E1057" s="8">
        <f t="shared" si="1"/>
        <v>43355</v>
      </c>
      <c r="F1057" s="9">
        <f>IFERROR(__xludf.DUMMYFUNCTION("""COMPUTED_VALUE"""),0.07332175925925925)</f>
        <v>0.07332175926</v>
      </c>
      <c r="G1057" s="3">
        <f t="shared" si="2"/>
        <v>1</v>
      </c>
      <c r="H1057" s="3">
        <f>IFERROR(__xludf.DUMMYFUNCTION("""COMPUTED_VALUE"""),45.0)</f>
        <v>45</v>
      </c>
      <c r="I1057" s="3">
        <f>IFERROR(__xludf.DUMMYFUNCTION("""COMPUTED_VALUE"""),35.0)</f>
        <v>35</v>
      </c>
    </row>
    <row r="1058">
      <c r="A1058" s="3">
        <v>266.0</v>
      </c>
      <c r="B1058" s="3">
        <v>1.0</v>
      </c>
      <c r="C1058" s="3">
        <v>267.0</v>
      </c>
      <c r="D1058" s="5">
        <v>43355.08377314815</v>
      </c>
      <c r="E1058" s="8">
        <f t="shared" si="1"/>
        <v>43355</v>
      </c>
      <c r="F1058" s="9">
        <f>IFERROR(__xludf.DUMMYFUNCTION("""COMPUTED_VALUE"""),0.08377314814814815)</f>
        <v>0.08377314815</v>
      </c>
      <c r="G1058" s="3">
        <f t="shared" si="2"/>
        <v>2</v>
      </c>
      <c r="H1058" s="3">
        <f>IFERROR(__xludf.DUMMYFUNCTION("""COMPUTED_VALUE"""),0.0)</f>
        <v>0</v>
      </c>
      <c r="I1058" s="3">
        <f>IFERROR(__xludf.DUMMYFUNCTION("""COMPUTED_VALUE"""),38.0)</f>
        <v>38</v>
      </c>
    </row>
    <row r="1059">
      <c r="A1059" s="3">
        <v>286.0</v>
      </c>
      <c r="B1059" s="3">
        <v>2.0</v>
      </c>
      <c r="C1059" s="3">
        <v>288.0</v>
      </c>
      <c r="D1059" s="5">
        <v>43355.09415509259</v>
      </c>
      <c r="E1059" s="8">
        <f t="shared" si="1"/>
        <v>43355</v>
      </c>
      <c r="F1059" s="9">
        <f>IFERROR(__xludf.DUMMYFUNCTION("""COMPUTED_VALUE"""),0.0941550925925926)</f>
        <v>0.09415509259</v>
      </c>
      <c r="G1059" s="3">
        <f t="shared" si="2"/>
        <v>2</v>
      </c>
      <c r="H1059" s="3">
        <f>IFERROR(__xludf.DUMMYFUNCTION("""COMPUTED_VALUE"""),15.0)</f>
        <v>15</v>
      </c>
      <c r="I1059" s="3">
        <f>IFERROR(__xludf.DUMMYFUNCTION("""COMPUTED_VALUE"""),35.0)</f>
        <v>35</v>
      </c>
    </row>
    <row r="1060">
      <c r="A1060" s="3">
        <v>257.0</v>
      </c>
      <c r="B1060" s="3">
        <v>3.0</v>
      </c>
      <c r="C1060" s="3">
        <v>260.0</v>
      </c>
      <c r="D1060" s="5">
        <v>43355.104583333334</v>
      </c>
      <c r="E1060" s="8">
        <f t="shared" si="1"/>
        <v>43355</v>
      </c>
      <c r="F1060" s="9">
        <f>IFERROR(__xludf.DUMMYFUNCTION("""COMPUTED_VALUE"""),0.10458333333333333)</f>
        <v>0.1045833333</v>
      </c>
      <c r="G1060" s="3">
        <f t="shared" si="2"/>
        <v>2</v>
      </c>
      <c r="H1060" s="3">
        <f>IFERROR(__xludf.DUMMYFUNCTION("""COMPUTED_VALUE"""),30.0)</f>
        <v>30</v>
      </c>
      <c r="I1060" s="3">
        <f>IFERROR(__xludf.DUMMYFUNCTION("""COMPUTED_VALUE"""),36.0)</f>
        <v>36</v>
      </c>
    </row>
    <row r="1061">
      <c r="A1061" s="3">
        <v>241.0</v>
      </c>
      <c r="B1061" s="3">
        <v>0.0</v>
      </c>
      <c r="C1061" s="3">
        <v>241.0</v>
      </c>
      <c r="D1061" s="5">
        <v>43355.11498842593</v>
      </c>
      <c r="E1061" s="8">
        <f t="shared" si="1"/>
        <v>43355</v>
      </c>
      <c r="F1061" s="9">
        <f>IFERROR(__xludf.DUMMYFUNCTION("""COMPUTED_VALUE"""),0.11498842592592592)</f>
        <v>0.1149884259</v>
      </c>
      <c r="G1061" s="3">
        <f t="shared" si="2"/>
        <v>2</v>
      </c>
      <c r="H1061" s="3">
        <f>IFERROR(__xludf.DUMMYFUNCTION("""COMPUTED_VALUE"""),45.0)</f>
        <v>45</v>
      </c>
      <c r="I1061" s="3">
        <f>IFERROR(__xludf.DUMMYFUNCTION("""COMPUTED_VALUE"""),35.0)</f>
        <v>35</v>
      </c>
    </row>
    <row r="1062">
      <c r="A1062" s="3">
        <v>194.0</v>
      </c>
      <c r="B1062" s="3">
        <v>2.0</v>
      </c>
      <c r="C1062" s="3">
        <v>196.0</v>
      </c>
      <c r="D1062" s="5">
        <v>43355.12540509259</v>
      </c>
      <c r="E1062" s="8">
        <f t="shared" si="1"/>
        <v>43355</v>
      </c>
      <c r="F1062" s="9">
        <f>IFERROR(__xludf.DUMMYFUNCTION("""COMPUTED_VALUE"""),0.12540509259259258)</f>
        <v>0.1254050926</v>
      </c>
      <c r="G1062" s="3">
        <f t="shared" si="2"/>
        <v>3</v>
      </c>
      <c r="H1062" s="3">
        <f>IFERROR(__xludf.DUMMYFUNCTION("""COMPUTED_VALUE"""),0.0)</f>
        <v>0</v>
      </c>
      <c r="I1062" s="3">
        <f>IFERROR(__xludf.DUMMYFUNCTION("""COMPUTED_VALUE"""),35.0)</f>
        <v>35</v>
      </c>
    </row>
    <row r="1063">
      <c r="A1063" s="3">
        <v>172.0</v>
      </c>
      <c r="B1063" s="3">
        <v>1.0</v>
      </c>
      <c r="C1063" s="3">
        <v>169.0</v>
      </c>
      <c r="D1063" s="5">
        <v>43355.13582175926</v>
      </c>
      <c r="E1063" s="8">
        <f t="shared" si="1"/>
        <v>43355</v>
      </c>
      <c r="F1063" s="9">
        <f>IFERROR(__xludf.DUMMYFUNCTION("""COMPUTED_VALUE"""),0.13582175925925927)</f>
        <v>0.1358217593</v>
      </c>
      <c r="G1063" s="3">
        <f t="shared" si="2"/>
        <v>3</v>
      </c>
      <c r="H1063" s="3">
        <f>IFERROR(__xludf.DUMMYFUNCTION("""COMPUTED_VALUE"""),15.0)</f>
        <v>15</v>
      </c>
      <c r="I1063" s="3">
        <f>IFERROR(__xludf.DUMMYFUNCTION("""COMPUTED_VALUE"""),35.0)</f>
        <v>35</v>
      </c>
    </row>
    <row r="1064">
      <c r="A1064" s="3">
        <v>136.0</v>
      </c>
      <c r="B1064" s="3">
        <v>0.0</v>
      </c>
      <c r="C1064" s="3">
        <v>135.0</v>
      </c>
      <c r="D1064" s="5">
        <v>43355.14623842593</v>
      </c>
      <c r="E1064" s="8">
        <f t="shared" si="1"/>
        <v>43355</v>
      </c>
      <c r="F1064" s="9">
        <f>IFERROR(__xludf.DUMMYFUNCTION("""COMPUTED_VALUE"""),0.14623842592592592)</f>
        <v>0.1462384259</v>
      </c>
      <c r="G1064" s="3">
        <f t="shared" si="2"/>
        <v>3</v>
      </c>
      <c r="H1064" s="3">
        <f>IFERROR(__xludf.DUMMYFUNCTION("""COMPUTED_VALUE"""),30.0)</f>
        <v>30</v>
      </c>
      <c r="I1064" s="3">
        <f>IFERROR(__xludf.DUMMYFUNCTION("""COMPUTED_VALUE"""),35.0)</f>
        <v>35</v>
      </c>
    </row>
    <row r="1065">
      <c r="A1065" s="3">
        <v>126.0</v>
      </c>
      <c r="B1065" s="3">
        <v>0.0</v>
      </c>
      <c r="C1065" s="3">
        <v>123.0</v>
      </c>
      <c r="D1065" s="5">
        <v>43355.15665509259</v>
      </c>
      <c r="E1065" s="8">
        <f t="shared" si="1"/>
        <v>43355</v>
      </c>
      <c r="F1065" s="9">
        <f>IFERROR(__xludf.DUMMYFUNCTION("""COMPUTED_VALUE"""),0.15665509259259258)</f>
        <v>0.1566550926</v>
      </c>
      <c r="G1065" s="3">
        <f t="shared" si="2"/>
        <v>3</v>
      </c>
      <c r="H1065" s="3">
        <f>IFERROR(__xludf.DUMMYFUNCTION("""COMPUTED_VALUE"""),45.0)</f>
        <v>45</v>
      </c>
      <c r="I1065" s="3">
        <f>IFERROR(__xludf.DUMMYFUNCTION("""COMPUTED_VALUE"""),35.0)</f>
        <v>35</v>
      </c>
    </row>
    <row r="1066">
      <c r="A1066" s="3">
        <v>126.0</v>
      </c>
      <c r="B1066" s="3">
        <v>0.0</v>
      </c>
      <c r="C1066" s="3">
        <v>119.0</v>
      </c>
      <c r="D1066" s="5">
        <v>43355.16707175926</v>
      </c>
      <c r="E1066" s="8">
        <f t="shared" si="1"/>
        <v>43355</v>
      </c>
      <c r="F1066" s="9">
        <f>IFERROR(__xludf.DUMMYFUNCTION("""COMPUTED_VALUE"""),0.16707175925925927)</f>
        <v>0.1670717593</v>
      </c>
      <c r="G1066" s="3">
        <f t="shared" si="2"/>
        <v>4</v>
      </c>
      <c r="H1066" s="3">
        <f>IFERROR(__xludf.DUMMYFUNCTION("""COMPUTED_VALUE"""),0.0)</f>
        <v>0</v>
      </c>
      <c r="I1066" s="3">
        <f>IFERROR(__xludf.DUMMYFUNCTION("""COMPUTED_VALUE"""),35.0)</f>
        <v>35</v>
      </c>
    </row>
    <row r="1067">
      <c r="A1067" s="3">
        <v>59.0</v>
      </c>
      <c r="B1067" s="3">
        <v>0.0</v>
      </c>
      <c r="C1067" s="3">
        <v>58.0</v>
      </c>
      <c r="D1067" s="5">
        <v>43355.17748842593</v>
      </c>
      <c r="E1067" s="8">
        <f t="shared" si="1"/>
        <v>43355</v>
      </c>
      <c r="F1067" s="9">
        <f>IFERROR(__xludf.DUMMYFUNCTION("""COMPUTED_VALUE"""),0.17748842592592592)</f>
        <v>0.1774884259</v>
      </c>
      <c r="G1067" s="3">
        <f t="shared" si="2"/>
        <v>4</v>
      </c>
      <c r="H1067" s="3">
        <f>IFERROR(__xludf.DUMMYFUNCTION("""COMPUTED_VALUE"""),15.0)</f>
        <v>15</v>
      </c>
      <c r="I1067" s="3">
        <f>IFERROR(__xludf.DUMMYFUNCTION("""COMPUTED_VALUE"""),35.0)</f>
        <v>35</v>
      </c>
    </row>
    <row r="1068">
      <c r="A1068" s="3">
        <v>40.0</v>
      </c>
      <c r="B1068" s="3">
        <v>0.0</v>
      </c>
      <c r="C1068" s="3">
        <v>39.0</v>
      </c>
      <c r="D1068" s="5">
        <v>43355.18790509259</v>
      </c>
      <c r="E1068" s="8">
        <f t="shared" si="1"/>
        <v>43355</v>
      </c>
      <c r="F1068" s="9">
        <f>IFERROR(__xludf.DUMMYFUNCTION("""COMPUTED_VALUE"""),0.18790509259259258)</f>
        <v>0.1879050926</v>
      </c>
      <c r="G1068" s="3">
        <f t="shared" si="2"/>
        <v>4</v>
      </c>
      <c r="H1068" s="3">
        <f>IFERROR(__xludf.DUMMYFUNCTION("""COMPUTED_VALUE"""),30.0)</f>
        <v>30</v>
      </c>
      <c r="I1068" s="3">
        <f>IFERROR(__xludf.DUMMYFUNCTION("""COMPUTED_VALUE"""),35.0)</f>
        <v>35</v>
      </c>
    </row>
    <row r="1069">
      <c r="A1069" s="3">
        <v>37.0</v>
      </c>
      <c r="B1069" s="3">
        <v>0.0</v>
      </c>
      <c r="C1069" s="3">
        <v>36.0</v>
      </c>
      <c r="D1069" s="5">
        <v>43355.19831018519</v>
      </c>
      <c r="E1069" s="8">
        <f t="shared" si="1"/>
        <v>43355</v>
      </c>
      <c r="F1069" s="9">
        <f>IFERROR(__xludf.DUMMYFUNCTION("""COMPUTED_VALUE"""),0.19831018518518517)</f>
        <v>0.1983101852</v>
      </c>
      <c r="G1069" s="3">
        <f t="shared" si="2"/>
        <v>4</v>
      </c>
      <c r="H1069" s="3">
        <f>IFERROR(__xludf.DUMMYFUNCTION("""COMPUTED_VALUE"""),45.0)</f>
        <v>45</v>
      </c>
      <c r="I1069" s="3">
        <f>IFERROR(__xludf.DUMMYFUNCTION("""COMPUTED_VALUE"""),34.0)</f>
        <v>34</v>
      </c>
    </row>
    <row r="1070">
      <c r="A1070" s="3">
        <v>37.0</v>
      </c>
      <c r="B1070" s="3">
        <v>0.0</v>
      </c>
      <c r="C1070" s="3">
        <v>36.0</v>
      </c>
      <c r="D1070" s="5">
        <v>43355.20873842593</v>
      </c>
      <c r="E1070" s="8">
        <f t="shared" si="1"/>
        <v>43355</v>
      </c>
      <c r="F1070" s="9">
        <f>IFERROR(__xludf.DUMMYFUNCTION("""COMPUTED_VALUE"""),0.20873842592592592)</f>
        <v>0.2087384259</v>
      </c>
      <c r="G1070" s="3">
        <f t="shared" si="2"/>
        <v>5</v>
      </c>
      <c r="H1070" s="3">
        <f>IFERROR(__xludf.DUMMYFUNCTION("""COMPUTED_VALUE"""),0.0)</f>
        <v>0</v>
      </c>
      <c r="I1070" s="3">
        <f>IFERROR(__xludf.DUMMYFUNCTION("""COMPUTED_VALUE"""),35.0)</f>
        <v>35</v>
      </c>
    </row>
    <row r="1071">
      <c r="A1071" s="3">
        <v>36.0</v>
      </c>
      <c r="B1071" s="3">
        <v>0.0</v>
      </c>
      <c r="C1071" s="3">
        <v>35.0</v>
      </c>
      <c r="D1071" s="5">
        <v>43355.21915509259</v>
      </c>
      <c r="E1071" s="8">
        <f t="shared" si="1"/>
        <v>43355</v>
      </c>
      <c r="F1071" s="9">
        <f>IFERROR(__xludf.DUMMYFUNCTION("""COMPUTED_VALUE"""),0.21915509259259258)</f>
        <v>0.2191550926</v>
      </c>
      <c r="G1071" s="3">
        <f t="shared" si="2"/>
        <v>5</v>
      </c>
      <c r="H1071" s="3">
        <f>IFERROR(__xludf.DUMMYFUNCTION("""COMPUTED_VALUE"""),15.0)</f>
        <v>15</v>
      </c>
      <c r="I1071" s="3">
        <f>IFERROR(__xludf.DUMMYFUNCTION("""COMPUTED_VALUE"""),35.0)</f>
        <v>35</v>
      </c>
    </row>
    <row r="1072">
      <c r="A1072" s="3">
        <v>35.0</v>
      </c>
      <c r="B1072" s="3">
        <v>0.0</v>
      </c>
      <c r="C1072" s="3">
        <v>34.0</v>
      </c>
      <c r="D1072" s="5">
        <v>43355.22957175926</v>
      </c>
      <c r="E1072" s="8">
        <f t="shared" si="1"/>
        <v>43355</v>
      </c>
      <c r="F1072" s="9">
        <f>IFERROR(__xludf.DUMMYFUNCTION("""COMPUTED_VALUE"""),0.22957175925925927)</f>
        <v>0.2295717593</v>
      </c>
      <c r="G1072" s="3">
        <f t="shared" si="2"/>
        <v>5</v>
      </c>
      <c r="H1072" s="3">
        <f>IFERROR(__xludf.DUMMYFUNCTION("""COMPUTED_VALUE"""),30.0)</f>
        <v>30</v>
      </c>
      <c r="I1072" s="3">
        <f>IFERROR(__xludf.DUMMYFUNCTION("""COMPUTED_VALUE"""),35.0)</f>
        <v>35</v>
      </c>
    </row>
    <row r="1073">
      <c r="A1073" s="3">
        <v>35.0</v>
      </c>
      <c r="B1073" s="3">
        <v>0.0</v>
      </c>
      <c r="C1073" s="3">
        <v>34.0</v>
      </c>
      <c r="D1073" s="5">
        <v>43355.23998842593</v>
      </c>
      <c r="E1073" s="8">
        <f t="shared" si="1"/>
        <v>43355</v>
      </c>
      <c r="F1073" s="9">
        <f>IFERROR(__xludf.DUMMYFUNCTION("""COMPUTED_VALUE"""),0.23998842592592592)</f>
        <v>0.2399884259</v>
      </c>
      <c r="G1073" s="3">
        <f t="shared" si="2"/>
        <v>5</v>
      </c>
      <c r="H1073" s="3">
        <f>IFERROR(__xludf.DUMMYFUNCTION("""COMPUTED_VALUE"""),45.0)</f>
        <v>45</v>
      </c>
      <c r="I1073" s="3">
        <f>IFERROR(__xludf.DUMMYFUNCTION("""COMPUTED_VALUE"""),35.0)</f>
        <v>35</v>
      </c>
    </row>
    <row r="1074">
      <c r="A1074" s="3">
        <v>35.0</v>
      </c>
      <c r="B1074" s="3">
        <v>0.0</v>
      </c>
      <c r="C1074" s="3">
        <v>34.0</v>
      </c>
      <c r="D1074" s="5">
        <v>43355.25040509259</v>
      </c>
      <c r="E1074" s="8">
        <f t="shared" si="1"/>
        <v>43355</v>
      </c>
      <c r="F1074" s="9">
        <f>IFERROR(__xludf.DUMMYFUNCTION("""COMPUTED_VALUE"""),0.2504050925925926)</f>
        <v>0.2504050926</v>
      </c>
      <c r="G1074" s="3">
        <f t="shared" si="2"/>
        <v>6</v>
      </c>
      <c r="H1074" s="3">
        <f>IFERROR(__xludf.DUMMYFUNCTION("""COMPUTED_VALUE"""),0.0)</f>
        <v>0</v>
      </c>
      <c r="I1074" s="3">
        <f>IFERROR(__xludf.DUMMYFUNCTION("""COMPUTED_VALUE"""),35.0)</f>
        <v>35</v>
      </c>
    </row>
    <row r="1075">
      <c r="A1075" s="3">
        <v>35.0</v>
      </c>
      <c r="B1075" s="3">
        <v>0.0</v>
      </c>
      <c r="C1075" s="3">
        <v>34.0</v>
      </c>
      <c r="D1075" s="5">
        <v>43355.26082175926</v>
      </c>
      <c r="E1075" s="8">
        <f t="shared" si="1"/>
        <v>43355</v>
      </c>
      <c r="F1075" s="9">
        <f>IFERROR(__xludf.DUMMYFUNCTION("""COMPUTED_VALUE"""),0.26082175925925927)</f>
        <v>0.2608217593</v>
      </c>
      <c r="G1075" s="3">
        <f t="shared" si="2"/>
        <v>6</v>
      </c>
      <c r="H1075" s="3">
        <f>IFERROR(__xludf.DUMMYFUNCTION("""COMPUTED_VALUE"""),15.0)</f>
        <v>15</v>
      </c>
      <c r="I1075" s="3">
        <f>IFERROR(__xludf.DUMMYFUNCTION("""COMPUTED_VALUE"""),35.0)</f>
        <v>35</v>
      </c>
    </row>
    <row r="1076">
      <c r="A1076" s="3">
        <v>35.0</v>
      </c>
      <c r="B1076" s="3">
        <v>0.0</v>
      </c>
      <c r="C1076" s="3">
        <v>34.0</v>
      </c>
      <c r="D1076" s="5">
        <v>43355.27386574074</v>
      </c>
      <c r="E1076" s="8">
        <f t="shared" si="1"/>
        <v>43355</v>
      </c>
      <c r="F1076" s="9">
        <f>IFERROR(__xludf.DUMMYFUNCTION("""COMPUTED_VALUE"""),0.2738657407407407)</f>
        <v>0.2738657407</v>
      </c>
      <c r="G1076" s="3">
        <f t="shared" si="2"/>
        <v>6</v>
      </c>
      <c r="H1076" s="3">
        <f>IFERROR(__xludf.DUMMYFUNCTION("""COMPUTED_VALUE"""),34.0)</f>
        <v>34</v>
      </c>
      <c r="I1076" s="3">
        <f>IFERROR(__xludf.DUMMYFUNCTION("""COMPUTED_VALUE"""),22.0)</f>
        <v>22</v>
      </c>
    </row>
    <row r="1077">
      <c r="A1077" s="3">
        <v>32.0</v>
      </c>
      <c r="B1077" s="3">
        <v>0.0</v>
      </c>
      <c r="C1077" s="3">
        <v>31.0</v>
      </c>
      <c r="D1077" s="5">
        <v>43355.28165509259</v>
      </c>
      <c r="E1077" s="8">
        <f t="shared" si="1"/>
        <v>43355</v>
      </c>
      <c r="F1077" s="9">
        <f>IFERROR(__xludf.DUMMYFUNCTION("""COMPUTED_VALUE"""),0.2816550925925926)</f>
        <v>0.2816550926</v>
      </c>
      <c r="G1077" s="3">
        <f t="shared" si="2"/>
        <v>6</v>
      </c>
      <c r="H1077" s="3">
        <f>IFERROR(__xludf.DUMMYFUNCTION("""COMPUTED_VALUE"""),45.0)</f>
        <v>45</v>
      </c>
      <c r="I1077" s="3">
        <f>IFERROR(__xludf.DUMMYFUNCTION("""COMPUTED_VALUE"""),35.0)</f>
        <v>35</v>
      </c>
    </row>
    <row r="1078">
      <c r="A1078" s="3">
        <v>35.0</v>
      </c>
      <c r="B1078" s="3">
        <v>0.0</v>
      </c>
      <c r="C1078" s="3">
        <v>34.0</v>
      </c>
      <c r="D1078" s="5">
        <v>43355.29206018519</v>
      </c>
      <c r="E1078" s="8">
        <f t="shared" si="1"/>
        <v>43355</v>
      </c>
      <c r="F1078" s="9">
        <f>IFERROR(__xludf.DUMMYFUNCTION("""COMPUTED_VALUE"""),0.2920601851851852)</f>
        <v>0.2920601852</v>
      </c>
      <c r="G1078" s="3">
        <f t="shared" si="2"/>
        <v>7</v>
      </c>
      <c r="H1078" s="3">
        <f>IFERROR(__xludf.DUMMYFUNCTION("""COMPUTED_VALUE"""),0.0)</f>
        <v>0</v>
      </c>
      <c r="I1078" s="3">
        <f>IFERROR(__xludf.DUMMYFUNCTION("""COMPUTED_VALUE"""),34.0)</f>
        <v>34</v>
      </c>
    </row>
    <row r="1079">
      <c r="A1079" s="3">
        <v>49.0</v>
      </c>
      <c r="B1079" s="3">
        <v>0.0</v>
      </c>
      <c r="C1079" s="3">
        <v>48.0</v>
      </c>
      <c r="D1079" s="5">
        <v>43355.302511574075</v>
      </c>
      <c r="E1079" s="8">
        <f t="shared" si="1"/>
        <v>43355</v>
      </c>
      <c r="F1079" s="9">
        <f>IFERROR(__xludf.DUMMYFUNCTION("""COMPUTED_VALUE"""),0.3025115740740741)</f>
        <v>0.3025115741</v>
      </c>
      <c r="G1079" s="3">
        <f t="shared" si="2"/>
        <v>7</v>
      </c>
      <c r="H1079" s="3">
        <f>IFERROR(__xludf.DUMMYFUNCTION("""COMPUTED_VALUE"""),15.0)</f>
        <v>15</v>
      </c>
      <c r="I1079" s="3">
        <f>IFERROR(__xludf.DUMMYFUNCTION("""COMPUTED_VALUE"""),37.0)</f>
        <v>37</v>
      </c>
    </row>
    <row r="1080">
      <c r="A1080" s="3">
        <v>54.0</v>
      </c>
      <c r="B1080" s="3">
        <v>0.0</v>
      </c>
      <c r="C1080" s="3">
        <v>53.0</v>
      </c>
      <c r="D1080" s="5">
        <v>43355.31291666667</v>
      </c>
      <c r="E1080" s="8">
        <f t="shared" si="1"/>
        <v>43355</v>
      </c>
      <c r="F1080" s="9">
        <f>IFERROR(__xludf.DUMMYFUNCTION("""COMPUTED_VALUE"""),0.3129166666666667)</f>
        <v>0.3129166667</v>
      </c>
      <c r="G1080" s="3">
        <f t="shared" si="2"/>
        <v>7</v>
      </c>
      <c r="H1080" s="3">
        <f>IFERROR(__xludf.DUMMYFUNCTION("""COMPUTED_VALUE"""),30.0)</f>
        <v>30</v>
      </c>
      <c r="I1080" s="3">
        <f>IFERROR(__xludf.DUMMYFUNCTION("""COMPUTED_VALUE"""),36.0)</f>
        <v>36</v>
      </c>
    </row>
    <row r="1081">
      <c r="A1081" s="3">
        <v>72.0</v>
      </c>
      <c r="B1081" s="3">
        <v>0.0</v>
      </c>
      <c r="C1081" s="3">
        <v>71.0</v>
      </c>
      <c r="D1081" s="5">
        <v>43355.323333333334</v>
      </c>
      <c r="E1081" s="8">
        <f t="shared" si="1"/>
        <v>43355</v>
      </c>
      <c r="F1081" s="9">
        <f>IFERROR(__xludf.DUMMYFUNCTION("""COMPUTED_VALUE"""),0.3233333333333333)</f>
        <v>0.3233333333</v>
      </c>
      <c r="G1081" s="3">
        <f t="shared" si="2"/>
        <v>7</v>
      </c>
      <c r="H1081" s="3">
        <f>IFERROR(__xludf.DUMMYFUNCTION("""COMPUTED_VALUE"""),45.0)</f>
        <v>45</v>
      </c>
      <c r="I1081" s="3">
        <f>IFERROR(__xludf.DUMMYFUNCTION("""COMPUTED_VALUE"""),36.0)</f>
        <v>36</v>
      </c>
    </row>
    <row r="1082">
      <c r="A1082" s="3">
        <v>68.0</v>
      </c>
      <c r="B1082" s="3">
        <v>0.0</v>
      </c>
      <c r="C1082" s="3">
        <v>67.0</v>
      </c>
      <c r="D1082" s="5">
        <v>43355.333761574075</v>
      </c>
      <c r="E1082" s="8">
        <f t="shared" si="1"/>
        <v>43355</v>
      </c>
      <c r="F1082" s="9">
        <f>IFERROR(__xludf.DUMMYFUNCTION("""COMPUTED_VALUE"""),0.3337615740740741)</f>
        <v>0.3337615741</v>
      </c>
      <c r="G1082" s="3">
        <f t="shared" si="2"/>
        <v>8</v>
      </c>
      <c r="H1082" s="3">
        <f>IFERROR(__xludf.DUMMYFUNCTION("""COMPUTED_VALUE"""),0.0)</f>
        <v>0</v>
      </c>
      <c r="I1082" s="3">
        <f>IFERROR(__xludf.DUMMYFUNCTION("""COMPUTED_VALUE"""),37.0)</f>
        <v>37</v>
      </c>
    </row>
    <row r="1083">
      <c r="A1083" s="3">
        <v>77.0</v>
      </c>
      <c r="B1083" s="3">
        <v>1.0</v>
      </c>
      <c r="C1083" s="3">
        <v>78.0</v>
      </c>
      <c r="D1083" s="5">
        <v>43355.34416666667</v>
      </c>
      <c r="E1083" s="8">
        <f t="shared" si="1"/>
        <v>43355</v>
      </c>
      <c r="F1083" s="9">
        <f>IFERROR(__xludf.DUMMYFUNCTION("""COMPUTED_VALUE"""),0.3441666666666667)</f>
        <v>0.3441666667</v>
      </c>
      <c r="G1083" s="3">
        <f t="shared" si="2"/>
        <v>8</v>
      </c>
      <c r="H1083" s="3">
        <f>IFERROR(__xludf.DUMMYFUNCTION("""COMPUTED_VALUE"""),15.0)</f>
        <v>15</v>
      </c>
      <c r="I1083" s="3">
        <f>IFERROR(__xludf.DUMMYFUNCTION("""COMPUTED_VALUE"""),36.0)</f>
        <v>36</v>
      </c>
    </row>
    <row r="1084">
      <c r="A1084" s="3">
        <v>141.0</v>
      </c>
      <c r="B1084" s="3">
        <v>0.0</v>
      </c>
      <c r="C1084" s="3">
        <v>141.0</v>
      </c>
      <c r="D1084" s="5">
        <v>43355.35459490741</v>
      </c>
      <c r="E1084" s="8">
        <f t="shared" si="1"/>
        <v>43355</v>
      </c>
      <c r="F1084" s="9">
        <f>IFERROR(__xludf.DUMMYFUNCTION("""COMPUTED_VALUE"""),0.3545949074074074)</f>
        <v>0.3545949074</v>
      </c>
      <c r="G1084" s="3">
        <f t="shared" si="2"/>
        <v>8</v>
      </c>
      <c r="H1084" s="3">
        <f>IFERROR(__xludf.DUMMYFUNCTION("""COMPUTED_VALUE"""),30.0)</f>
        <v>30</v>
      </c>
      <c r="I1084" s="3">
        <f>IFERROR(__xludf.DUMMYFUNCTION("""COMPUTED_VALUE"""),37.0)</f>
        <v>37</v>
      </c>
    </row>
    <row r="1085">
      <c r="A1085" s="3">
        <v>209.0</v>
      </c>
      <c r="B1085" s="3">
        <v>0.0</v>
      </c>
      <c r="C1085" s="3">
        <v>209.0</v>
      </c>
      <c r="D1085" s="5">
        <v>43355.365</v>
      </c>
      <c r="E1085" s="8">
        <f t="shared" si="1"/>
        <v>43355</v>
      </c>
      <c r="F1085" s="9">
        <f>IFERROR(__xludf.DUMMYFUNCTION("""COMPUTED_VALUE"""),0.365)</f>
        <v>0.365</v>
      </c>
      <c r="G1085" s="3">
        <f t="shared" si="2"/>
        <v>8</v>
      </c>
      <c r="H1085" s="3">
        <f>IFERROR(__xludf.DUMMYFUNCTION("""COMPUTED_VALUE"""),45.0)</f>
        <v>45</v>
      </c>
      <c r="I1085" s="3">
        <f>IFERROR(__xludf.DUMMYFUNCTION("""COMPUTED_VALUE"""),36.0)</f>
        <v>36</v>
      </c>
    </row>
    <row r="1086">
      <c r="A1086" s="3">
        <v>204.0</v>
      </c>
      <c r="B1086" s="3">
        <v>1.0</v>
      </c>
      <c r="C1086" s="3">
        <v>205.0</v>
      </c>
      <c r="D1086" s="5">
        <v>43355.37542824074</v>
      </c>
      <c r="E1086" s="8">
        <f t="shared" si="1"/>
        <v>43355</v>
      </c>
      <c r="F1086" s="9">
        <f>IFERROR(__xludf.DUMMYFUNCTION("""COMPUTED_VALUE"""),0.3754282407407407)</f>
        <v>0.3754282407</v>
      </c>
      <c r="G1086" s="3">
        <f t="shared" si="2"/>
        <v>9</v>
      </c>
      <c r="H1086" s="3">
        <f>IFERROR(__xludf.DUMMYFUNCTION("""COMPUTED_VALUE"""),0.0)</f>
        <v>0</v>
      </c>
      <c r="I1086" s="3">
        <f>IFERROR(__xludf.DUMMYFUNCTION("""COMPUTED_VALUE"""),37.0)</f>
        <v>37</v>
      </c>
    </row>
    <row r="1087">
      <c r="A1087" s="3">
        <v>296.0</v>
      </c>
      <c r="B1087" s="3">
        <v>5.0</v>
      </c>
      <c r="C1087" s="3">
        <v>301.0</v>
      </c>
      <c r="D1087" s="5">
        <v>43355.385833333334</v>
      </c>
      <c r="E1087" s="8">
        <f t="shared" si="1"/>
        <v>43355</v>
      </c>
      <c r="F1087" s="9">
        <f>IFERROR(__xludf.DUMMYFUNCTION("""COMPUTED_VALUE"""),0.3858333333333333)</f>
        <v>0.3858333333</v>
      </c>
      <c r="G1087" s="3">
        <f t="shared" si="2"/>
        <v>9</v>
      </c>
      <c r="H1087" s="3">
        <f>IFERROR(__xludf.DUMMYFUNCTION("""COMPUTED_VALUE"""),15.0)</f>
        <v>15</v>
      </c>
      <c r="I1087" s="3">
        <f>IFERROR(__xludf.DUMMYFUNCTION("""COMPUTED_VALUE"""),36.0)</f>
        <v>36</v>
      </c>
    </row>
    <row r="1088">
      <c r="A1088" s="3">
        <v>485.0</v>
      </c>
      <c r="B1088" s="3">
        <v>5.0</v>
      </c>
      <c r="C1088" s="3">
        <v>490.0</v>
      </c>
      <c r="D1088" s="5">
        <v>43355.39625</v>
      </c>
      <c r="E1088" s="8">
        <f t="shared" si="1"/>
        <v>43355</v>
      </c>
      <c r="F1088" s="9">
        <f>IFERROR(__xludf.DUMMYFUNCTION("""COMPUTED_VALUE"""),0.39625)</f>
        <v>0.39625</v>
      </c>
      <c r="G1088" s="3">
        <f t="shared" si="2"/>
        <v>9</v>
      </c>
      <c r="H1088" s="3">
        <f>IFERROR(__xludf.DUMMYFUNCTION("""COMPUTED_VALUE"""),30.0)</f>
        <v>30</v>
      </c>
      <c r="I1088" s="3">
        <f>IFERROR(__xludf.DUMMYFUNCTION("""COMPUTED_VALUE"""),36.0)</f>
        <v>36</v>
      </c>
    </row>
    <row r="1089">
      <c r="A1089" s="3">
        <v>829.0</v>
      </c>
      <c r="B1089" s="3">
        <v>7.0</v>
      </c>
      <c r="C1089" s="3">
        <v>836.0</v>
      </c>
      <c r="D1089" s="5">
        <v>43355.40667824074</v>
      </c>
      <c r="E1089" s="8">
        <f t="shared" si="1"/>
        <v>43355</v>
      </c>
      <c r="F1089" s="9">
        <f>IFERROR(__xludf.DUMMYFUNCTION("""COMPUTED_VALUE"""),0.4066782407407407)</f>
        <v>0.4066782407</v>
      </c>
      <c r="G1089" s="3">
        <f t="shared" si="2"/>
        <v>9</v>
      </c>
      <c r="H1089" s="3">
        <f>IFERROR(__xludf.DUMMYFUNCTION("""COMPUTED_VALUE"""),45.0)</f>
        <v>45</v>
      </c>
      <c r="I1089" s="3">
        <f>IFERROR(__xludf.DUMMYFUNCTION("""COMPUTED_VALUE"""),37.0)</f>
        <v>37</v>
      </c>
    </row>
    <row r="1090">
      <c r="A1090" s="3">
        <v>748.0</v>
      </c>
      <c r="B1090" s="3">
        <v>11.0</v>
      </c>
      <c r="C1090" s="3">
        <v>759.0</v>
      </c>
      <c r="D1090" s="5">
        <v>43355.41709490741</v>
      </c>
      <c r="E1090" s="8">
        <f t="shared" si="1"/>
        <v>43355</v>
      </c>
      <c r="F1090" s="9">
        <f>IFERROR(__xludf.DUMMYFUNCTION("""COMPUTED_VALUE"""),0.4170949074074074)</f>
        <v>0.4170949074</v>
      </c>
      <c r="G1090" s="3">
        <f t="shared" si="2"/>
        <v>10</v>
      </c>
      <c r="H1090" s="3">
        <f>IFERROR(__xludf.DUMMYFUNCTION("""COMPUTED_VALUE"""),0.0)</f>
        <v>0</v>
      </c>
      <c r="I1090" s="3">
        <f>IFERROR(__xludf.DUMMYFUNCTION("""COMPUTED_VALUE"""),37.0)</f>
        <v>37</v>
      </c>
    </row>
    <row r="1091">
      <c r="A1091" s="3">
        <v>706.0</v>
      </c>
      <c r="B1091" s="3">
        <v>13.0</v>
      </c>
      <c r="C1091" s="3">
        <v>719.0</v>
      </c>
      <c r="D1091" s="5">
        <v>43355.4275</v>
      </c>
      <c r="E1091" s="8">
        <f t="shared" si="1"/>
        <v>43355</v>
      </c>
      <c r="F1091" s="9">
        <f>IFERROR(__xludf.DUMMYFUNCTION("""COMPUTED_VALUE"""),0.4275)</f>
        <v>0.4275</v>
      </c>
      <c r="G1091" s="3">
        <f t="shared" si="2"/>
        <v>10</v>
      </c>
      <c r="H1091" s="3">
        <f>IFERROR(__xludf.DUMMYFUNCTION("""COMPUTED_VALUE"""),15.0)</f>
        <v>15</v>
      </c>
      <c r="I1091" s="3">
        <f>IFERROR(__xludf.DUMMYFUNCTION("""COMPUTED_VALUE"""),36.0)</f>
        <v>36</v>
      </c>
    </row>
    <row r="1092">
      <c r="A1092" s="3">
        <v>820.0</v>
      </c>
      <c r="B1092" s="3">
        <v>21.0</v>
      </c>
      <c r="C1092" s="3">
        <v>841.0</v>
      </c>
      <c r="D1092" s="5">
        <v>43355.43791666667</v>
      </c>
      <c r="E1092" s="8">
        <f t="shared" si="1"/>
        <v>43355</v>
      </c>
      <c r="F1092" s="9">
        <f>IFERROR(__xludf.DUMMYFUNCTION("""COMPUTED_VALUE"""),0.4379166666666667)</f>
        <v>0.4379166667</v>
      </c>
      <c r="G1092" s="3">
        <f t="shared" si="2"/>
        <v>10</v>
      </c>
      <c r="H1092" s="3">
        <f>IFERROR(__xludf.DUMMYFUNCTION("""COMPUTED_VALUE"""),30.0)</f>
        <v>30</v>
      </c>
      <c r="I1092" s="3">
        <f>IFERROR(__xludf.DUMMYFUNCTION("""COMPUTED_VALUE"""),36.0)</f>
        <v>36</v>
      </c>
    </row>
    <row r="1093">
      <c r="A1093" s="3">
        <v>983.0</v>
      </c>
      <c r="B1093" s="3">
        <v>27.0</v>
      </c>
      <c r="C1093" s="3">
        <v>1008.0</v>
      </c>
      <c r="D1093" s="5">
        <v>43355.448333333334</v>
      </c>
      <c r="E1093" s="8">
        <f t="shared" si="1"/>
        <v>43355</v>
      </c>
      <c r="F1093" s="9">
        <f>IFERROR(__xludf.DUMMYFUNCTION("""COMPUTED_VALUE"""),0.4483333333333333)</f>
        <v>0.4483333333</v>
      </c>
      <c r="G1093" s="3">
        <f t="shared" si="2"/>
        <v>10</v>
      </c>
      <c r="H1093" s="3">
        <f>IFERROR(__xludf.DUMMYFUNCTION("""COMPUTED_VALUE"""),45.0)</f>
        <v>45</v>
      </c>
      <c r="I1093" s="3">
        <f>IFERROR(__xludf.DUMMYFUNCTION("""COMPUTED_VALUE"""),36.0)</f>
        <v>36</v>
      </c>
    </row>
    <row r="1094">
      <c r="A1094" s="3">
        <v>889.0</v>
      </c>
      <c r="B1094" s="3">
        <v>19.0</v>
      </c>
      <c r="C1094" s="3">
        <v>898.0</v>
      </c>
      <c r="D1094" s="5">
        <v>43355.458761574075</v>
      </c>
      <c r="E1094" s="8">
        <f t="shared" si="1"/>
        <v>43355</v>
      </c>
      <c r="F1094" s="9">
        <f>IFERROR(__xludf.DUMMYFUNCTION("""COMPUTED_VALUE"""),0.4587615740740741)</f>
        <v>0.4587615741</v>
      </c>
      <c r="G1094" s="3">
        <f t="shared" si="2"/>
        <v>11</v>
      </c>
      <c r="H1094" s="3">
        <f>IFERROR(__xludf.DUMMYFUNCTION("""COMPUTED_VALUE"""),0.0)</f>
        <v>0</v>
      </c>
      <c r="I1094" s="3">
        <f>IFERROR(__xludf.DUMMYFUNCTION("""COMPUTED_VALUE"""),37.0)</f>
        <v>37</v>
      </c>
    </row>
    <row r="1095">
      <c r="A1095" s="3">
        <v>731.0</v>
      </c>
      <c r="B1095" s="3">
        <v>21.0</v>
      </c>
      <c r="C1095" s="3">
        <v>752.0</v>
      </c>
      <c r="D1095" s="5">
        <v>43355.46916666667</v>
      </c>
      <c r="E1095" s="8">
        <f t="shared" si="1"/>
        <v>43355</v>
      </c>
      <c r="F1095" s="9">
        <f>IFERROR(__xludf.DUMMYFUNCTION("""COMPUTED_VALUE"""),0.4691666666666667)</f>
        <v>0.4691666667</v>
      </c>
      <c r="G1095" s="3">
        <f t="shared" si="2"/>
        <v>11</v>
      </c>
      <c r="H1095" s="3">
        <f>IFERROR(__xludf.DUMMYFUNCTION("""COMPUTED_VALUE"""),15.0)</f>
        <v>15</v>
      </c>
      <c r="I1095" s="3">
        <f>IFERROR(__xludf.DUMMYFUNCTION("""COMPUTED_VALUE"""),36.0)</f>
        <v>36</v>
      </c>
    </row>
    <row r="1096">
      <c r="A1096" s="3">
        <v>643.0</v>
      </c>
      <c r="B1096" s="3">
        <v>17.0</v>
      </c>
      <c r="C1096" s="3">
        <v>660.0</v>
      </c>
      <c r="D1096" s="5">
        <v>43355.479583333334</v>
      </c>
      <c r="E1096" s="8">
        <f t="shared" si="1"/>
        <v>43355</v>
      </c>
      <c r="F1096" s="9">
        <f>IFERROR(__xludf.DUMMYFUNCTION("""COMPUTED_VALUE"""),0.4795833333333333)</f>
        <v>0.4795833333</v>
      </c>
      <c r="G1096" s="3">
        <f t="shared" si="2"/>
        <v>11</v>
      </c>
      <c r="H1096" s="3">
        <f>IFERROR(__xludf.DUMMYFUNCTION("""COMPUTED_VALUE"""),30.0)</f>
        <v>30</v>
      </c>
      <c r="I1096" s="3">
        <f>IFERROR(__xludf.DUMMYFUNCTION("""COMPUTED_VALUE"""),36.0)</f>
        <v>36</v>
      </c>
    </row>
    <row r="1097">
      <c r="A1097" s="3">
        <v>551.0</v>
      </c>
      <c r="B1097" s="3">
        <v>12.0</v>
      </c>
      <c r="C1097" s="3">
        <v>560.0</v>
      </c>
      <c r="D1097" s="5">
        <v>43355.48998842593</v>
      </c>
      <c r="E1097" s="8">
        <f t="shared" si="1"/>
        <v>43355</v>
      </c>
      <c r="F1097" s="9">
        <f>IFERROR(__xludf.DUMMYFUNCTION("""COMPUTED_VALUE"""),0.48998842592592595)</f>
        <v>0.4899884259</v>
      </c>
      <c r="G1097" s="3">
        <f t="shared" si="2"/>
        <v>11</v>
      </c>
      <c r="H1097" s="3">
        <f>IFERROR(__xludf.DUMMYFUNCTION("""COMPUTED_VALUE"""),45.0)</f>
        <v>45</v>
      </c>
      <c r="I1097" s="3">
        <f>IFERROR(__xludf.DUMMYFUNCTION("""COMPUTED_VALUE"""),35.0)</f>
        <v>35</v>
      </c>
    </row>
    <row r="1098">
      <c r="A1098" s="3">
        <v>463.0</v>
      </c>
      <c r="B1098" s="3">
        <v>7.0</v>
      </c>
      <c r="C1098" s="3">
        <v>470.0</v>
      </c>
      <c r="D1098" s="5">
        <v>43355.50042824074</v>
      </c>
      <c r="E1098" s="8">
        <f t="shared" si="1"/>
        <v>43355</v>
      </c>
      <c r="F1098" s="9">
        <f>IFERROR(__xludf.DUMMYFUNCTION("""COMPUTED_VALUE"""),0.5004282407407408)</f>
        <v>0.5004282407</v>
      </c>
      <c r="G1098" s="3">
        <f t="shared" si="2"/>
        <v>12</v>
      </c>
      <c r="H1098" s="3">
        <f>IFERROR(__xludf.DUMMYFUNCTION("""COMPUTED_VALUE"""),0.0)</f>
        <v>0</v>
      </c>
      <c r="I1098" s="3">
        <f>IFERROR(__xludf.DUMMYFUNCTION("""COMPUTED_VALUE"""),37.0)</f>
        <v>37</v>
      </c>
    </row>
    <row r="1099">
      <c r="A1099" s="3">
        <v>429.0</v>
      </c>
      <c r="B1099" s="3">
        <v>8.0</v>
      </c>
      <c r="C1099" s="3">
        <v>437.0</v>
      </c>
      <c r="D1099" s="5">
        <v>43355.510833333334</v>
      </c>
      <c r="E1099" s="8">
        <f t="shared" si="1"/>
        <v>43355</v>
      </c>
      <c r="F1099" s="9">
        <f>IFERROR(__xludf.DUMMYFUNCTION("""COMPUTED_VALUE"""),0.5108333333333334)</f>
        <v>0.5108333333</v>
      </c>
      <c r="G1099" s="3">
        <f t="shared" si="2"/>
        <v>12</v>
      </c>
      <c r="H1099" s="3">
        <f>IFERROR(__xludf.DUMMYFUNCTION("""COMPUTED_VALUE"""),15.0)</f>
        <v>15</v>
      </c>
      <c r="I1099" s="3">
        <f>IFERROR(__xludf.DUMMYFUNCTION("""COMPUTED_VALUE"""),36.0)</f>
        <v>36</v>
      </c>
    </row>
    <row r="1100">
      <c r="A1100" s="3">
        <v>409.0</v>
      </c>
      <c r="B1100" s="3">
        <v>7.0</v>
      </c>
      <c r="C1100" s="3">
        <v>416.0</v>
      </c>
      <c r="D1100" s="5">
        <v>43355.52125</v>
      </c>
      <c r="E1100" s="8">
        <f t="shared" si="1"/>
        <v>43355</v>
      </c>
      <c r="F1100" s="9">
        <f>IFERROR(__xludf.DUMMYFUNCTION("""COMPUTED_VALUE"""),0.52125)</f>
        <v>0.52125</v>
      </c>
      <c r="G1100" s="3">
        <f t="shared" si="2"/>
        <v>12</v>
      </c>
      <c r="H1100" s="3">
        <f>IFERROR(__xludf.DUMMYFUNCTION("""COMPUTED_VALUE"""),30.0)</f>
        <v>30</v>
      </c>
      <c r="I1100" s="3">
        <f>IFERROR(__xludf.DUMMYFUNCTION("""COMPUTED_VALUE"""),36.0)</f>
        <v>36</v>
      </c>
    </row>
    <row r="1101">
      <c r="A1101" s="3">
        <v>442.0</v>
      </c>
      <c r="B1101" s="3">
        <v>9.0</v>
      </c>
      <c r="C1101" s="3">
        <v>451.0</v>
      </c>
      <c r="D1101" s="5">
        <v>43355.53166666667</v>
      </c>
      <c r="E1101" s="8">
        <f t="shared" si="1"/>
        <v>43355</v>
      </c>
      <c r="F1101" s="9">
        <f>IFERROR(__xludf.DUMMYFUNCTION("""COMPUTED_VALUE"""),0.5316666666666666)</f>
        <v>0.5316666667</v>
      </c>
      <c r="G1101" s="3">
        <f t="shared" si="2"/>
        <v>12</v>
      </c>
      <c r="H1101" s="3">
        <f>IFERROR(__xludf.DUMMYFUNCTION("""COMPUTED_VALUE"""),45.0)</f>
        <v>45</v>
      </c>
      <c r="I1101" s="3">
        <f>IFERROR(__xludf.DUMMYFUNCTION("""COMPUTED_VALUE"""),36.0)</f>
        <v>36</v>
      </c>
    </row>
    <row r="1102">
      <c r="A1102" s="3">
        <v>405.0</v>
      </c>
      <c r="B1102" s="3">
        <v>7.0</v>
      </c>
      <c r="C1102" s="3">
        <v>412.0</v>
      </c>
      <c r="D1102" s="5">
        <v>43355.542083333334</v>
      </c>
      <c r="E1102" s="8">
        <f t="shared" si="1"/>
        <v>43355</v>
      </c>
      <c r="F1102" s="9">
        <f>IFERROR(__xludf.DUMMYFUNCTION("""COMPUTED_VALUE"""),0.5420833333333334)</f>
        <v>0.5420833333</v>
      </c>
      <c r="G1102" s="3">
        <f t="shared" si="2"/>
        <v>13</v>
      </c>
      <c r="H1102" s="3">
        <f>IFERROR(__xludf.DUMMYFUNCTION("""COMPUTED_VALUE"""),0.0)</f>
        <v>0</v>
      </c>
      <c r="I1102" s="3">
        <f>IFERROR(__xludf.DUMMYFUNCTION("""COMPUTED_VALUE"""),36.0)</f>
        <v>36</v>
      </c>
    </row>
    <row r="1103">
      <c r="A1103" s="3">
        <v>415.0</v>
      </c>
      <c r="B1103" s="3">
        <v>7.0</v>
      </c>
      <c r="C1103" s="3">
        <v>422.0</v>
      </c>
      <c r="D1103" s="5">
        <v>43355.55248842593</v>
      </c>
      <c r="E1103" s="8">
        <f t="shared" si="1"/>
        <v>43355</v>
      </c>
      <c r="F1103" s="9">
        <f>IFERROR(__xludf.DUMMYFUNCTION("""COMPUTED_VALUE"""),0.552488425925926)</f>
        <v>0.5524884259</v>
      </c>
      <c r="G1103" s="3">
        <f t="shared" si="2"/>
        <v>13</v>
      </c>
      <c r="H1103" s="3">
        <f>IFERROR(__xludf.DUMMYFUNCTION("""COMPUTED_VALUE"""),15.0)</f>
        <v>15</v>
      </c>
      <c r="I1103" s="3">
        <f>IFERROR(__xludf.DUMMYFUNCTION("""COMPUTED_VALUE"""),35.0)</f>
        <v>35</v>
      </c>
    </row>
    <row r="1104">
      <c r="A1104" s="3">
        <v>409.0</v>
      </c>
      <c r="B1104" s="3">
        <v>12.0</v>
      </c>
      <c r="C1104" s="3">
        <v>421.0</v>
      </c>
      <c r="D1104" s="5">
        <v>43355.56291666667</v>
      </c>
      <c r="E1104" s="8">
        <f t="shared" si="1"/>
        <v>43355</v>
      </c>
      <c r="F1104" s="9">
        <f>IFERROR(__xludf.DUMMYFUNCTION("""COMPUTED_VALUE"""),0.5629166666666666)</f>
        <v>0.5629166667</v>
      </c>
      <c r="G1104" s="3">
        <f t="shared" si="2"/>
        <v>13</v>
      </c>
      <c r="H1104" s="3">
        <f>IFERROR(__xludf.DUMMYFUNCTION("""COMPUTED_VALUE"""),30.0)</f>
        <v>30</v>
      </c>
      <c r="I1104" s="3">
        <f>IFERROR(__xludf.DUMMYFUNCTION("""COMPUTED_VALUE"""),36.0)</f>
        <v>36</v>
      </c>
    </row>
    <row r="1105">
      <c r="A1105" s="3">
        <v>486.0</v>
      </c>
      <c r="B1105" s="3">
        <v>13.0</v>
      </c>
      <c r="C1105" s="3">
        <v>499.0</v>
      </c>
      <c r="D1105" s="5">
        <v>43355.573333333334</v>
      </c>
      <c r="E1105" s="8">
        <f t="shared" si="1"/>
        <v>43355</v>
      </c>
      <c r="F1105" s="9">
        <f>IFERROR(__xludf.DUMMYFUNCTION("""COMPUTED_VALUE"""),0.5733333333333334)</f>
        <v>0.5733333333</v>
      </c>
      <c r="G1105" s="3">
        <f t="shared" si="2"/>
        <v>13</v>
      </c>
      <c r="H1105" s="3">
        <f>IFERROR(__xludf.DUMMYFUNCTION("""COMPUTED_VALUE"""),45.0)</f>
        <v>45</v>
      </c>
      <c r="I1105" s="3">
        <f>IFERROR(__xludf.DUMMYFUNCTION("""COMPUTED_VALUE"""),36.0)</f>
        <v>36</v>
      </c>
    </row>
    <row r="1106">
      <c r="A1106" s="3">
        <v>388.0</v>
      </c>
      <c r="B1106" s="3">
        <v>9.0</v>
      </c>
      <c r="C1106" s="3">
        <v>397.0</v>
      </c>
      <c r="D1106" s="5">
        <v>43355.58373842593</v>
      </c>
      <c r="E1106" s="8">
        <f t="shared" si="1"/>
        <v>43355</v>
      </c>
      <c r="F1106" s="9">
        <f>IFERROR(__xludf.DUMMYFUNCTION("""COMPUTED_VALUE"""),0.583738425925926)</f>
        <v>0.5837384259</v>
      </c>
      <c r="G1106" s="3">
        <f t="shared" si="2"/>
        <v>14</v>
      </c>
      <c r="H1106" s="3">
        <f>IFERROR(__xludf.DUMMYFUNCTION("""COMPUTED_VALUE"""),0.0)</f>
        <v>0</v>
      </c>
      <c r="I1106" s="3">
        <f>IFERROR(__xludf.DUMMYFUNCTION("""COMPUTED_VALUE"""),35.0)</f>
        <v>35</v>
      </c>
    </row>
    <row r="1107">
      <c r="A1107" s="3">
        <v>418.0</v>
      </c>
      <c r="B1107" s="3">
        <v>10.0</v>
      </c>
      <c r="C1107" s="3">
        <v>428.0</v>
      </c>
      <c r="D1107" s="5">
        <v>43355.59415509259</v>
      </c>
      <c r="E1107" s="8">
        <f t="shared" si="1"/>
        <v>43355</v>
      </c>
      <c r="F1107" s="9">
        <f>IFERROR(__xludf.DUMMYFUNCTION("""COMPUTED_VALUE"""),0.5941550925925926)</f>
        <v>0.5941550926</v>
      </c>
      <c r="G1107" s="3">
        <f t="shared" si="2"/>
        <v>14</v>
      </c>
      <c r="H1107" s="3">
        <f>IFERROR(__xludf.DUMMYFUNCTION("""COMPUTED_VALUE"""),15.0)</f>
        <v>15</v>
      </c>
      <c r="I1107" s="3">
        <f>IFERROR(__xludf.DUMMYFUNCTION("""COMPUTED_VALUE"""),35.0)</f>
        <v>35</v>
      </c>
    </row>
    <row r="1108">
      <c r="A1108" s="3">
        <v>460.0</v>
      </c>
      <c r="B1108" s="3">
        <v>10.0</v>
      </c>
      <c r="C1108" s="3">
        <v>470.0</v>
      </c>
      <c r="D1108" s="5">
        <v>43355.604583333334</v>
      </c>
      <c r="E1108" s="8">
        <f t="shared" si="1"/>
        <v>43355</v>
      </c>
      <c r="F1108" s="9">
        <f>IFERROR(__xludf.DUMMYFUNCTION("""COMPUTED_VALUE"""),0.6045833333333334)</f>
        <v>0.6045833333</v>
      </c>
      <c r="G1108" s="3">
        <f t="shared" si="2"/>
        <v>14</v>
      </c>
      <c r="H1108" s="3">
        <f>IFERROR(__xludf.DUMMYFUNCTION("""COMPUTED_VALUE"""),30.0)</f>
        <v>30</v>
      </c>
      <c r="I1108" s="3">
        <f>IFERROR(__xludf.DUMMYFUNCTION("""COMPUTED_VALUE"""),36.0)</f>
        <v>36</v>
      </c>
    </row>
    <row r="1109">
      <c r="A1109" s="3">
        <v>482.0</v>
      </c>
      <c r="B1109" s="3">
        <v>10.0</v>
      </c>
      <c r="C1109" s="3">
        <v>492.0</v>
      </c>
      <c r="D1109" s="5">
        <v>43355.615</v>
      </c>
      <c r="E1109" s="8">
        <f t="shared" si="1"/>
        <v>43355</v>
      </c>
      <c r="F1109" s="9">
        <f>IFERROR(__xludf.DUMMYFUNCTION("""COMPUTED_VALUE"""),0.615)</f>
        <v>0.615</v>
      </c>
      <c r="G1109" s="3">
        <f t="shared" si="2"/>
        <v>14</v>
      </c>
      <c r="H1109" s="3">
        <f>IFERROR(__xludf.DUMMYFUNCTION("""COMPUTED_VALUE"""),45.0)</f>
        <v>45</v>
      </c>
      <c r="I1109" s="3">
        <f>IFERROR(__xludf.DUMMYFUNCTION("""COMPUTED_VALUE"""),36.0)</f>
        <v>36</v>
      </c>
    </row>
    <row r="1110">
      <c r="A1110" s="3">
        <v>418.0</v>
      </c>
      <c r="B1110" s="3">
        <v>11.0</v>
      </c>
      <c r="C1110" s="3">
        <v>429.0</v>
      </c>
      <c r="D1110" s="5">
        <v>43355.62540509259</v>
      </c>
      <c r="E1110" s="8">
        <f t="shared" si="1"/>
        <v>43355</v>
      </c>
      <c r="F1110" s="9">
        <f>IFERROR(__xludf.DUMMYFUNCTION("""COMPUTED_VALUE"""),0.6254050925925926)</f>
        <v>0.6254050926</v>
      </c>
      <c r="G1110" s="3">
        <f t="shared" si="2"/>
        <v>15</v>
      </c>
      <c r="H1110" s="3">
        <f>IFERROR(__xludf.DUMMYFUNCTION("""COMPUTED_VALUE"""),0.0)</f>
        <v>0</v>
      </c>
      <c r="I1110" s="3">
        <f>IFERROR(__xludf.DUMMYFUNCTION("""COMPUTED_VALUE"""),35.0)</f>
        <v>35</v>
      </c>
    </row>
    <row r="1111">
      <c r="A1111" s="3">
        <v>477.0</v>
      </c>
      <c r="B1111" s="3">
        <v>9.0</v>
      </c>
      <c r="C1111" s="3">
        <v>486.0</v>
      </c>
      <c r="D1111" s="5">
        <v>43355.635833333334</v>
      </c>
      <c r="E1111" s="8">
        <f t="shared" si="1"/>
        <v>43355</v>
      </c>
      <c r="F1111" s="9">
        <f>IFERROR(__xludf.DUMMYFUNCTION("""COMPUTED_VALUE"""),0.6358333333333334)</f>
        <v>0.6358333333</v>
      </c>
      <c r="G1111" s="3">
        <f t="shared" si="2"/>
        <v>15</v>
      </c>
      <c r="H1111" s="3">
        <f>IFERROR(__xludf.DUMMYFUNCTION("""COMPUTED_VALUE"""),15.0)</f>
        <v>15</v>
      </c>
      <c r="I1111" s="3">
        <f>IFERROR(__xludf.DUMMYFUNCTION("""COMPUTED_VALUE"""),36.0)</f>
        <v>36</v>
      </c>
    </row>
    <row r="1112">
      <c r="A1112" s="3">
        <v>524.0</v>
      </c>
      <c r="B1112" s="3">
        <v>9.0</v>
      </c>
      <c r="C1112" s="3">
        <v>533.0</v>
      </c>
      <c r="D1112" s="5">
        <v>43355.64623842593</v>
      </c>
      <c r="E1112" s="8">
        <f t="shared" si="1"/>
        <v>43355</v>
      </c>
      <c r="F1112" s="9">
        <f>IFERROR(__xludf.DUMMYFUNCTION("""COMPUTED_VALUE"""),0.646238425925926)</f>
        <v>0.6462384259</v>
      </c>
      <c r="G1112" s="3">
        <f t="shared" si="2"/>
        <v>15</v>
      </c>
      <c r="H1112" s="3">
        <f>IFERROR(__xludf.DUMMYFUNCTION("""COMPUTED_VALUE"""),30.0)</f>
        <v>30</v>
      </c>
      <c r="I1112" s="3">
        <f>IFERROR(__xludf.DUMMYFUNCTION("""COMPUTED_VALUE"""),35.0)</f>
        <v>35</v>
      </c>
    </row>
    <row r="1113">
      <c r="A1113" s="3">
        <v>555.0</v>
      </c>
      <c r="B1113" s="3">
        <v>9.0</v>
      </c>
      <c r="C1113" s="3">
        <v>564.0</v>
      </c>
      <c r="D1113" s="5">
        <v>43355.65665509259</v>
      </c>
      <c r="E1113" s="8">
        <f t="shared" si="1"/>
        <v>43355</v>
      </c>
      <c r="F1113" s="9">
        <f>IFERROR(__xludf.DUMMYFUNCTION("""COMPUTED_VALUE"""),0.6566550925925926)</f>
        <v>0.6566550926</v>
      </c>
      <c r="G1113" s="3">
        <f t="shared" si="2"/>
        <v>15</v>
      </c>
      <c r="H1113" s="3">
        <f>IFERROR(__xludf.DUMMYFUNCTION("""COMPUTED_VALUE"""),45.0)</f>
        <v>45</v>
      </c>
      <c r="I1113" s="3">
        <f>IFERROR(__xludf.DUMMYFUNCTION("""COMPUTED_VALUE"""),35.0)</f>
        <v>35</v>
      </c>
    </row>
    <row r="1114">
      <c r="A1114" s="3">
        <v>529.0</v>
      </c>
      <c r="B1114" s="3">
        <v>11.0</v>
      </c>
      <c r="C1114" s="3">
        <v>540.0</v>
      </c>
      <c r="D1114" s="5">
        <v>43355.667083333334</v>
      </c>
      <c r="E1114" s="8">
        <f t="shared" si="1"/>
        <v>43355</v>
      </c>
      <c r="F1114" s="9">
        <f>IFERROR(__xludf.DUMMYFUNCTION("""COMPUTED_VALUE"""),0.6670833333333334)</f>
        <v>0.6670833333</v>
      </c>
      <c r="G1114" s="3">
        <f t="shared" si="2"/>
        <v>16</v>
      </c>
      <c r="H1114" s="3">
        <f>IFERROR(__xludf.DUMMYFUNCTION("""COMPUTED_VALUE"""),0.0)</f>
        <v>0</v>
      </c>
      <c r="I1114" s="3">
        <f>IFERROR(__xludf.DUMMYFUNCTION("""COMPUTED_VALUE"""),36.0)</f>
        <v>36</v>
      </c>
    </row>
    <row r="1115">
      <c r="A1115" s="3">
        <v>636.0</v>
      </c>
      <c r="B1115" s="3">
        <v>7.0</v>
      </c>
      <c r="C1115" s="3">
        <v>643.0</v>
      </c>
      <c r="D1115" s="5">
        <v>43355.6775</v>
      </c>
      <c r="E1115" s="8">
        <f t="shared" si="1"/>
        <v>43355</v>
      </c>
      <c r="F1115" s="9">
        <f>IFERROR(__xludf.DUMMYFUNCTION("""COMPUTED_VALUE"""),0.6775)</f>
        <v>0.6775</v>
      </c>
      <c r="G1115" s="3">
        <f t="shared" si="2"/>
        <v>16</v>
      </c>
      <c r="H1115" s="3">
        <f>IFERROR(__xludf.DUMMYFUNCTION("""COMPUTED_VALUE"""),15.0)</f>
        <v>15</v>
      </c>
      <c r="I1115" s="3">
        <f>IFERROR(__xludf.DUMMYFUNCTION("""COMPUTED_VALUE"""),36.0)</f>
        <v>36</v>
      </c>
    </row>
    <row r="1116">
      <c r="A1116" s="3">
        <v>521.0</v>
      </c>
      <c r="B1116" s="3">
        <v>12.0</v>
      </c>
      <c r="C1116" s="3">
        <v>533.0</v>
      </c>
      <c r="D1116" s="5">
        <v>43355.68790509259</v>
      </c>
      <c r="E1116" s="8">
        <f t="shared" si="1"/>
        <v>43355</v>
      </c>
      <c r="F1116" s="9">
        <f>IFERROR(__xludf.DUMMYFUNCTION("""COMPUTED_VALUE"""),0.6879050925925926)</f>
        <v>0.6879050926</v>
      </c>
      <c r="G1116" s="3">
        <f t="shared" si="2"/>
        <v>16</v>
      </c>
      <c r="H1116" s="3">
        <f>IFERROR(__xludf.DUMMYFUNCTION("""COMPUTED_VALUE"""),30.0)</f>
        <v>30</v>
      </c>
      <c r="I1116" s="3">
        <f>IFERROR(__xludf.DUMMYFUNCTION("""COMPUTED_VALUE"""),35.0)</f>
        <v>35</v>
      </c>
    </row>
    <row r="1117">
      <c r="A1117" s="3">
        <v>604.0</v>
      </c>
      <c r="B1117" s="3">
        <v>12.0</v>
      </c>
      <c r="C1117" s="3">
        <v>616.0</v>
      </c>
      <c r="D1117" s="5">
        <v>43355.69832175926</v>
      </c>
      <c r="E1117" s="8">
        <f t="shared" si="1"/>
        <v>43355</v>
      </c>
      <c r="F1117" s="9">
        <f>IFERROR(__xludf.DUMMYFUNCTION("""COMPUTED_VALUE"""),0.6983217592592592)</f>
        <v>0.6983217593</v>
      </c>
      <c r="G1117" s="3">
        <f t="shared" si="2"/>
        <v>16</v>
      </c>
      <c r="H1117" s="3">
        <f>IFERROR(__xludf.DUMMYFUNCTION("""COMPUTED_VALUE"""),45.0)</f>
        <v>45</v>
      </c>
      <c r="I1117" s="3">
        <f>IFERROR(__xludf.DUMMYFUNCTION("""COMPUTED_VALUE"""),35.0)</f>
        <v>35</v>
      </c>
    </row>
    <row r="1118">
      <c r="A1118" s="3">
        <v>508.0</v>
      </c>
      <c r="B1118" s="3">
        <v>12.0</v>
      </c>
      <c r="C1118" s="3">
        <v>520.0</v>
      </c>
      <c r="D1118" s="5">
        <v>43355.70875</v>
      </c>
      <c r="E1118" s="8">
        <f t="shared" si="1"/>
        <v>43355</v>
      </c>
      <c r="F1118" s="9">
        <f>IFERROR(__xludf.DUMMYFUNCTION("""COMPUTED_VALUE"""),0.70875)</f>
        <v>0.70875</v>
      </c>
      <c r="G1118" s="3">
        <f t="shared" si="2"/>
        <v>17</v>
      </c>
      <c r="H1118" s="3">
        <f>IFERROR(__xludf.DUMMYFUNCTION("""COMPUTED_VALUE"""),0.0)</f>
        <v>0</v>
      </c>
      <c r="I1118" s="3">
        <f>IFERROR(__xludf.DUMMYFUNCTION("""COMPUTED_VALUE"""),36.0)</f>
        <v>36</v>
      </c>
    </row>
    <row r="1119">
      <c r="A1119" s="3">
        <v>604.0</v>
      </c>
      <c r="B1119" s="3">
        <v>10.0</v>
      </c>
      <c r="C1119" s="3">
        <v>614.0</v>
      </c>
      <c r="D1119" s="5">
        <v>43355.71916666667</v>
      </c>
      <c r="E1119" s="8">
        <f t="shared" si="1"/>
        <v>43355</v>
      </c>
      <c r="F1119" s="9">
        <f>IFERROR(__xludf.DUMMYFUNCTION("""COMPUTED_VALUE"""),0.7191666666666666)</f>
        <v>0.7191666667</v>
      </c>
      <c r="G1119" s="3">
        <f t="shared" si="2"/>
        <v>17</v>
      </c>
      <c r="H1119" s="3">
        <f>IFERROR(__xludf.DUMMYFUNCTION("""COMPUTED_VALUE"""),15.0)</f>
        <v>15</v>
      </c>
      <c r="I1119" s="3">
        <f>IFERROR(__xludf.DUMMYFUNCTION("""COMPUTED_VALUE"""),36.0)</f>
        <v>36</v>
      </c>
    </row>
    <row r="1120">
      <c r="A1120" s="3">
        <v>553.0</v>
      </c>
      <c r="B1120" s="3">
        <v>12.0</v>
      </c>
      <c r="C1120" s="3">
        <v>565.0</v>
      </c>
      <c r="D1120" s="5">
        <v>43355.72957175926</v>
      </c>
      <c r="E1120" s="8">
        <f t="shared" si="1"/>
        <v>43355</v>
      </c>
      <c r="F1120" s="9">
        <f>IFERROR(__xludf.DUMMYFUNCTION("""COMPUTED_VALUE"""),0.7295717592592592)</f>
        <v>0.7295717593</v>
      </c>
      <c r="G1120" s="3">
        <f t="shared" si="2"/>
        <v>17</v>
      </c>
      <c r="H1120" s="3">
        <f>IFERROR(__xludf.DUMMYFUNCTION("""COMPUTED_VALUE"""),30.0)</f>
        <v>30</v>
      </c>
      <c r="I1120" s="3">
        <f>IFERROR(__xludf.DUMMYFUNCTION("""COMPUTED_VALUE"""),35.0)</f>
        <v>35</v>
      </c>
    </row>
    <row r="1121">
      <c r="A1121" s="3">
        <v>581.0</v>
      </c>
      <c r="B1121" s="3">
        <v>9.0</v>
      </c>
      <c r="C1121" s="3">
        <v>590.0</v>
      </c>
      <c r="D1121" s="5">
        <v>43355.73998842593</v>
      </c>
      <c r="E1121" s="8">
        <f t="shared" si="1"/>
        <v>43355</v>
      </c>
      <c r="F1121" s="9">
        <f>IFERROR(__xludf.DUMMYFUNCTION("""COMPUTED_VALUE"""),0.739988425925926)</f>
        <v>0.7399884259</v>
      </c>
      <c r="G1121" s="3">
        <f t="shared" si="2"/>
        <v>17</v>
      </c>
      <c r="H1121" s="3">
        <f>IFERROR(__xludf.DUMMYFUNCTION("""COMPUTED_VALUE"""),45.0)</f>
        <v>45</v>
      </c>
      <c r="I1121" s="3">
        <f>IFERROR(__xludf.DUMMYFUNCTION("""COMPUTED_VALUE"""),35.0)</f>
        <v>35</v>
      </c>
    </row>
    <row r="1122">
      <c r="A1122" s="3">
        <v>486.0</v>
      </c>
      <c r="B1122" s="3">
        <v>14.0</v>
      </c>
      <c r="C1122" s="3">
        <v>491.0</v>
      </c>
      <c r="D1122" s="5">
        <v>43355.75041666667</v>
      </c>
      <c r="E1122" s="8">
        <f t="shared" si="1"/>
        <v>43355</v>
      </c>
      <c r="F1122" s="9">
        <f>IFERROR(__xludf.DUMMYFUNCTION("""COMPUTED_VALUE"""),0.7504166666666666)</f>
        <v>0.7504166667</v>
      </c>
      <c r="G1122" s="3">
        <f t="shared" si="2"/>
        <v>18</v>
      </c>
      <c r="H1122" s="3">
        <f>IFERROR(__xludf.DUMMYFUNCTION("""COMPUTED_VALUE"""),0.0)</f>
        <v>0</v>
      </c>
      <c r="I1122" s="3">
        <f>IFERROR(__xludf.DUMMYFUNCTION("""COMPUTED_VALUE"""),36.0)</f>
        <v>36</v>
      </c>
    </row>
    <row r="1123">
      <c r="A1123" s="3">
        <v>588.0</v>
      </c>
      <c r="B1123" s="3">
        <v>17.0</v>
      </c>
      <c r="C1123" s="3">
        <v>604.0</v>
      </c>
      <c r="D1123" s="5">
        <v>43355.760833333334</v>
      </c>
      <c r="E1123" s="8">
        <f t="shared" si="1"/>
        <v>43355</v>
      </c>
      <c r="F1123" s="9">
        <f>IFERROR(__xludf.DUMMYFUNCTION("""COMPUTED_VALUE"""),0.7608333333333334)</f>
        <v>0.7608333333</v>
      </c>
      <c r="G1123" s="3">
        <f t="shared" si="2"/>
        <v>18</v>
      </c>
      <c r="H1123" s="3">
        <f>IFERROR(__xludf.DUMMYFUNCTION("""COMPUTED_VALUE"""),15.0)</f>
        <v>15</v>
      </c>
      <c r="I1123" s="3">
        <f>IFERROR(__xludf.DUMMYFUNCTION("""COMPUTED_VALUE"""),36.0)</f>
        <v>36</v>
      </c>
    </row>
    <row r="1124">
      <c r="A1124" s="3">
        <v>559.0</v>
      </c>
      <c r="B1124" s="3">
        <v>14.0</v>
      </c>
      <c r="C1124" s="3">
        <v>573.0</v>
      </c>
      <c r="D1124" s="5">
        <v>43355.77123842593</v>
      </c>
      <c r="E1124" s="8">
        <f t="shared" si="1"/>
        <v>43355</v>
      </c>
      <c r="F1124" s="9">
        <f>IFERROR(__xludf.DUMMYFUNCTION("""COMPUTED_VALUE"""),0.771238425925926)</f>
        <v>0.7712384259</v>
      </c>
      <c r="G1124" s="3">
        <f t="shared" si="2"/>
        <v>18</v>
      </c>
      <c r="H1124" s="3">
        <f>IFERROR(__xludf.DUMMYFUNCTION("""COMPUTED_VALUE"""),30.0)</f>
        <v>30</v>
      </c>
      <c r="I1124" s="3">
        <f>IFERROR(__xludf.DUMMYFUNCTION("""COMPUTED_VALUE"""),35.0)</f>
        <v>35</v>
      </c>
    </row>
    <row r="1125">
      <c r="A1125" s="3">
        <v>640.0</v>
      </c>
      <c r="B1125" s="3">
        <v>13.0</v>
      </c>
      <c r="C1125" s="3">
        <v>653.0</v>
      </c>
      <c r="D1125" s="5">
        <v>43355.78165509259</v>
      </c>
      <c r="E1125" s="8">
        <f t="shared" si="1"/>
        <v>43355</v>
      </c>
      <c r="F1125" s="9">
        <f>IFERROR(__xludf.DUMMYFUNCTION("""COMPUTED_VALUE"""),0.7816550925925926)</f>
        <v>0.7816550926</v>
      </c>
      <c r="G1125" s="3">
        <f t="shared" si="2"/>
        <v>18</v>
      </c>
      <c r="H1125" s="3">
        <f>IFERROR(__xludf.DUMMYFUNCTION("""COMPUTED_VALUE"""),45.0)</f>
        <v>45</v>
      </c>
      <c r="I1125" s="3">
        <f>IFERROR(__xludf.DUMMYFUNCTION("""COMPUTED_VALUE"""),35.0)</f>
        <v>35</v>
      </c>
    </row>
    <row r="1126">
      <c r="A1126" s="3">
        <v>559.0</v>
      </c>
      <c r="B1126" s="3">
        <v>12.0</v>
      </c>
      <c r="C1126" s="3">
        <v>571.0</v>
      </c>
      <c r="D1126" s="5">
        <v>43355.792083333334</v>
      </c>
      <c r="E1126" s="8">
        <f t="shared" si="1"/>
        <v>43355</v>
      </c>
      <c r="F1126" s="9">
        <f>IFERROR(__xludf.DUMMYFUNCTION("""COMPUTED_VALUE"""),0.7920833333333334)</f>
        <v>0.7920833333</v>
      </c>
      <c r="G1126" s="3">
        <f t="shared" si="2"/>
        <v>19</v>
      </c>
      <c r="H1126" s="3">
        <f>IFERROR(__xludf.DUMMYFUNCTION("""COMPUTED_VALUE"""),0.0)</f>
        <v>0</v>
      </c>
      <c r="I1126" s="3">
        <f>IFERROR(__xludf.DUMMYFUNCTION("""COMPUTED_VALUE"""),36.0)</f>
        <v>36</v>
      </c>
    </row>
    <row r="1127">
      <c r="A1127" s="3">
        <v>690.0</v>
      </c>
      <c r="B1127" s="3">
        <v>16.0</v>
      </c>
      <c r="C1127" s="3">
        <v>706.0</v>
      </c>
      <c r="D1127" s="5">
        <v>43355.80248842593</v>
      </c>
      <c r="E1127" s="8">
        <f t="shared" si="1"/>
        <v>43355</v>
      </c>
      <c r="F1127" s="9">
        <f>IFERROR(__xludf.DUMMYFUNCTION("""COMPUTED_VALUE"""),0.802488425925926)</f>
        <v>0.8024884259</v>
      </c>
      <c r="G1127" s="3">
        <f t="shared" si="2"/>
        <v>19</v>
      </c>
      <c r="H1127" s="3">
        <f>IFERROR(__xludf.DUMMYFUNCTION("""COMPUTED_VALUE"""),15.0)</f>
        <v>15</v>
      </c>
      <c r="I1127" s="3">
        <f>IFERROR(__xludf.DUMMYFUNCTION("""COMPUTED_VALUE"""),35.0)</f>
        <v>35</v>
      </c>
    </row>
    <row r="1128">
      <c r="A1128" s="3">
        <v>690.0</v>
      </c>
      <c r="B1128" s="3">
        <v>14.0</v>
      </c>
      <c r="C1128" s="3">
        <v>704.0</v>
      </c>
      <c r="D1128" s="5">
        <v>43355.81290509259</v>
      </c>
      <c r="E1128" s="8">
        <f t="shared" si="1"/>
        <v>43355</v>
      </c>
      <c r="F1128" s="9">
        <f>IFERROR(__xludf.DUMMYFUNCTION("""COMPUTED_VALUE"""),0.8129050925925926)</f>
        <v>0.8129050926</v>
      </c>
      <c r="G1128" s="3">
        <f t="shared" si="2"/>
        <v>19</v>
      </c>
      <c r="H1128" s="3">
        <f>IFERROR(__xludf.DUMMYFUNCTION("""COMPUTED_VALUE"""),30.0)</f>
        <v>30</v>
      </c>
      <c r="I1128" s="3">
        <f>IFERROR(__xludf.DUMMYFUNCTION("""COMPUTED_VALUE"""),35.0)</f>
        <v>35</v>
      </c>
    </row>
    <row r="1129">
      <c r="A1129" s="3">
        <v>865.0</v>
      </c>
      <c r="B1129" s="3">
        <v>12.0</v>
      </c>
      <c r="C1129" s="3">
        <v>877.0</v>
      </c>
      <c r="D1129" s="5">
        <v>43355.823333333334</v>
      </c>
      <c r="E1129" s="8">
        <f t="shared" si="1"/>
        <v>43355</v>
      </c>
      <c r="F1129" s="9">
        <f>IFERROR(__xludf.DUMMYFUNCTION("""COMPUTED_VALUE"""),0.8233333333333334)</f>
        <v>0.8233333333</v>
      </c>
      <c r="G1129" s="3">
        <f t="shared" si="2"/>
        <v>19</v>
      </c>
      <c r="H1129" s="3">
        <f>IFERROR(__xludf.DUMMYFUNCTION("""COMPUTED_VALUE"""),45.0)</f>
        <v>45</v>
      </c>
      <c r="I1129" s="3">
        <f>IFERROR(__xludf.DUMMYFUNCTION("""COMPUTED_VALUE"""),36.0)</f>
        <v>36</v>
      </c>
    </row>
    <row r="1130">
      <c r="A1130" s="3">
        <v>843.0</v>
      </c>
      <c r="B1130" s="3">
        <v>17.0</v>
      </c>
      <c r="C1130" s="3">
        <v>860.0</v>
      </c>
      <c r="D1130" s="5">
        <v>43355.83373842593</v>
      </c>
      <c r="E1130" s="8">
        <f t="shared" si="1"/>
        <v>43355</v>
      </c>
      <c r="F1130" s="9">
        <f>IFERROR(__xludf.DUMMYFUNCTION("""COMPUTED_VALUE"""),0.833738425925926)</f>
        <v>0.8337384259</v>
      </c>
      <c r="G1130" s="3">
        <f t="shared" si="2"/>
        <v>20</v>
      </c>
      <c r="H1130" s="3">
        <f>IFERROR(__xludf.DUMMYFUNCTION("""COMPUTED_VALUE"""),0.0)</f>
        <v>0</v>
      </c>
      <c r="I1130" s="3">
        <f>IFERROR(__xludf.DUMMYFUNCTION("""COMPUTED_VALUE"""),35.0)</f>
        <v>35</v>
      </c>
    </row>
    <row r="1131">
      <c r="A1131" s="3">
        <v>1142.0</v>
      </c>
      <c r="B1131" s="3">
        <v>5.0</v>
      </c>
      <c r="C1131" s="3">
        <v>1147.0</v>
      </c>
      <c r="D1131" s="5">
        <v>43355.84415509259</v>
      </c>
      <c r="E1131" s="8">
        <f t="shared" si="1"/>
        <v>43355</v>
      </c>
      <c r="F1131" s="9">
        <f>IFERROR(__xludf.DUMMYFUNCTION("""COMPUTED_VALUE"""),0.8441550925925926)</f>
        <v>0.8441550926</v>
      </c>
      <c r="G1131" s="3">
        <f t="shared" si="2"/>
        <v>20</v>
      </c>
      <c r="H1131" s="3">
        <f>IFERROR(__xludf.DUMMYFUNCTION("""COMPUTED_VALUE"""),15.0)</f>
        <v>15</v>
      </c>
      <c r="I1131" s="3">
        <f>IFERROR(__xludf.DUMMYFUNCTION("""COMPUTED_VALUE"""),35.0)</f>
        <v>35</v>
      </c>
    </row>
    <row r="1132">
      <c r="A1132" s="3">
        <v>1061.0</v>
      </c>
      <c r="B1132" s="3">
        <v>19.0</v>
      </c>
      <c r="C1132" s="3">
        <v>1080.0</v>
      </c>
      <c r="D1132" s="5">
        <v>43355.854583333334</v>
      </c>
      <c r="E1132" s="8">
        <f t="shared" si="1"/>
        <v>43355</v>
      </c>
      <c r="F1132" s="9">
        <f>IFERROR(__xludf.DUMMYFUNCTION("""COMPUTED_VALUE"""),0.8545833333333334)</f>
        <v>0.8545833333</v>
      </c>
      <c r="G1132" s="3">
        <f t="shared" si="2"/>
        <v>20</v>
      </c>
      <c r="H1132" s="3">
        <f>IFERROR(__xludf.DUMMYFUNCTION("""COMPUTED_VALUE"""),30.0)</f>
        <v>30</v>
      </c>
      <c r="I1132" s="3">
        <f>IFERROR(__xludf.DUMMYFUNCTION("""COMPUTED_VALUE"""),36.0)</f>
        <v>36</v>
      </c>
    </row>
    <row r="1133">
      <c r="A1133" s="3">
        <v>995.0</v>
      </c>
      <c r="B1133" s="3">
        <v>17.0</v>
      </c>
      <c r="C1133" s="3">
        <v>1012.0</v>
      </c>
      <c r="D1133" s="5">
        <v>43355.86498842593</v>
      </c>
      <c r="E1133" s="8">
        <f t="shared" si="1"/>
        <v>43355</v>
      </c>
      <c r="F1133" s="9">
        <f>IFERROR(__xludf.DUMMYFUNCTION("""COMPUTED_VALUE"""),0.864988425925926)</f>
        <v>0.8649884259</v>
      </c>
      <c r="G1133" s="3">
        <f t="shared" si="2"/>
        <v>20</v>
      </c>
      <c r="H1133" s="3">
        <f>IFERROR(__xludf.DUMMYFUNCTION("""COMPUTED_VALUE"""),45.0)</f>
        <v>45</v>
      </c>
      <c r="I1133" s="3">
        <f>IFERROR(__xludf.DUMMYFUNCTION("""COMPUTED_VALUE"""),35.0)</f>
        <v>35</v>
      </c>
    </row>
    <row r="1134">
      <c r="A1134" s="3">
        <v>429.0</v>
      </c>
      <c r="B1134" s="3">
        <v>7.0</v>
      </c>
      <c r="C1134" s="3">
        <v>428.0</v>
      </c>
      <c r="D1134" s="5">
        <v>43355.87540509259</v>
      </c>
      <c r="E1134" s="8">
        <f t="shared" si="1"/>
        <v>43355</v>
      </c>
      <c r="F1134" s="9">
        <f>IFERROR(__xludf.DUMMYFUNCTION("""COMPUTED_VALUE"""),0.8754050925925926)</f>
        <v>0.8754050926</v>
      </c>
      <c r="G1134" s="3">
        <f t="shared" si="2"/>
        <v>21</v>
      </c>
      <c r="H1134" s="3">
        <f>IFERROR(__xludf.DUMMYFUNCTION("""COMPUTED_VALUE"""),0.0)</f>
        <v>0</v>
      </c>
      <c r="I1134" s="3">
        <f>IFERROR(__xludf.DUMMYFUNCTION("""COMPUTED_VALUE"""),35.0)</f>
        <v>35</v>
      </c>
    </row>
    <row r="1135">
      <c r="A1135" s="3">
        <v>226.0</v>
      </c>
      <c r="B1135" s="3">
        <v>2.0</v>
      </c>
      <c r="C1135" s="3">
        <v>228.0</v>
      </c>
      <c r="D1135" s="5">
        <v>43355.88582175926</v>
      </c>
      <c r="E1135" s="8">
        <f t="shared" si="1"/>
        <v>43355</v>
      </c>
      <c r="F1135" s="9">
        <f>IFERROR(__xludf.DUMMYFUNCTION("""COMPUTED_VALUE"""),0.8858217592592592)</f>
        <v>0.8858217593</v>
      </c>
      <c r="G1135" s="3">
        <f t="shared" si="2"/>
        <v>21</v>
      </c>
      <c r="H1135" s="3">
        <f>IFERROR(__xludf.DUMMYFUNCTION("""COMPUTED_VALUE"""),15.0)</f>
        <v>15</v>
      </c>
      <c r="I1135" s="3">
        <f>IFERROR(__xludf.DUMMYFUNCTION("""COMPUTED_VALUE"""),35.0)</f>
        <v>35</v>
      </c>
    </row>
    <row r="1136">
      <c r="A1136" s="3">
        <v>152.0</v>
      </c>
      <c r="B1136" s="3">
        <v>2.0</v>
      </c>
      <c r="C1136" s="3">
        <v>154.0</v>
      </c>
      <c r="D1136" s="5">
        <v>43355.89623842593</v>
      </c>
      <c r="E1136" s="8">
        <f t="shared" si="1"/>
        <v>43355</v>
      </c>
      <c r="F1136" s="9">
        <f>IFERROR(__xludf.DUMMYFUNCTION("""COMPUTED_VALUE"""),0.896238425925926)</f>
        <v>0.8962384259</v>
      </c>
      <c r="G1136" s="3">
        <f t="shared" si="2"/>
        <v>21</v>
      </c>
      <c r="H1136" s="3">
        <f>IFERROR(__xludf.DUMMYFUNCTION("""COMPUTED_VALUE"""),30.0)</f>
        <v>30</v>
      </c>
      <c r="I1136" s="3">
        <f>IFERROR(__xludf.DUMMYFUNCTION("""COMPUTED_VALUE"""),35.0)</f>
        <v>35</v>
      </c>
    </row>
    <row r="1137">
      <c r="A1137" s="3">
        <v>159.0</v>
      </c>
      <c r="B1137" s="3">
        <v>2.0</v>
      </c>
      <c r="C1137" s="3">
        <v>161.0</v>
      </c>
      <c r="D1137" s="5">
        <v>43355.90665509259</v>
      </c>
      <c r="E1137" s="8">
        <f t="shared" si="1"/>
        <v>43355</v>
      </c>
      <c r="F1137" s="9">
        <f>IFERROR(__xludf.DUMMYFUNCTION("""COMPUTED_VALUE"""),0.9066550925925926)</f>
        <v>0.9066550926</v>
      </c>
      <c r="G1137" s="3">
        <f t="shared" si="2"/>
        <v>21</v>
      </c>
      <c r="H1137" s="3">
        <f>IFERROR(__xludf.DUMMYFUNCTION("""COMPUTED_VALUE"""),45.0)</f>
        <v>45</v>
      </c>
      <c r="I1137" s="3">
        <f>IFERROR(__xludf.DUMMYFUNCTION("""COMPUTED_VALUE"""),35.0)</f>
        <v>35</v>
      </c>
    </row>
    <row r="1138">
      <c r="A1138" s="3">
        <v>213.0</v>
      </c>
      <c r="B1138" s="3">
        <v>0.0</v>
      </c>
      <c r="C1138" s="3">
        <v>212.0</v>
      </c>
      <c r="D1138" s="5">
        <v>43355.917083333334</v>
      </c>
      <c r="E1138" s="8">
        <f t="shared" si="1"/>
        <v>43355</v>
      </c>
      <c r="F1138" s="9">
        <f>IFERROR(__xludf.DUMMYFUNCTION("""COMPUTED_VALUE"""),0.9170833333333334)</f>
        <v>0.9170833333</v>
      </c>
      <c r="G1138" s="3">
        <f t="shared" si="2"/>
        <v>22</v>
      </c>
      <c r="H1138" s="3">
        <f>IFERROR(__xludf.DUMMYFUNCTION("""COMPUTED_VALUE"""),0.0)</f>
        <v>0</v>
      </c>
      <c r="I1138" s="3">
        <f>IFERROR(__xludf.DUMMYFUNCTION("""COMPUTED_VALUE"""),36.0)</f>
        <v>36</v>
      </c>
    </row>
    <row r="1139">
      <c r="A1139" s="3">
        <v>301.0</v>
      </c>
      <c r="B1139" s="3">
        <v>2.0</v>
      </c>
      <c r="C1139" s="3">
        <v>303.0</v>
      </c>
      <c r="D1139" s="5">
        <v>43355.92748842593</v>
      </c>
      <c r="E1139" s="8">
        <f t="shared" si="1"/>
        <v>43355</v>
      </c>
      <c r="F1139" s="9">
        <f>IFERROR(__xludf.DUMMYFUNCTION("""COMPUTED_VALUE"""),0.927488425925926)</f>
        <v>0.9274884259</v>
      </c>
      <c r="G1139" s="3">
        <f t="shared" si="2"/>
        <v>22</v>
      </c>
      <c r="H1139" s="3">
        <f>IFERROR(__xludf.DUMMYFUNCTION("""COMPUTED_VALUE"""),15.0)</f>
        <v>15</v>
      </c>
      <c r="I1139" s="3">
        <f>IFERROR(__xludf.DUMMYFUNCTION("""COMPUTED_VALUE"""),35.0)</f>
        <v>35</v>
      </c>
    </row>
    <row r="1140">
      <c r="A1140" s="3">
        <v>302.0</v>
      </c>
      <c r="B1140" s="3">
        <v>1.0</v>
      </c>
      <c r="C1140" s="3">
        <v>303.0</v>
      </c>
      <c r="D1140" s="5">
        <v>43355.93790509259</v>
      </c>
      <c r="E1140" s="8">
        <f t="shared" si="1"/>
        <v>43355</v>
      </c>
      <c r="F1140" s="9">
        <f>IFERROR(__xludf.DUMMYFUNCTION("""COMPUTED_VALUE"""),0.9379050925925926)</f>
        <v>0.9379050926</v>
      </c>
      <c r="G1140" s="3">
        <f t="shared" si="2"/>
        <v>22</v>
      </c>
      <c r="H1140" s="3">
        <f>IFERROR(__xludf.DUMMYFUNCTION("""COMPUTED_VALUE"""),30.0)</f>
        <v>30</v>
      </c>
      <c r="I1140" s="3">
        <f>IFERROR(__xludf.DUMMYFUNCTION("""COMPUTED_VALUE"""),35.0)</f>
        <v>35</v>
      </c>
    </row>
    <row r="1141">
      <c r="A1141" s="3">
        <v>363.0</v>
      </c>
      <c r="B1141" s="3">
        <v>1.0</v>
      </c>
      <c r="C1141" s="3">
        <v>364.0</v>
      </c>
      <c r="D1141" s="5">
        <v>43355.94831018519</v>
      </c>
      <c r="E1141" s="8">
        <f t="shared" si="1"/>
        <v>43355</v>
      </c>
      <c r="F1141" s="9">
        <f>IFERROR(__xludf.DUMMYFUNCTION("""COMPUTED_VALUE"""),0.9483101851851852)</f>
        <v>0.9483101852</v>
      </c>
      <c r="G1141" s="3">
        <f t="shared" si="2"/>
        <v>22</v>
      </c>
      <c r="H1141" s="3">
        <f>IFERROR(__xludf.DUMMYFUNCTION("""COMPUTED_VALUE"""),45.0)</f>
        <v>45</v>
      </c>
      <c r="I1141" s="3">
        <f>IFERROR(__xludf.DUMMYFUNCTION("""COMPUTED_VALUE"""),34.0)</f>
        <v>34</v>
      </c>
    </row>
    <row r="1142">
      <c r="A1142" s="3">
        <v>329.0</v>
      </c>
      <c r="B1142" s="3">
        <v>0.0</v>
      </c>
      <c r="C1142" s="3">
        <v>328.0</v>
      </c>
      <c r="D1142" s="5">
        <v>43355.95873842593</v>
      </c>
      <c r="E1142" s="8">
        <f t="shared" si="1"/>
        <v>43355</v>
      </c>
      <c r="F1142" s="9">
        <f>IFERROR(__xludf.DUMMYFUNCTION("""COMPUTED_VALUE"""),0.958738425925926)</f>
        <v>0.9587384259</v>
      </c>
      <c r="G1142" s="3">
        <f t="shared" si="2"/>
        <v>23</v>
      </c>
      <c r="H1142" s="3">
        <f>IFERROR(__xludf.DUMMYFUNCTION("""COMPUTED_VALUE"""),0.0)</f>
        <v>0</v>
      </c>
      <c r="I1142" s="3">
        <f>IFERROR(__xludf.DUMMYFUNCTION("""COMPUTED_VALUE"""),35.0)</f>
        <v>35</v>
      </c>
    </row>
    <row r="1143">
      <c r="A1143" s="3">
        <v>339.0</v>
      </c>
      <c r="B1143" s="3">
        <v>1.0</v>
      </c>
      <c r="C1143" s="3">
        <v>340.0</v>
      </c>
      <c r="D1143" s="5">
        <v>43355.96915509259</v>
      </c>
      <c r="E1143" s="8">
        <f t="shared" si="1"/>
        <v>43355</v>
      </c>
      <c r="F1143" s="9">
        <f>IFERROR(__xludf.DUMMYFUNCTION("""COMPUTED_VALUE"""),0.9691550925925926)</f>
        <v>0.9691550926</v>
      </c>
      <c r="G1143" s="3">
        <f t="shared" si="2"/>
        <v>23</v>
      </c>
      <c r="H1143" s="3">
        <f>IFERROR(__xludf.DUMMYFUNCTION("""COMPUTED_VALUE"""),15.0)</f>
        <v>15</v>
      </c>
      <c r="I1143" s="3">
        <f>IFERROR(__xludf.DUMMYFUNCTION("""COMPUTED_VALUE"""),35.0)</f>
        <v>35</v>
      </c>
    </row>
    <row r="1144">
      <c r="A1144" s="3">
        <v>324.0</v>
      </c>
      <c r="B1144" s="3">
        <v>0.0</v>
      </c>
      <c r="C1144" s="3">
        <v>324.0</v>
      </c>
      <c r="D1144" s="5">
        <v>43355.97957175926</v>
      </c>
      <c r="E1144" s="8">
        <f t="shared" si="1"/>
        <v>43355</v>
      </c>
      <c r="F1144" s="9">
        <f>IFERROR(__xludf.DUMMYFUNCTION("""COMPUTED_VALUE"""),0.9795717592592592)</f>
        <v>0.9795717593</v>
      </c>
      <c r="G1144" s="3">
        <f t="shared" si="2"/>
        <v>23</v>
      </c>
      <c r="H1144" s="3">
        <f>IFERROR(__xludf.DUMMYFUNCTION("""COMPUTED_VALUE"""),30.0)</f>
        <v>30</v>
      </c>
      <c r="I1144" s="3">
        <f>IFERROR(__xludf.DUMMYFUNCTION("""COMPUTED_VALUE"""),35.0)</f>
        <v>35</v>
      </c>
    </row>
    <row r="1145">
      <c r="A1145" s="3">
        <v>256.0</v>
      </c>
      <c r="B1145" s="3">
        <v>0.0</v>
      </c>
      <c r="C1145" s="3">
        <v>255.0</v>
      </c>
      <c r="D1145" s="5">
        <v>43355.98998842593</v>
      </c>
      <c r="E1145" s="8">
        <f t="shared" si="1"/>
        <v>43355</v>
      </c>
      <c r="F1145" s="9">
        <f>IFERROR(__xludf.DUMMYFUNCTION("""COMPUTED_VALUE"""),0.989988425925926)</f>
        <v>0.9899884259</v>
      </c>
      <c r="G1145" s="3">
        <f t="shared" si="2"/>
        <v>23</v>
      </c>
      <c r="H1145" s="3">
        <f>IFERROR(__xludf.DUMMYFUNCTION("""COMPUTED_VALUE"""),45.0)</f>
        <v>45</v>
      </c>
      <c r="I1145" s="3">
        <f>IFERROR(__xludf.DUMMYFUNCTION("""COMPUTED_VALUE"""),35.0)</f>
        <v>35</v>
      </c>
    </row>
    <row r="1146">
      <c r="A1146" s="3">
        <v>281.0</v>
      </c>
      <c r="B1146" s="3">
        <v>0.0</v>
      </c>
      <c r="C1146" s="3">
        <v>281.0</v>
      </c>
      <c r="D1146" s="5">
        <v>43356.00040509259</v>
      </c>
      <c r="E1146" s="8">
        <f t="shared" si="1"/>
        <v>43356</v>
      </c>
      <c r="F1146" s="9">
        <f>IFERROR(__xludf.DUMMYFUNCTION("""COMPUTED_VALUE"""),4.050925925925926E-4)</f>
        <v>0.0004050925926</v>
      </c>
      <c r="G1146" s="3">
        <f t="shared" si="2"/>
        <v>0</v>
      </c>
      <c r="H1146" s="3">
        <f>IFERROR(__xludf.DUMMYFUNCTION("""COMPUTED_VALUE"""),0.0)</f>
        <v>0</v>
      </c>
      <c r="I1146" s="3">
        <f>IFERROR(__xludf.DUMMYFUNCTION("""COMPUTED_VALUE"""),35.0)</f>
        <v>35</v>
      </c>
    </row>
    <row r="1147">
      <c r="A1147" s="3">
        <v>314.0</v>
      </c>
      <c r="B1147" s="3">
        <v>1.0</v>
      </c>
      <c r="C1147" s="3">
        <v>315.0</v>
      </c>
      <c r="D1147" s="5">
        <v>43356.01082175926</v>
      </c>
      <c r="E1147" s="8">
        <f t="shared" si="1"/>
        <v>43356</v>
      </c>
      <c r="F1147" s="9">
        <f>IFERROR(__xludf.DUMMYFUNCTION("""COMPUTED_VALUE"""),0.010821759259259258)</f>
        <v>0.01082175926</v>
      </c>
      <c r="G1147" s="3">
        <f t="shared" si="2"/>
        <v>0</v>
      </c>
      <c r="H1147" s="3">
        <f>IFERROR(__xludf.DUMMYFUNCTION("""COMPUTED_VALUE"""),15.0)</f>
        <v>15</v>
      </c>
      <c r="I1147" s="3">
        <f>IFERROR(__xludf.DUMMYFUNCTION("""COMPUTED_VALUE"""),35.0)</f>
        <v>35</v>
      </c>
    </row>
    <row r="1148">
      <c r="A1148" s="3">
        <v>237.0</v>
      </c>
      <c r="B1148" s="3">
        <v>0.0</v>
      </c>
      <c r="C1148" s="3">
        <v>237.0</v>
      </c>
      <c r="D1148" s="5">
        <v>43356.02125</v>
      </c>
      <c r="E1148" s="8">
        <f t="shared" si="1"/>
        <v>43356</v>
      </c>
      <c r="F1148" s="9">
        <f>IFERROR(__xludf.DUMMYFUNCTION("""COMPUTED_VALUE"""),0.02125)</f>
        <v>0.02125</v>
      </c>
      <c r="G1148" s="3">
        <f t="shared" si="2"/>
        <v>0</v>
      </c>
      <c r="H1148" s="3">
        <f>IFERROR(__xludf.DUMMYFUNCTION("""COMPUTED_VALUE"""),30.0)</f>
        <v>30</v>
      </c>
      <c r="I1148" s="3">
        <f>IFERROR(__xludf.DUMMYFUNCTION("""COMPUTED_VALUE"""),36.0)</f>
        <v>36</v>
      </c>
    </row>
    <row r="1149">
      <c r="A1149" s="3">
        <v>226.0</v>
      </c>
      <c r="B1149" s="3">
        <v>3.0</v>
      </c>
      <c r="C1149" s="3">
        <v>229.0</v>
      </c>
      <c r="D1149" s="5">
        <v>43356.03165509259</v>
      </c>
      <c r="E1149" s="8">
        <f t="shared" si="1"/>
        <v>43356</v>
      </c>
      <c r="F1149" s="9">
        <f>IFERROR(__xludf.DUMMYFUNCTION("""COMPUTED_VALUE"""),0.031655092592592596)</f>
        <v>0.03165509259</v>
      </c>
      <c r="G1149" s="3">
        <f t="shared" si="2"/>
        <v>0</v>
      </c>
      <c r="H1149" s="3">
        <f>IFERROR(__xludf.DUMMYFUNCTION("""COMPUTED_VALUE"""),45.0)</f>
        <v>45</v>
      </c>
      <c r="I1149" s="3">
        <f>IFERROR(__xludf.DUMMYFUNCTION("""COMPUTED_VALUE"""),35.0)</f>
        <v>35</v>
      </c>
    </row>
    <row r="1150">
      <c r="A1150" s="3">
        <v>221.0</v>
      </c>
      <c r="B1150" s="3">
        <v>0.0</v>
      </c>
      <c r="C1150" s="3">
        <v>221.0</v>
      </c>
      <c r="D1150" s="5">
        <v>43356.04207175926</v>
      </c>
      <c r="E1150" s="8">
        <f t="shared" si="1"/>
        <v>43356</v>
      </c>
      <c r="F1150" s="9">
        <f>IFERROR(__xludf.DUMMYFUNCTION("""COMPUTED_VALUE"""),0.04207175925925926)</f>
        <v>0.04207175926</v>
      </c>
      <c r="G1150" s="3">
        <f t="shared" si="2"/>
        <v>1</v>
      </c>
      <c r="H1150" s="3">
        <f>IFERROR(__xludf.DUMMYFUNCTION("""COMPUTED_VALUE"""),0.0)</f>
        <v>0</v>
      </c>
      <c r="I1150" s="3">
        <f>IFERROR(__xludf.DUMMYFUNCTION("""COMPUTED_VALUE"""),35.0)</f>
        <v>35</v>
      </c>
    </row>
    <row r="1151">
      <c r="A1151" s="3">
        <v>242.0</v>
      </c>
      <c r="B1151" s="3">
        <v>3.0</v>
      </c>
      <c r="C1151" s="3">
        <v>245.0</v>
      </c>
      <c r="D1151" s="5">
        <v>43356.05247685185</v>
      </c>
      <c r="E1151" s="8">
        <f t="shared" si="1"/>
        <v>43356</v>
      </c>
      <c r="F1151" s="9">
        <f>IFERROR(__xludf.DUMMYFUNCTION("""COMPUTED_VALUE"""),0.05247685185185185)</f>
        <v>0.05247685185</v>
      </c>
      <c r="G1151" s="3">
        <f t="shared" si="2"/>
        <v>1</v>
      </c>
      <c r="H1151" s="3">
        <f>IFERROR(__xludf.DUMMYFUNCTION("""COMPUTED_VALUE"""),15.0)</f>
        <v>15</v>
      </c>
      <c r="I1151" s="3">
        <f>IFERROR(__xludf.DUMMYFUNCTION("""COMPUTED_VALUE"""),34.0)</f>
        <v>34</v>
      </c>
    </row>
    <row r="1152">
      <c r="A1152" s="3">
        <v>248.0</v>
      </c>
      <c r="B1152" s="3">
        <v>1.0</v>
      </c>
      <c r="C1152" s="3">
        <v>249.0</v>
      </c>
      <c r="D1152" s="5">
        <v>43356.06290509259</v>
      </c>
      <c r="E1152" s="8">
        <f t="shared" si="1"/>
        <v>43356</v>
      </c>
      <c r="F1152" s="9">
        <f>IFERROR(__xludf.DUMMYFUNCTION("""COMPUTED_VALUE"""),0.0629050925925926)</f>
        <v>0.06290509259</v>
      </c>
      <c r="G1152" s="3">
        <f t="shared" si="2"/>
        <v>1</v>
      </c>
      <c r="H1152" s="3">
        <f>IFERROR(__xludf.DUMMYFUNCTION("""COMPUTED_VALUE"""),30.0)</f>
        <v>30</v>
      </c>
      <c r="I1152" s="3">
        <f>IFERROR(__xludf.DUMMYFUNCTION("""COMPUTED_VALUE"""),35.0)</f>
        <v>35</v>
      </c>
    </row>
    <row r="1153">
      <c r="A1153" s="3">
        <v>242.0</v>
      </c>
      <c r="B1153" s="3">
        <v>1.0</v>
      </c>
      <c r="C1153" s="3">
        <v>243.0</v>
      </c>
      <c r="D1153" s="5">
        <v>43356.07331018519</v>
      </c>
      <c r="E1153" s="8">
        <f t="shared" si="1"/>
        <v>43356</v>
      </c>
      <c r="F1153" s="9">
        <f>IFERROR(__xludf.DUMMYFUNCTION("""COMPUTED_VALUE"""),0.07331018518518519)</f>
        <v>0.07331018519</v>
      </c>
      <c r="G1153" s="3">
        <f t="shared" si="2"/>
        <v>1</v>
      </c>
      <c r="H1153" s="3">
        <f>IFERROR(__xludf.DUMMYFUNCTION("""COMPUTED_VALUE"""),45.0)</f>
        <v>45</v>
      </c>
      <c r="I1153" s="3">
        <f>IFERROR(__xludf.DUMMYFUNCTION("""COMPUTED_VALUE"""),34.0)</f>
        <v>34</v>
      </c>
    </row>
    <row r="1154">
      <c r="A1154" s="3">
        <v>249.0</v>
      </c>
      <c r="B1154" s="3">
        <v>1.0</v>
      </c>
      <c r="C1154" s="3">
        <v>250.0</v>
      </c>
      <c r="D1154" s="5">
        <v>43356.083761574075</v>
      </c>
      <c r="E1154" s="8">
        <f t="shared" si="1"/>
        <v>43356</v>
      </c>
      <c r="F1154" s="9">
        <f>IFERROR(__xludf.DUMMYFUNCTION("""COMPUTED_VALUE"""),0.08376157407407407)</f>
        <v>0.08376157407</v>
      </c>
      <c r="G1154" s="3">
        <f t="shared" si="2"/>
        <v>2</v>
      </c>
      <c r="H1154" s="3">
        <f>IFERROR(__xludf.DUMMYFUNCTION("""COMPUTED_VALUE"""),0.0)</f>
        <v>0</v>
      </c>
      <c r="I1154" s="3">
        <f>IFERROR(__xludf.DUMMYFUNCTION("""COMPUTED_VALUE"""),37.0)</f>
        <v>37</v>
      </c>
    </row>
    <row r="1155">
      <c r="A1155" s="3">
        <v>229.0</v>
      </c>
      <c r="B1155" s="3">
        <v>3.0</v>
      </c>
      <c r="C1155" s="3">
        <v>232.0</v>
      </c>
      <c r="D1155" s="5">
        <v>43356.09415509259</v>
      </c>
      <c r="E1155" s="8">
        <f t="shared" si="1"/>
        <v>43356</v>
      </c>
      <c r="F1155" s="9">
        <f>IFERROR(__xludf.DUMMYFUNCTION("""COMPUTED_VALUE"""),0.0941550925925926)</f>
        <v>0.09415509259</v>
      </c>
      <c r="G1155" s="3">
        <f t="shared" si="2"/>
        <v>2</v>
      </c>
      <c r="H1155" s="3">
        <f>IFERROR(__xludf.DUMMYFUNCTION("""COMPUTED_VALUE"""),15.0)</f>
        <v>15</v>
      </c>
      <c r="I1155" s="3">
        <f>IFERROR(__xludf.DUMMYFUNCTION("""COMPUTED_VALUE"""),35.0)</f>
        <v>35</v>
      </c>
    </row>
    <row r="1156">
      <c r="A1156" s="3">
        <v>222.0</v>
      </c>
      <c r="B1156" s="3">
        <v>6.0</v>
      </c>
      <c r="C1156" s="3">
        <v>228.0</v>
      </c>
      <c r="D1156" s="5">
        <v>43356.10457175926</v>
      </c>
      <c r="E1156" s="8">
        <f t="shared" si="1"/>
        <v>43356</v>
      </c>
      <c r="F1156" s="9">
        <f>IFERROR(__xludf.DUMMYFUNCTION("""COMPUTED_VALUE"""),0.10457175925925925)</f>
        <v>0.1045717593</v>
      </c>
      <c r="G1156" s="3">
        <f t="shared" si="2"/>
        <v>2</v>
      </c>
      <c r="H1156" s="3">
        <f>IFERROR(__xludf.DUMMYFUNCTION("""COMPUTED_VALUE"""),30.0)</f>
        <v>30</v>
      </c>
      <c r="I1156" s="3">
        <f>IFERROR(__xludf.DUMMYFUNCTION("""COMPUTED_VALUE"""),35.0)</f>
        <v>35</v>
      </c>
    </row>
    <row r="1157">
      <c r="A1157" s="3">
        <v>197.0</v>
      </c>
      <c r="B1157" s="3">
        <v>2.0</v>
      </c>
      <c r="C1157" s="3">
        <v>191.0</v>
      </c>
      <c r="D1157" s="5">
        <v>43356.11497685185</v>
      </c>
      <c r="E1157" s="8">
        <f t="shared" si="1"/>
        <v>43356</v>
      </c>
      <c r="F1157" s="9">
        <f>IFERROR(__xludf.DUMMYFUNCTION("""COMPUTED_VALUE"""),0.11497685185185186)</f>
        <v>0.1149768519</v>
      </c>
      <c r="G1157" s="3">
        <f t="shared" si="2"/>
        <v>2</v>
      </c>
      <c r="H1157" s="3">
        <f>IFERROR(__xludf.DUMMYFUNCTION("""COMPUTED_VALUE"""),45.0)</f>
        <v>45</v>
      </c>
      <c r="I1157" s="3">
        <f>IFERROR(__xludf.DUMMYFUNCTION("""COMPUTED_VALUE"""),34.0)</f>
        <v>34</v>
      </c>
    </row>
    <row r="1158">
      <c r="A1158" s="3">
        <v>184.0</v>
      </c>
      <c r="B1158" s="3">
        <v>0.0</v>
      </c>
      <c r="C1158" s="3">
        <v>183.0</v>
      </c>
      <c r="D1158" s="5">
        <v>43356.125393518516</v>
      </c>
      <c r="E1158" s="8">
        <f t="shared" si="1"/>
        <v>43356</v>
      </c>
      <c r="F1158" s="9">
        <f>IFERROR(__xludf.DUMMYFUNCTION("""COMPUTED_VALUE"""),0.12539351851851852)</f>
        <v>0.1253935185</v>
      </c>
      <c r="G1158" s="3">
        <f t="shared" si="2"/>
        <v>3</v>
      </c>
      <c r="H1158" s="3">
        <f>IFERROR(__xludf.DUMMYFUNCTION("""COMPUTED_VALUE"""),0.0)</f>
        <v>0</v>
      </c>
      <c r="I1158" s="3">
        <f>IFERROR(__xludf.DUMMYFUNCTION("""COMPUTED_VALUE"""),34.0)</f>
        <v>34</v>
      </c>
    </row>
    <row r="1159">
      <c r="A1159" s="3">
        <v>148.0</v>
      </c>
      <c r="B1159" s="3">
        <v>0.0</v>
      </c>
      <c r="C1159" s="3">
        <v>148.0</v>
      </c>
      <c r="D1159" s="5">
        <v>43356.13582175926</v>
      </c>
      <c r="E1159" s="8">
        <f t="shared" si="1"/>
        <v>43356</v>
      </c>
      <c r="F1159" s="9">
        <f>IFERROR(__xludf.DUMMYFUNCTION("""COMPUTED_VALUE"""),0.13582175925925927)</f>
        <v>0.1358217593</v>
      </c>
      <c r="G1159" s="3">
        <f t="shared" si="2"/>
        <v>3</v>
      </c>
      <c r="H1159" s="3">
        <f>IFERROR(__xludf.DUMMYFUNCTION("""COMPUTED_VALUE"""),15.0)</f>
        <v>15</v>
      </c>
      <c r="I1159" s="3">
        <f>IFERROR(__xludf.DUMMYFUNCTION("""COMPUTED_VALUE"""),35.0)</f>
        <v>35</v>
      </c>
    </row>
    <row r="1160">
      <c r="A1160" s="3">
        <v>130.0</v>
      </c>
      <c r="B1160" s="3">
        <v>0.0</v>
      </c>
      <c r="C1160" s="3">
        <v>126.0</v>
      </c>
      <c r="D1160" s="5">
        <v>43356.14623842593</v>
      </c>
      <c r="E1160" s="8">
        <f t="shared" si="1"/>
        <v>43356</v>
      </c>
      <c r="F1160" s="9">
        <f>IFERROR(__xludf.DUMMYFUNCTION("""COMPUTED_VALUE"""),0.14623842592592592)</f>
        <v>0.1462384259</v>
      </c>
      <c r="G1160" s="3">
        <f t="shared" si="2"/>
        <v>3</v>
      </c>
      <c r="H1160" s="3">
        <f>IFERROR(__xludf.DUMMYFUNCTION("""COMPUTED_VALUE"""),30.0)</f>
        <v>30</v>
      </c>
      <c r="I1160" s="3">
        <f>IFERROR(__xludf.DUMMYFUNCTION("""COMPUTED_VALUE"""),35.0)</f>
        <v>35</v>
      </c>
    </row>
    <row r="1161">
      <c r="A1161" s="3">
        <v>94.0</v>
      </c>
      <c r="B1161" s="3">
        <v>0.0</v>
      </c>
      <c r="C1161" s="3">
        <v>91.0</v>
      </c>
      <c r="D1161" s="5">
        <v>43356.156643518516</v>
      </c>
      <c r="E1161" s="8">
        <f t="shared" si="1"/>
        <v>43356</v>
      </c>
      <c r="F1161" s="9">
        <f>IFERROR(__xludf.DUMMYFUNCTION("""COMPUTED_VALUE"""),0.15664351851851852)</f>
        <v>0.1566435185</v>
      </c>
      <c r="G1161" s="3">
        <f t="shared" si="2"/>
        <v>3</v>
      </c>
      <c r="H1161" s="3">
        <f>IFERROR(__xludf.DUMMYFUNCTION("""COMPUTED_VALUE"""),45.0)</f>
        <v>45</v>
      </c>
      <c r="I1161" s="3">
        <f>IFERROR(__xludf.DUMMYFUNCTION("""COMPUTED_VALUE"""),34.0)</f>
        <v>34</v>
      </c>
    </row>
    <row r="1162">
      <c r="A1162" s="3">
        <v>89.0</v>
      </c>
      <c r="B1162" s="3">
        <v>2.0</v>
      </c>
      <c r="C1162" s="3">
        <v>91.0</v>
      </c>
      <c r="D1162" s="5">
        <v>43356.16707175926</v>
      </c>
      <c r="E1162" s="8">
        <f t="shared" si="1"/>
        <v>43356</v>
      </c>
      <c r="F1162" s="9">
        <f>IFERROR(__xludf.DUMMYFUNCTION("""COMPUTED_VALUE"""),0.16707175925925927)</f>
        <v>0.1670717593</v>
      </c>
      <c r="G1162" s="3">
        <f t="shared" si="2"/>
        <v>4</v>
      </c>
      <c r="H1162" s="3">
        <f>IFERROR(__xludf.DUMMYFUNCTION("""COMPUTED_VALUE"""),0.0)</f>
        <v>0</v>
      </c>
      <c r="I1162" s="3">
        <f>IFERROR(__xludf.DUMMYFUNCTION("""COMPUTED_VALUE"""),35.0)</f>
        <v>35</v>
      </c>
    </row>
    <row r="1163">
      <c r="A1163" s="3">
        <v>47.0</v>
      </c>
      <c r="B1163" s="3">
        <v>0.0</v>
      </c>
      <c r="C1163" s="3">
        <v>46.0</v>
      </c>
      <c r="D1163" s="5">
        <v>43356.17748842593</v>
      </c>
      <c r="E1163" s="8">
        <f t="shared" si="1"/>
        <v>43356</v>
      </c>
      <c r="F1163" s="9">
        <f>IFERROR(__xludf.DUMMYFUNCTION("""COMPUTED_VALUE"""),0.17748842592592592)</f>
        <v>0.1774884259</v>
      </c>
      <c r="G1163" s="3">
        <f t="shared" si="2"/>
        <v>4</v>
      </c>
      <c r="H1163" s="3">
        <f>IFERROR(__xludf.DUMMYFUNCTION("""COMPUTED_VALUE"""),15.0)</f>
        <v>15</v>
      </c>
      <c r="I1163" s="3">
        <f>IFERROR(__xludf.DUMMYFUNCTION("""COMPUTED_VALUE"""),35.0)</f>
        <v>35</v>
      </c>
    </row>
    <row r="1164">
      <c r="A1164" s="3">
        <v>38.0</v>
      </c>
      <c r="B1164" s="3">
        <v>0.0</v>
      </c>
      <c r="C1164" s="3">
        <v>37.0</v>
      </c>
      <c r="D1164" s="5">
        <v>43356.18790509259</v>
      </c>
      <c r="E1164" s="8">
        <f t="shared" si="1"/>
        <v>43356</v>
      </c>
      <c r="F1164" s="9">
        <f>IFERROR(__xludf.DUMMYFUNCTION("""COMPUTED_VALUE"""),0.18790509259259258)</f>
        <v>0.1879050926</v>
      </c>
      <c r="G1164" s="3">
        <f t="shared" si="2"/>
        <v>4</v>
      </c>
      <c r="H1164" s="3">
        <f>IFERROR(__xludf.DUMMYFUNCTION("""COMPUTED_VALUE"""),30.0)</f>
        <v>30</v>
      </c>
      <c r="I1164" s="3">
        <f>IFERROR(__xludf.DUMMYFUNCTION("""COMPUTED_VALUE"""),35.0)</f>
        <v>35</v>
      </c>
    </row>
    <row r="1165">
      <c r="A1165" s="3">
        <v>34.0</v>
      </c>
      <c r="B1165" s="3">
        <v>0.0</v>
      </c>
      <c r="C1165" s="3">
        <v>33.0</v>
      </c>
      <c r="D1165" s="5">
        <v>43356.19831018519</v>
      </c>
      <c r="E1165" s="8">
        <f t="shared" si="1"/>
        <v>43356</v>
      </c>
      <c r="F1165" s="9">
        <f>IFERROR(__xludf.DUMMYFUNCTION("""COMPUTED_VALUE"""),0.19831018518518517)</f>
        <v>0.1983101852</v>
      </c>
      <c r="G1165" s="3">
        <f t="shared" si="2"/>
        <v>4</v>
      </c>
      <c r="H1165" s="3">
        <f>IFERROR(__xludf.DUMMYFUNCTION("""COMPUTED_VALUE"""),45.0)</f>
        <v>45</v>
      </c>
      <c r="I1165" s="3">
        <f>IFERROR(__xludf.DUMMYFUNCTION("""COMPUTED_VALUE"""),34.0)</f>
        <v>34</v>
      </c>
    </row>
    <row r="1166">
      <c r="A1166" s="3">
        <v>30.0</v>
      </c>
      <c r="B1166" s="3">
        <v>0.0</v>
      </c>
      <c r="C1166" s="3">
        <v>29.0</v>
      </c>
      <c r="D1166" s="5">
        <v>43356.20873842593</v>
      </c>
      <c r="E1166" s="8">
        <f t="shared" si="1"/>
        <v>43356</v>
      </c>
      <c r="F1166" s="9">
        <f>IFERROR(__xludf.DUMMYFUNCTION("""COMPUTED_VALUE"""),0.20873842592592592)</f>
        <v>0.2087384259</v>
      </c>
      <c r="G1166" s="3">
        <f t="shared" si="2"/>
        <v>5</v>
      </c>
      <c r="H1166" s="3">
        <f>IFERROR(__xludf.DUMMYFUNCTION("""COMPUTED_VALUE"""),0.0)</f>
        <v>0</v>
      </c>
      <c r="I1166" s="3">
        <f>IFERROR(__xludf.DUMMYFUNCTION("""COMPUTED_VALUE"""),35.0)</f>
        <v>35</v>
      </c>
    </row>
    <row r="1167">
      <c r="A1167" s="3">
        <v>30.0</v>
      </c>
      <c r="B1167" s="3">
        <v>0.0</v>
      </c>
      <c r="C1167" s="3">
        <v>29.0</v>
      </c>
      <c r="D1167" s="5">
        <v>43356.219143518516</v>
      </c>
      <c r="E1167" s="8">
        <f t="shared" si="1"/>
        <v>43356</v>
      </c>
      <c r="F1167" s="9">
        <f>IFERROR(__xludf.DUMMYFUNCTION("""COMPUTED_VALUE"""),0.21914351851851852)</f>
        <v>0.2191435185</v>
      </c>
      <c r="G1167" s="3">
        <f t="shared" si="2"/>
        <v>5</v>
      </c>
      <c r="H1167" s="3">
        <f>IFERROR(__xludf.DUMMYFUNCTION("""COMPUTED_VALUE"""),15.0)</f>
        <v>15</v>
      </c>
      <c r="I1167" s="3">
        <f>IFERROR(__xludf.DUMMYFUNCTION("""COMPUTED_VALUE"""),34.0)</f>
        <v>34</v>
      </c>
    </row>
    <row r="1168">
      <c r="A1168" s="3">
        <v>30.0</v>
      </c>
      <c r="B1168" s="3">
        <v>0.0</v>
      </c>
      <c r="C1168" s="3">
        <v>29.0</v>
      </c>
      <c r="D1168" s="5">
        <v>43356.22956018519</v>
      </c>
      <c r="E1168" s="8">
        <f t="shared" si="1"/>
        <v>43356</v>
      </c>
      <c r="F1168" s="9">
        <f>IFERROR(__xludf.DUMMYFUNCTION("""COMPUTED_VALUE"""),0.22956018518518517)</f>
        <v>0.2295601852</v>
      </c>
      <c r="G1168" s="3">
        <f t="shared" si="2"/>
        <v>5</v>
      </c>
      <c r="H1168" s="3">
        <f>IFERROR(__xludf.DUMMYFUNCTION("""COMPUTED_VALUE"""),30.0)</f>
        <v>30</v>
      </c>
      <c r="I1168" s="3">
        <f>IFERROR(__xludf.DUMMYFUNCTION("""COMPUTED_VALUE"""),34.0)</f>
        <v>34</v>
      </c>
    </row>
    <row r="1169">
      <c r="A1169" s="3">
        <v>27.0</v>
      </c>
      <c r="B1169" s="3">
        <v>0.0</v>
      </c>
      <c r="C1169" s="3">
        <v>26.0</v>
      </c>
      <c r="D1169" s="5">
        <v>43356.23997685185</v>
      </c>
      <c r="E1169" s="8">
        <f t="shared" si="1"/>
        <v>43356</v>
      </c>
      <c r="F1169" s="9">
        <f>IFERROR(__xludf.DUMMYFUNCTION("""COMPUTED_VALUE"""),0.23997685185185186)</f>
        <v>0.2399768519</v>
      </c>
      <c r="G1169" s="3">
        <f t="shared" si="2"/>
        <v>5</v>
      </c>
      <c r="H1169" s="3">
        <f>IFERROR(__xludf.DUMMYFUNCTION("""COMPUTED_VALUE"""),45.0)</f>
        <v>45</v>
      </c>
      <c r="I1169" s="3">
        <f>IFERROR(__xludf.DUMMYFUNCTION("""COMPUTED_VALUE"""),34.0)</f>
        <v>34</v>
      </c>
    </row>
    <row r="1170">
      <c r="A1170" s="3">
        <v>26.0</v>
      </c>
      <c r="B1170" s="3">
        <v>0.0</v>
      </c>
      <c r="C1170" s="3">
        <v>25.0</v>
      </c>
      <c r="D1170" s="5">
        <v>43356.250393518516</v>
      </c>
      <c r="E1170" s="8">
        <f t="shared" si="1"/>
        <v>43356</v>
      </c>
      <c r="F1170" s="9">
        <f>IFERROR(__xludf.DUMMYFUNCTION("""COMPUTED_VALUE"""),0.25039351851851854)</f>
        <v>0.2503935185</v>
      </c>
      <c r="G1170" s="3">
        <f t="shared" si="2"/>
        <v>6</v>
      </c>
      <c r="H1170" s="3">
        <f>IFERROR(__xludf.DUMMYFUNCTION("""COMPUTED_VALUE"""),0.0)</f>
        <v>0</v>
      </c>
      <c r="I1170" s="3">
        <f>IFERROR(__xludf.DUMMYFUNCTION("""COMPUTED_VALUE"""),34.0)</f>
        <v>34</v>
      </c>
    </row>
    <row r="1171">
      <c r="A1171" s="3">
        <v>26.0</v>
      </c>
      <c r="B1171" s="3">
        <v>0.0</v>
      </c>
      <c r="C1171" s="3">
        <v>25.0</v>
      </c>
      <c r="D1171" s="5">
        <v>43356.26081018519</v>
      </c>
      <c r="E1171" s="8">
        <f t="shared" si="1"/>
        <v>43356</v>
      </c>
      <c r="F1171" s="9">
        <f>IFERROR(__xludf.DUMMYFUNCTION("""COMPUTED_VALUE"""),0.2608101851851852)</f>
        <v>0.2608101852</v>
      </c>
      <c r="G1171" s="3">
        <f t="shared" si="2"/>
        <v>6</v>
      </c>
      <c r="H1171" s="3">
        <f>IFERROR(__xludf.DUMMYFUNCTION("""COMPUTED_VALUE"""),15.0)</f>
        <v>15</v>
      </c>
      <c r="I1171" s="3">
        <f>IFERROR(__xludf.DUMMYFUNCTION("""COMPUTED_VALUE"""),34.0)</f>
        <v>34</v>
      </c>
    </row>
    <row r="1172">
      <c r="A1172" s="3">
        <v>28.0</v>
      </c>
      <c r="B1172" s="3">
        <v>0.0</v>
      </c>
      <c r="C1172" s="3">
        <v>24.0</v>
      </c>
      <c r="D1172" s="5">
        <v>43356.273935185185</v>
      </c>
      <c r="E1172" s="8">
        <f t="shared" si="1"/>
        <v>43356</v>
      </c>
      <c r="F1172" s="9">
        <f>IFERROR(__xludf.DUMMYFUNCTION("""COMPUTED_VALUE"""),0.27393518518518517)</f>
        <v>0.2739351852</v>
      </c>
      <c r="G1172" s="3">
        <f t="shared" si="2"/>
        <v>6</v>
      </c>
      <c r="H1172" s="3">
        <f>IFERROR(__xludf.DUMMYFUNCTION("""COMPUTED_VALUE"""),34.0)</f>
        <v>34</v>
      </c>
      <c r="I1172" s="3">
        <f>IFERROR(__xludf.DUMMYFUNCTION("""COMPUTED_VALUE"""),28.0)</f>
        <v>28</v>
      </c>
    </row>
    <row r="1173">
      <c r="A1173" s="3">
        <v>23.0</v>
      </c>
      <c r="B1173" s="3">
        <v>0.0</v>
      </c>
      <c r="C1173" s="3">
        <v>22.0</v>
      </c>
      <c r="D1173" s="5">
        <v>43356.281643518516</v>
      </c>
      <c r="E1173" s="8">
        <f t="shared" si="1"/>
        <v>43356</v>
      </c>
      <c r="F1173" s="9">
        <f>IFERROR(__xludf.DUMMYFUNCTION("""COMPUTED_VALUE"""),0.28164351851851854)</f>
        <v>0.2816435185</v>
      </c>
      <c r="G1173" s="3">
        <f t="shared" si="2"/>
        <v>6</v>
      </c>
      <c r="H1173" s="3">
        <f>IFERROR(__xludf.DUMMYFUNCTION("""COMPUTED_VALUE"""),45.0)</f>
        <v>45</v>
      </c>
      <c r="I1173" s="3">
        <f>IFERROR(__xludf.DUMMYFUNCTION("""COMPUTED_VALUE"""),34.0)</f>
        <v>34</v>
      </c>
    </row>
    <row r="1174">
      <c r="A1174" s="3">
        <v>25.0</v>
      </c>
      <c r="B1174" s="3">
        <v>0.0</v>
      </c>
      <c r="C1174" s="3">
        <v>24.0</v>
      </c>
      <c r="D1174" s="5">
        <v>43356.29206018519</v>
      </c>
      <c r="E1174" s="8">
        <f t="shared" si="1"/>
        <v>43356</v>
      </c>
      <c r="F1174" s="9">
        <f>IFERROR(__xludf.DUMMYFUNCTION("""COMPUTED_VALUE"""),0.2920601851851852)</f>
        <v>0.2920601852</v>
      </c>
      <c r="G1174" s="3">
        <f t="shared" si="2"/>
        <v>7</v>
      </c>
      <c r="H1174" s="3">
        <f>IFERROR(__xludf.DUMMYFUNCTION("""COMPUTED_VALUE"""),0.0)</f>
        <v>0</v>
      </c>
      <c r="I1174" s="3">
        <f>IFERROR(__xludf.DUMMYFUNCTION("""COMPUTED_VALUE"""),34.0)</f>
        <v>34</v>
      </c>
    </row>
    <row r="1175">
      <c r="A1175" s="3">
        <v>38.0</v>
      </c>
      <c r="B1175" s="3">
        <v>0.0</v>
      </c>
      <c r="C1175" s="3">
        <v>37.0</v>
      </c>
      <c r="D1175" s="5">
        <v>43356.30248842593</v>
      </c>
      <c r="E1175" s="8">
        <f t="shared" si="1"/>
        <v>43356</v>
      </c>
      <c r="F1175" s="9">
        <f>IFERROR(__xludf.DUMMYFUNCTION("""COMPUTED_VALUE"""),0.30248842592592595)</f>
        <v>0.3024884259</v>
      </c>
      <c r="G1175" s="3">
        <f t="shared" si="2"/>
        <v>7</v>
      </c>
      <c r="H1175" s="3">
        <f>IFERROR(__xludf.DUMMYFUNCTION("""COMPUTED_VALUE"""),15.0)</f>
        <v>15</v>
      </c>
      <c r="I1175" s="3">
        <f>IFERROR(__xludf.DUMMYFUNCTION("""COMPUTED_VALUE"""),35.0)</f>
        <v>35</v>
      </c>
    </row>
    <row r="1176">
      <c r="A1176" s="3">
        <v>45.0</v>
      </c>
      <c r="B1176" s="3">
        <v>0.0</v>
      </c>
      <c r="C1176" s="3">
        <v>45.0</v>
      </c>
      <c r="D1176" s="5">
        <v>43356.31291666667</v>
      </c>
      <c r="E1176" s="8">
        <f t="shared" si="1"/>
        <v>43356</v>
      </c>
      <c r="F1176" s="9">
        <f>IFERROR(__xludf.DUMMYFUNCTION("""COMPUTED_VALUE"""),0.3129166666666667)</f>
        <v>0.3129166667</v>
      </c>
      <c r="G1176" s="3">
        <f t="shared" si="2"/>
        <v>7</v>
      </c>
      <c r="H1176" s="3">
        <f>IFERROR(__xludf.DUMMYFUNCTION("""COMPUTED_VALUE"""),30.0)</f>
        <v>30</v>
      </c>
      <c r="I1176" s="3">
        <f>IFERROR(__xludf.DUMMYFUNCTION("""COMPUTED_VALUE"""),36.0)</f>
        <v>36</v>
      </c>
    </row>
    <row r="1177">
      <c r="A1177" s="3">
        <v>61.0</v>
      </c>
      <c r="B1177" s="3">
        <v>0.0</v>
      </c>
      <c r="C1177" s="3">
        <v>56.0</v>
      </c>
      <c r="D1177" s="5">
        <v>43356.323333333334</v>
      </c>
      <c r="E1177" s="8">
        <f t="shared" si="1"/>
        <v>43356</v>
      </c>
      <c r="F1177" s="9">
        <f>IFERROR(__xludf.DUMMYFUNCTION("""COMPUTED_VALUE"""),0.3233333333333333)</f>
        <v>0.3233333333</v>
      </c>
      <c r="G1177" s="3">
        <f t="shared" si="2"/>
        <v>7</v>
      </c>
      <c r="H1177" s="3">
        <f>IFERROR(__xludf.DUMMYFUNCTION("""COMPUTED_VALUE"""),45.0)</f>
        <v>45</v>
      </c>
      <c r="I1177" s="3">
        <f>IFERROR(__xludf.DUMMYFUNCTION("""COMPUTED_VALUE"""),36.0)</f>
        <v>36</v>
      </c>
    </row>
    <row r="1178">
      <c r="A1178" s="3">
        <v>49.0</v>
      </c>
      <c r="B1178" s="3">
        <v>0.0</v>
      </c>
      <c r="C1178" s="3">
        <v>48.0</v>
      </c>
      <c r="D1178" s="5">
        <v>43356.33375</v>
      </c>
      <c r="E1178" s="8">
        <f t="shared" si="1"/>
        <v>43356</v>
      </c>
      <c r="F1178" s="9">
        <f>IFERROR(__xludf.DUMMYFUNCTION("""COMPUTED_VALUE"""),0.33375)</f>
        <v>0.33375</v>
      </c>
      <c r="G1178" s="3">
        <f t="shared" si="2"/>
        <v>8</v>
      </c>
      <c r="H1178" s="3">
        <f>IFERROR(__xludf.DUMMYFUNCTION("""COMPUTED_VALUE"""),0.0)</f>
        <v>0</v>
      </c>
      <c r="I1178" s="3">
        <f>IFERROR(__xludf.DUMMYFUNCTION("""COMPUTED_VALUE"""),36.0)</f>
        <v>36</v>
      </c>
    </row>
    <row r="1179">
      <c r="A1179" s="3">
        <v>75.0</v>
      </c>
      <c r="B1179" s="3">
        <v>0.0</v>
      </c>
      <c r="C1179" s="3">
        <v>74.0</v>
      </c>
      <c r="D1179" s="5">
        <v>43356.34415509259</v>
      </c>
      <c r="E1179" s="8">
        <f t="shared" si="1"/>
        <v>43356</v>
      </c>
      <c r="F1179" s="9">
        <f>IFERROR(__xludf.DUMMYFUNCTION("""COMPUTED_VALUE"""),0.3441550925925926)</f>
        <v>0.3441550926</v>
      </c>
      <c r="G1179" s="3">
        <f t="shared" si="2"/>
        <v>8</v>
      </c>
      <c r="H1179" s="3">
        <f>IFERROR(__xludf.DUMMYFUNCTION("""COMPUTED_VALUE"""),15.0)</f>
        <v>15</v>
      </c>
      <c r="I1179" s="3">
        <f>IFERROR(__xludf.DUMMYFUNCTION("""COMPUTED_VALUE"""),35.0)</f>
        <v>35</v>
      </c>
    </row>
    <row r="1180">
      <c r="A1180" s="3">
        <v>122.0</v>
      </c>
      <c r="B1180" s="3">
        <v>1.0</v>
      </c>
      <c r="C1180" s="3">
        <v>123.0</v>
      </c>
      <c r="D1180" s="5">
        <v>43356.354583333334</v>
      </c>
      <c r="E1180" s="8">
        <f t="shared" si="1"/>
        <v>43356</v>
      </c>
      <c r="F1180" s="9">
        <f>IFERROR(__xludf.DUMMYFUNCTION("""COMPUTED_VALUE"""),0.3545833333333333)</f>
        <v>0.3545833333</v>
      </c>
      <c r="G1180" s="3">
        <f t="shared" si="2"/>
        <v>8</v>
      </c>
      <c r="H1180" s="3">
        <f>IFERROR(__xludf.DUMMYFUNCTION("""COMPUTED_VALUE"""),30.0)</f>
        <v>30</v>
      </c>
      <c r="I1180" s="3">
        <f>IFERROR(__xludf.DUMMYFUNCTION("""COMPUTED_VALUE"""),36.0)</f>
        <v>36</v>
      </c>
    </row>
    <row r="1181">
      <c r="A1181" s="3">
        <v>214.0</v>
      </c>
      <c r="B1181" s="3">
        <v>0.0</v>
      </c>
      <c r="C1181" s="3">
        <v>213.0</v>
      </c>
      <c r="D1181" s="5">
        <v>43356.365</v>
      </c>
      <c r="E1181" s="8">
        <f t="shared" si="1"/>
        <v>43356</v>
      </c>
      <c r="F1181" s="9">
        <f>IFERROR(__xludf.DUMMYFUNCTION("""COMPUTED_VALUE"""),0.365)</f>
        <v>0.365</v>
      </c>
      <c r="G1181" s="3">
        <f t="shared" si="2"/>
        <v>8</v>
      </c>
      <c r="H1181" s="3">
        <f>IFERROR(__xludf.DUMMYFUNCTION("""COMPUTED_VALUE"""),45.0)</f>
        <v>45</v>
      </c>
      <c r="I1181" s="3">
        <f>IFERROR(__xludf.DUMMYFUNCTION("""COMPUTED_VALUE"""),36.0)</f>
        <v>36</v>
      </c>
    </row>
    <row r="1182">
      <c r="A1182" s="3">
        <v>194.0</v>
      </c>
      <c r="B1182" s="3">
        <v>0.0</v>
      </c>
      <c r="C1182" s="3">
        <v>194.0</v>
      </c>
      <c r="D1182" s="5">
        <v>43356.37541666667</v>
      </c>
      <c r="E1182" s="8">
        <f t="shared" si="1"/>
        <v>43356</v>
      </c>
      <c r="F1182" s="9">
        <f>IFERROR(__xludf.DUMMYFUNCTION("""COMPUTED_VALUE"""),0.3754166666666667)</f>
        <v>0.3754166667</v>
      </c>
      <c r="G1182" s="3">
        <f t="shared" si="2"/>
        <v>9</v>
      </c>
      <c r="H1182" s="3">
        <f>IFERROR(__xludf.DUMMYFUNCTION("""COMPUTED_VALUE"""),0.0)</f>
        <v>0</v>
      </c>
      <c r="I1182" s="3">
        <f>IFERROR(__xludf.DUMMYFUNCTION("""COMPUTED_VALUE"""),36.0)</f>
        <v>36</v>
      </c>
    </row>
    <row r="1183">
      <c r="A1183" s="3">
        <v>308.0</v>
      </c>
      <c r="B1183" s="3">
        <v>2.0</v>
      </c>
      <c r="C1183" s="3">
        <v>308.0</v>
      </c>
      <c r="D1183" s="5">
        <v>43356.38582175926</v>
      </c>
      <c r="E1183" s="8">
        <f t="shared" si="1"/>
        <v>43356</v>
      </c>
      <c r="F1183" s="9">
        <f>IFERROR(__xludf.DUMMYFUNCTION("""COMPUTED_VALUE"""),0.38582175925925927)</f>
        <v>0.3858217593</v>
      </c>
      <c r="G1183" s="3">
        <f t="shared" si="2"/>
        <v>9</v>
      </c>
      <c r="H1183" s="3">
        <f>IFERROR(__xludf.DUMMYFUNCTION("""COMPUTED_VALUE"""),15.0)</f>
        <v>15</v>
      </c>
      <c r="I1183" s="3">
        <f>IFERROR(__xludf.DUMMYFUNCTION("""COMPUTED_VALUE"""),35.0)</f>
        <v>35</v>
      </c>
    </row>
    <row r="1184">
      <c r="A1184" s="3">
        <v>483.0</v>
      </c>
      <c r="B1184" s="3">
        <v>3.0</v>
      </c>
      <c r="C1184" s="3">
        <v>486.0</v>
      </c>
      <c r="D1184" s="5">
        <v>43356.39625</v>
      </c>
      <c r="E1184" s="8">
        <f t="shared" si="1"/>
        <v>43356</v>
      </c>
      <c r="F1184" s="9">
        <f>IFERROR(__xludf.DUMMYFUNCTION("""COMPUTED_VALUE"""),0.39625)</f>
        <v>0.39625</v>
      </c>
      <c r="G1184" s="3">
        <f t="shared" si="2"/>
        <v>9</v>
      </c>
      <c r="H1184" s="3">
        <f>IFERROR(__xludf.DUMMYFUNCTION("""COMPUTED_VALUE"""),30.0)</f>
        <v>30</v>
      </c>
      <c r="I1184" s="3">
        <f>IFERROR(__xludf.DUMMYFUNCTION("""COMPUTED_VALUE"""),36.0)</f>
        <v>36</v>
      </c>
    </row>
    <row r="1185">
      <c r="A1185" s="3">
        <v>796.0</v>
      </c>
      <c r="B1185" s="3">
        <v>4.0</v>
      </c>
      <c r="C1185" s="3">
        <v>800.0</v>
      </c>
      <c r="D1185" s="5">
        <v>43356.40666666667</v>
      </c>
      <c r="E1185" s="8">
        <f t="shared" si="1"/>
        <v>43356</v>
      </c>
      <c r="F1185" s="9">
        <f>IFERROR(__xludf.DUMMYFUNCTION("""COMPUTED_VALUE"""),0.4066666666666667)</f>
        <v>0.4066666667</v>
      </c>
      <c r="G1185" s="3">
        <f t="shared" si="2"/>
        <v>9</v>
      </c>
      <c r="H1185" s="3">
        <f>IFERROR(__xludf.DUMMYFUNCTION("""COMPUTED_VALUE"""),45.0)</f>
        <v>45</v>
      </c>
      <c r="I1185" s="3">
        <f>IFERROR(__xludf.DUMMYFUNCTION("""COMPUTED_VALUE"""),36.0)</f>
        <v>36</v>
      </c>
    </row>
    <row r="1186">
      <c r="A1186" s="3">
        <v>760.0</v>
      </c>
      <c r="B1186" s="3">
        <v>11.0</v>
      </c>
      <c r="C1186" s="3">
        <v>771.0</v>
      </c>
      <c r="D1186" s="5">
        <v>43356.417083333334</v>
      </c>
      <c r="E1186" s="8">
        <f t="shared" si="1"/>
        <v>43356</v>
      </c>
      <c r="F1186" s="9">
        <f>IFERROR(__xludf.DUMMYFUNCTION("""COMPUTED_VALUE"""),0.4170833333333333)</f>
        <v>0.4170833333</v>
      </c>
      <c r="G1186" s="3">
        <f t="shared" si="2"/>
        <v>10</v>
      </c>
      <c r="H1186" s="3">
        <f>IFERROR(__xludf.DUMMYFUNCTION("""COMPUTED_VALUE"""),0.0)</f>
        <v>0</v>
      </c>
      <c r="I1186" s="3">
        <f>IFERROR(__xludf.DUMMYFUNCTION("""COMPUTED_VALUE"""),36.0)</f>
        <v>36</v>
      </c>
    </row>
    <row r="1187">
      <c r="A1187" s="3">
        <v>733.0</v>
      </c>
      <c r="B1187" s="3">
        <v>16.0</v>
      </c>
      <c r="C1187" s="3">
        <v>749.0</v>
      </c>
      <c r="D1187" s="5">
        <v>43356.42748842593</v>
      </c>
      <c r="E1187" s="8">
        <f t="shared" si="1"/>
        <v>43356</v>
      </c>
      <c r="F1187" s="9">
        <f>IFERROR(__xludf.DUMMYFUNCTION("""COMPUTED_VALUE"""),0.42748842592592595)</f>
        <v>0.4274884259</v>
      </c>
      <c r="G1187" s="3">
        <f t="shared" si="2"/>
        <v>10</v>
      </c>
      <c r="H1187" s="3">
        <f>IFERROR(__xludf.DUMMYFUNCTION("""COMPUTED_VALUE"""),15.0)</f>
        <v>15</v>
      </c>
      <c r="I1187" s="3">
        <f>IFERROR(__xludf.DUMMYFUNCTION("""COMPUTED_VALUE"""),35.0)</f>
        <v>35</v>
      </c>
    </row>
    <row r="1188">
      <c r="A1188" s="3">
        <v>838.0</v>
      </c>
      <c r="B1188" s="3">
        <v>22.0</v>
      </c>
      <c r="C1188" s="3">
        <v>860.0</v>
      </c>
      <c r="D1188" s="5">
        <v>43356.43791666667</v>
      </c>
      <c r="E1188" s="8">
        <f t="shared" si="1"/>
        <v>43356</v>
      </c>
      <c r="F1188" s="9">
        <f>IFERROR(__xludf.DUMMYFUNCTION("""COMPUTED_VALUE"""),0.4379166666666667)</f>
        <v>0.4379166667</v>
      </c>
      <c r="G1188" s="3">
        <f t="shared" si="2"/>
        <v>10</v>
      </c>
      <c r="H1188" s="3">
        <f>IFERROR(__xludf.DUMMYFUNCTION("""COMPUTED_VALUE"""),30.0)</f>
        <v>30</v>
      </c>
      <c r="I1188" s="3">
        <f>IFERROR(__xludf.DUMMYFUNCTION("""COMPUTED_VALUE"""),36.0)</f>
        <v>36</v>
      </c>
    </row>
    <row r="1189">
      <c r="A1189" s="3">
        <v>1107.0</v>
      </c>
      <c r="B1189" s="3">
        <v>20.0</v>
      </c>
      <c r="C1189" s="3">
        <v>1127.0</v>
      </c>
      <c r="D1189" s="5">
        <v>43356.44832175926</v>
      </c>
      <c r="E1189" s="8">
        <f t="shared" si="1"/>
        <v>43356</v>
      </c>
      <c r="F1189" s="9">
        <f>IFERROR(__xludf.DUMMYFUNCTION("""COMPUTED_VALUE"""),0.44832175925925927)</f>
        <v>0.4483217593</v>
      </c>
      <c r="G1189" s="3">
        <f t="shared" si="2"/>
        <v>10</v>
      </c>
      <c r="H1189" s="3">
        <f>IFERROR(__xludf.DUMMYFUNCTION("""COMPUTED_VALUE"""),45.0)</f>
        <v>45</v>
      </c>
      <c r="I1189" s="3">
        <f>IFERROR(__xludf.DUMMYFUNCTION("""COMPUTED_VALUE"""),35.0)</f>
        <v>35</v>
      </c>
    </row>
    <row r="1190">
      <c r="A1190" s="3">
        <v>813.0</v>
      </c>
      <c r="B1190" s="3">
        <v>12.0</v>
      </c>
      <c r="C1190" s="3">
        <v>825.0</v>
      </c>
      <c r="D1190" s="5">
        <v>43356.45873842593</v>
      </c>
      <c r="E1190" s="8">
        <f t="shared" si="1"/>
        <v>43356</v>
      </c>
      <c r="F1190" s="9">
        <f>IFERROR(__xludf.DUMMYFUNCTION("""COMPUTED_VALUE"""),0.45873842592592595)</f>
        <v>0.4587384259</v>
      </c>
      <c r="G1190" s="3">
        <f t="shared" si="2"/>
        <v>11</v>
      </c>
      <c r="H1190" s="3">
        <f>IFERROR(__xludf.DUMMYFUNCTION("""COMPUTED_VALUE"""),0.0)</f>
        <v>0</v>
      </c>
      <c r="I1190" s="3">
        <f>IFERROR(__xludf.DUMMYFUNCTION("""COMPUTED_VALUE"""),35.0)</f>
        <v>35</v>
      </c>
    </row>
    <row r="1191">
      <c r="A1191" s="3">
        <v>716.0</v>
      </c>
      <c r="B1191" s="3">
        <v>20.0</v>
      </c>
      <c r="C1191" s="3">
        <v>736.0</v>
      </c>
      <c r="D1191" s="5">
        <v>43356.46916666667</v>
      </c>
      <c r="E1191" s="8">
        <f t="shared" si="1"/>
        <v>43356</v>
      </c>
      <c r="F1191" s="9">
        <f>IFERROR(__xludf.DUMMYFUNCTION("""COMPUTED_VALUE"""),0.4691666666666667)</f>
        <v>0.4691666667</v>
      </c>
      <c r="G1191" s="3">
        <f t="shared" si="2"/>
        <v>11</v>
      </c>
      <c r="H1191" s="3">
        <f>IFERROR(__xludf.DUMMYFUNCTION("""COMPUTED_VALUE"""),15.0)</f>
        <v>15</v>
      </c>
      <c r="I1191" s="3">
        <f>IFERROR(__xludf.DUMMYFUNCTION("""COMPUTED_VALUE"""),36.0)</f>
        <v>36</v>
      </c>
    </row>
    <row r="1192">
      <c r="A1192" s="3">
        <v>599.0</v>
      </c>
      <c r="B1192" s="3">
        <v>10.0</v>
      </c>
      <c r="C1192" s="3">
        <v>609.0</v>
      </c>
      <c r="D1192" s="5">
        <v>43356.479583333334</v>
      </c>
      <c r="E1192" s="8">
        <f t="shared" si="1"/>
        <v>43356</v>
      </c>
      <c r="F1192" s="9">
        <f>IFERROR(__xludf.DUMMYFUNCTION("""COMPUTED_VALUE"""),0.4795833333333333)</f>
        <v>0.4795833333</v>
      </c>
      <c r="G1192" s="3">
        <f t="shared" si="2"/>
        <v>11</v>
      </c>
      <c r="H1192" s="3">
        <f>IFERROR(__xludf.DUMMYFUNCTION("""COMPUTED_VALUE"""),30.0)</f>
        <v>30</v>
      </c>
      <c r="I1192" s="3">
        <f>IFERROR(__xludf.DUMMYFUNCTION("""COMPUTED_VALUE"""),36.0)</f>
        <v>36</v>
      </c>
    </row>
    <row r="1193">
      <c r="A1193" s="3">
        <v>575.0</v>
      </c>
      <c r="B1193" s="3">
        <v>4.0</v>
      </c>
      <c r="C1193" s="3">
        <v>579.0</v>
      </c>
      <c r="D1193" s="5">
        <v>43356.49</v>
      </c>
      <c r="E1193" s="8">
        <f t="shared" si="1"/>
        <v>43356</v>
      </c>
      <c r="F1193" s="9">
        <f>IFERROR(__xludf.DUMMYFUNCTION("""COMPUTED_VALUE"""),0.49)</f>
        <v>0.49</v>
      </c>
      <c r="G1193" s="3">
        <f t="shared" si="2"/>
        <v>11</v>
      </c>
      <c r="H1193" s="3">
        <f>IFERROR(__xludf.DUMMYFUNCTION("""COMPUTED_VALUE"""),45.0)</f>
        <v>45</v>
      </c>
      <c r="I1193" s="3">
        <f>IFERROR(__xludf.DUMMYFUNCTION("""COMPUTED_VALUE"""),36.0)</f>
        <v>36</v>
      </c>
    </row>
    <row r="1194">
      <c r="A1194" s="3">
        <v>400.0</v>
      </c>
      <c r="B1194" s="3">
        <v>3.0</v>
      </c>
      <c r="C1194" s="3">
        <v>403.0</v>
      </c>
      <c r="D1194" s="5">
        <v>43356.50041666667</v>
      </c>
      <c r="E1194" s="8">
        <f t="shared" si="1"/>
        <v>43356</v>
      </c>
      <c r="F1194" s="9">
        <f>IFERROR(__xludf.DUMMYFUNCTION("""COMPUTED_VALUE"""),0.5004166666666666)</f>
        <v>0.5004166667</v>
      </c>
      <c r="G1194" s="3">
        <f t="shared" si="2"/>
        <v>12</v>
      </c>
      <c r="H1194" s="3">
        <f>IFERROR(__xludf.DUMMYFUNCTION("""COMPUTED_VALUE"""),0.0)</f>
        <v>0</v>
      </c>
      <c r="I1194" s="3">
        <f>IFERROR(__xludf.DUMMYFUNCTION("""COMPUTED_VALUE"""),36.0)</f>
        <v>36</v>
      </c>
    </row>
    <row r="1195">
      <c r="A1195" s="3">
        <v>371.0</v>
      </c>
      <c r="B1195" s="3">
        <v>5.0</v>
      </c>
      <c r="C1195" s="3">
        <v>376.0</v>
      </c>
      <c r="D1195" s="5">
        <v>43356.51082175926</v>
      </c>
      <c r="E1195" s="8">
        <f t="shared" si="1"/>
        <v>43356</v>
      </c>
      <c r="F1195" s="9">
        <f>IFERROR(__xludf.DUMMYFUNCTION("""COMPUTED_VALUE"""),0.5108217592592592)</f>
        <v>0.5108217593</v>
      </c>
      <c r="G1195" s="3">
        <f t="shared" si="2"/>
        <v>12</v>
      </c>
      <c r="H1195" s="3">
        <f>IFERROR(__xludf.DUMMYFUNCTION("""COMPUTED_VALUE"""),15.0)</f>
        <v>15</v>
      </c>
      <c r="I1195" s="3">
        <f>IFERROR(__xludf.DUMMYFUNCTION("""COMPUTED_VALUE"""),35.0)</f>
        <v>35</v>
      </c>
    </row>
    <row r="1196">
      <c r="A1196" s="3">
        <v>380.0</v>
      </c>
      <c r="B1196" s="3">
        <v>3.0</v>
      </c>
      <c r="C1196" s="3">
        <v>383.0</v>
      </c>
      <c r="D1196" s="5">
        <v>43356.52123842593</v>
      </c>
      <c r="E1196" s="8">
        <f t="shared" si="1"/>
        <v>43356</v>
      </c>
      <c r="F1196" s="9">
        <f>IFERROR(__xludf.DUMMYFUNCTION("""COMPUTED_VALUE"""),0.521238425925926)</f>
        <v>0.5212384259</v>
      </c>
      <c r="G1196" s="3">
        <f t="shared" si="2"/>
        <v>12</v>
      </c>
      <c r="H1196" s="3">
        <f>IFERROR(__xludf.DUMMYFUNCTION("""COMPUTED_VALUE"""),30.0)</f>
        <v>30</v>
      </c>
      <c r="I1196" s="3">
        <f>IFERROR(__xludf.DUMMYFUNCTION("""COMPUTED_VALUE"""),35.0)</f>
        <v>35</v>
      </c>
    </row>
    <row r="1197">
      <c r="A1197" s="3">
        <v>401.0</v>
      </c>
      <c r="B1197" s="3">
        <v>2.0</v>
      </c>
      <c r="C1197" s="3">
        <v>403.0</v>
      </c>
      <c r="D1197" s="5">
        <v>43356.53165509259</v>
      </c>
      <c r="E1197" s="8">
        <f t="shared" si="1"/>
        <v>43356</v>
      </c>
      <c r="F1197" s="9">
        <f>IFERROR(__xludf.DUMMYFUNCTION("""COMPUTED_VALUE"""),0.5316550925925926)</f>
        <v>0.5316550926</v>
      </c>
      <c r="G1197" s="3">
        <f t="shared" si="2"/>
        <v>12</v>
      </c>
      <c r="H1197" s="3">
        <f>IFERROR(__xludf.DUMMYFUNCTION("""COMPUTED_VALUE"""),45.0)</f>
        <v>45</v>
      </c>
      <c r="I1197" s="3">
        <f>IFERROR(__xludf.DUMMYFUNCTION("""COMPUTED_VALUE"""),35.0)</f>
        <v>35</v>
      </c>
    </row>
    <row r="1198">
      <c r="A1198" s="3">
        <v>348.0</v>
      </c>
      <c r="B1198" s="3">
        <v>3.0</v>
      </c>
      <c r="C1198" s="3">
        <v>351.0</v>
      </c>
      <c r="D1198" s="5">
        <v>43356.542083333334</v>
      </c>
      <c r="E1198" s="8">
        <f t="shared" si="1"/>
        <v>43356</v>
      </c>
      <c r="F1198" s="9">
        <f>IFERROR(__xludf.DUMMYFUNCTION("""COMPUTED_VALUE"""),0.5420833333333334)</f>
        <v>0.5420833333</v>
      </c>
      <c r="G1198" s="3">
        <f t="shared" si="2"/>
        <v>13</v>
      </c>
      <c r="H1198" s="3">
        <f>IFERROR(__xludf.DUMMYFUNCTION("""COMPUTED_VALUE"""),0.0)</f>
        <v>0</v>
      </c>
      <c r="I1198" s="3">
        <f>IFERROR(__xludf.DUMMYFUNCTION("""COMPUTED_VALUE"""),36.0)</f>
        <v>36</v>
      </c>
    </row>
    <row r="1199">
      <c r="A1199" s="3">
        <v>420.0</v>
      </c>
      <c r="B1199" s="3">
        <v>3.0</v>
      </c>
      <c r="C1199" s="3">
        <v>423.0</v>
      </c>
      <c r="D1199" s="5">
        <v>43356.5525</v>
      </c>
      <c r="E1199" s="8">
        <f t="shared" si="1"/>
        <v>43356</v>
      </c>
      <c r="F1199" s="9">
        <f>IFERROR(__xludf.DUMMYFUNCTION("""COMPUTED_VALUE"""),0.5525)</f>
        <v>0.5525</v>
      </c>
      <c r="G1199" s="3">
        <f t="shared" si="2"/>
        <v>13</v>
      </c>
      <c r="H1199" s="3">
        <f>IFERROR(__xludf.DUMMYFUNCTION("""COMPUTED_VALUE"""),15.0)</f>
        <v>15</v>
      </c>
      <c r="I1199" s="3">
        <f>IFERROR(__xludf.DUMMYFUNCTION("""COMPUTED_VALUE"""),36.0)</f>
        <v>36</v>
      </c>
    </row>
    <row r="1200">
      <c r="A1200" s="3">
        <v>397.0</v>
      </c>
      <c r="B1200" s="3">
        <v>4.0</v>
      </c>
      <c r="C1200" s="3">
        <v>401.0</v>
      </c>
      <c r="D1200" s="5">
        <v>43356.56291666667</v>
      </c>
      <c r="E1200" s="8">
        <f t="shared" si="1"/>
        <v>43356</v>
      </c>
      <c r="F1200" s="9">
        <f>IFERROR(__xludf.DUMMYFUNCTION("""COMPUTED_VALUE"""),0.5629166666666666)</f>
        <v>0.5629166667</v>
      </c>
      <c r="G1200" s="3">
        <f t="shared" si="2"/>
        <v>13</v>
      </c>
      <c r="H1200" s="3">
        <f>IFERROR(__xludf.DUMMYFUNCTION("""COMPUTED_VALUE"""),30.0)</f>
        <v>30</v>
      </c>
      <c r="I1200" s="3">
        <f>IFERROR(__xludf.DUMMYFUNCTION("""COMPUTED_VALUE"""),36.0)</f>
        <v>36</v>
      </c>
    </row>
    <row r="1201">
      <c r="A1201" s="3">
        <v>416.0</v>
      </c>
      <c r="B1201" s="3">
        <v>5.0</v>
      </c>
      <c r="C1201" s="3">
        <v>421.0</v>
      </c>
      <c r="D1201" s="5">
        <v>43356.57332175926</v>
      </c>
      <c r="E1201" s="8">
        <f t="shared" si="1"/>
        <v>43356</v>
      </c>
      <c r="F1201" s="9">
        <f>IFERROR(__xludf.DUMMYFUNCTION("""COMPUTED_VALUE"""),0.5733217592592592)</f>
        <v>0.5733217593</v>
      </c>
      <c r="G1201" s="3">
        <f t="shared" si="2"/>
        <v>13</v>
      </c>
      <c r="H1201" s="3">
        <f>IFERROR(__xludf.DUMMYFUNCTION("""COMPUTED_VALUE"""),45.0)</f>
        <v>45</v>
      </c>
      <c r="I1201" s="3">
        <f>IFERROR(__xludf.DUMMYFUNCTION("""COMPUTED_VALUE"""),35.0)</f>
        <v>35</v>
      </c>
    </row>
    <row r="1202">
      <c r="A1202" s="3">
        <v>397.0</v>
      </c>
      <c r="B1202" s="3">
        <v>1.0</v>
      </c>
      <c r="C1202" s="3">
        <v>398.0</v>
      </c>
      <c r="D1202" s="5">
        <v>43356.58375</v>
      </c>
      <c r="E1202" s="8">
        <f t="shared" si="1"/>
        <v>43356</v>
      </c>
      <c r="F1202" s="9">
        <f>IFERROR(__xludf.DUMMYFUNCTION("""COMPUTED_VALUE"""),0.58375)</f>
        <v>0.58375</v>
      </c>
      <c r="G1202" s="3">
        <f t="shared" si="2"/>
        <v>14</v>
      </c>
      <c r="H1202" s="3">
        <f>IFERROR(__xludf.DUMMYFUNCTION("""COMPUTED_VALUE"""),0.0)</f>
        <v>0</v>
      </c>
      <c r="I1202" s="3">
        <f>IFERROR(__xludf.DUMMYFUNCTION("""COMPUTED_VALUE"""),36.0)</f>
        <v>36</v>
      </c>
    </row>
    <row r="1203">
      <c r="A1203" s="3">
        <v>473.0</v>
      </c>
      <c r="B1203" s="3">
        <v>0.0</v>
      </c>
      <c r="C1203" s="3">
        <v>473.0</v>
      </c>
      <c r="D1203" s="5">
        <v>43356.59415509259</v>
      </c>
      <c r="E1203" s="8">
        <f t="shared" si="1"/>
        <v>43356</v>
      </c>
      <c r="F1203" s="9">
        <f>IFERROR(__xludf.DUMMYFUNCTION("""COMPUTED_VALUE"""),0.5941550925925926)</f>
        <v>0.5941550926</v>
      </c>
      <c r="G1203" s="3">
        <f t="shared" si="2"/>
        <v>14</v>
      </c>
      <c r="H1203" s="3">
        <f>IFERROR(__xludf.DUMMYFUNCTION("""COMPUTED_VALUE"""),15.0)</f>
        <v>15</v>
      </c>
      <c r="I1203" s="3">
        <f>IFERROR(__xludf.DUMMYFUNCTION("""COMPUTED_VALUE"""),35.0)</f>
        <v>35</v>
      </c>
    </row>
    <row r="1204">
      <c r="A1204" s="3">
        <v>455.0</v>
      </c>
      <c r="B1204" s="3">
        <v>1.0</v>
      </c>
      <c r="C1204" s="3">
        <v>456.0</v>
      </c>
      <c r="D1204" s="5">
        <v>43356.60457175926</v>
      </c>
      <c r="E1204" s="8">
        <f t="shared" si="1"/>
        <v>43356</v>
      </c>
      <c r="F1204" s="9">
        <f>IFERROR(__xludf.DUMMYFUNCTION("""COMPUTED_VALUE"""),0.6045717592592592)</f>
        <v>0.6045717593</v>
      </c>
      <c r="G1204" s="3">
        <f t="shared" si="2"/>
        <v>14</v>
      </c>
      <c r="H1204" s="3">
        <f>IFERROR(__xludf.DUMMYFUNCTION("""COMPUTED_VALUE"""),30.0)</f>
        <v>30</v>
      </c>
      <c r="I1204" s="3">
        <f>IFERROR(__xludf.DUMMYFUNCTION("""COMPUTED_VALUE"""),35.0)</f>
        <v>35</v>
      </c>
    </row>
    <row r="1205">
      <c r="A1205" s="3">
        <v>502.0</v>
      </c>
      <c r="B1205" s="3">
        <v>2.0</v>
      </c>
      <c r="C1205" s="3">
        <v>504.0</v>
      </c>
      <c r="D1205" s="5">
        <v>43356.615</v>
      </c>
      <c r="E1205" s="8">
        <f t="shared" si="1"/>
        <v>43356</v>
      </c>
      <c r="F1205" s="9">
        <f>IFERROR(__xludf.DUMMYFUNCTION("""COMPUTED_VALUE"""),0.615)</f>
        <v>0.615</v>
      </c>
      <c r="G1205" s="3">
        <f t="shared" si="2"/>
        <v>14</v>
      </c>
      <c r="H1205" s="3">
        <f>IFERROR(__xludf.DUMMYFUNCTION("""COMPUTED_VALUE"""),45.0)</f>
        <v>45</v>
      </c>
      <c r="I1205" s="3">
        <f>IFERROR(__xludf.DUMMYFUNCTION("""COMPUTED_VALUE"""),36.0)</f>
        <v>36</v>
      </c>
    </row>
    <row r="1206">
      <c r="A1206" s="3">
        <v>437.0</v>
      </c>
      <c r="B1206" s="3">
        <v>2.0</v>
      </c>
      <c r="C1206" s="3">
        <v>439.0</v>
      </c>
      <c r="D1206" s="5">
        <v>43356.62540509259</v>
      </c>
      <c r="E1206" s="8">
        <f t="shared" si="1"/>
        <v>43356</v>
      </c>
      <c r="F1206" s="9">
        <f>IFERROR(__xludf.DUMMYFUNCTION("""COMPUTED_VALUE"""),0.6254050925925926)</f>
        <v>0.6254050926</v>
      </c>
      <c r="G1206" s="3">
        <f t="shared" si="2"/>
        <v>15</v>
      </c>
      <c r="H1206" s="3">
        <f>IFERROR(__xludf.DUMMYFUNCTION("""COMPUTED_VALUE"""),0.0)</f>
        <v>0</v>
      </c>
      <c r="I1206" s="3">
        <f>IFERROR(__xludf.DUMMYFUNCTION("""COMPUTED_VALUE"""),35.0)</f>
        <v>35</v>
      </c>
    </row>
    <row r="1207">
      <c r="A1207" s="3">
        <v>584.0</v>
      </c>
      <c r="B1207" s="3">
        <v>3.0</v>
      </c>
      <c r="C1207" s="3">
        <v>587.0</v>
      </c>
      <c r="D1207" s="5">
        <v>43356.635833333334</v>
      </c>
      <c r="E1207" s="8">
        <f t="shared" si="1"/>
        <v>43356</v>
      </c>
      <c r="F1207" s="9">
        <f>IFERROR(__xludf.DUMMYFUNCTION("""COMPUTED_VALUE"""),0.6358333333333334)</f>
        <v>0.6358333333</v>
      </c>
      <c r="G1207" s="3">
        <f t="shared" si="2"/>
        <v>15</v>
      </c>
      <c r="H1207" s="3">
        <f>IFERROR(__xludf.DUMMYFUNCTION("""COMPUTED_VALUE"""),15.0)</f>
        <v>15</v>
      </c>
      <c r="I1207" s="3">
        <f>IFERROR(__xludf.DUMMYFUNCTION("""COMPUTED_VALUE"""),36.0)</f>
        <v>36</v>
      </c>
    </row>
    <row r="1208">
      <c r="A1208" s="3">
        <v>508.0</v>
      </c>
      <c r="B1208" s="3">
        <v>3.0</v>
      </c>
      <c r="C1208" s="3">
        <v>511.0</v>
      </c>
      <c r="D1208" s="5">
        <v>43356.64625</v>
      </c>
      <c r="E1208" s="8">
        <f t="shared" si="1"/>
        <v>43356</v>
      </c>
      <c r="F1208" s="9">
        <f>IFERROR(__xludf.DUMMYFUNCTION("""COMPUTED_VALUE"""),0.64625)</f>
        <v>0.64625</v>
      </c>
      <c r="G1208" s="3">
        <f t="shared" si="2"/>
        <v>15</v>
      </c>
      <c r="H1208" s="3">
        <f>IFERROR(__xludf.DUMMYFUNCTION("""COMPUTED_VALUE"""),30.0)</f>
        <v>30</v>
      </c>
      <c r="I1208" s="3">
        <f>IFERROR(__xludf.DUMMYFUNCTION("""COMPUTED_VALUE"""),36.0)</f>
        <v>36</v>
      </c>
    </row>
    <row r="1209">
      <c r="A1209" s="3">
        <v>590.0</v>
      </c>
      <c r="B1209" s="3">
        <v>5.0</v>
      </c>
      <c r="C1209" s="3">
        <v>595.0</v>
      </c>
      <c r="D1209" s="5">
        <v>43356.65666666667</v>
      </c>
      <c r="E1209" s="8">
        <f t="shared" si="1"/>
        <v>43356</v>
      </c>
      <c r="F1209" s="9">
        <f>IFERROR(__xludf.DUMMYFUNCTION("""COMPUTED_VALUE"""),0.6566666666666666)</f>
        <v>0.6566666667</v>
      </c>
      <c r="G1209" s="3">
        <f t="shared" si="2"/>
        <v>15</v>
      </c>
      <c r="H1209" s="3">
        <f>IFERROR(__xludf.DUMMYFUNCTION("""COMPUTED_VALUE"""),45.0)</f>
        <v>45</v>
      </c>
      <c r="I1209" s="3">
        <f>IFERROR(__xludf.DUMMYFUNCTION("""COMPUTED_VALUE"""),36.0)</f>
        <v>36</v>
      </c>
    </row>
    <row r="1210">
      <c r="A1210" s="3">
        <v>556.0</v>
      </c>
      <c r="B1210" s="3">
        <v>6.0</v>
      </c>
      <c r="C1210" s="3">
        <v>562.0</v>
      </c>
      <c r="D1210" s="5">
        <v>43356.66707175926</v>
      </c>
      <c r="E1210" s="8">
        <f t="shared" si="1"/>
        <v>43356</v>
      </c>
      <c r="F1210" s="9">
        <f>IFERROR(__xludf.DUMMYFUNCTION("""COMPUTED_VALUE"""),0.6670717592592592)</f>
        <v>0.6670717593</v>
      </c>
      <c r="G1210" s="3">
        <f t="shared" si="2"/>
        <v>16</v>
      </c>
      <c r="H1210" s="3">
        <f>IFERROR(__xludf.DUMMYFUNCTION("""COMPUTED_VALUE"""),0.0)</f>
        <v>0</v>
      </c>
      <c r="I1210" s="3">
        <f>IFERROR(__xludf.DUMMYFUNCTION("""COMPUTED_VALUE"""),35.0)</f>
        <v>35</v>
      </c>
    </row>
    <row r="1211">
      <c r="A1211" s="3">
        <v>653.0</v>
      </c>
      <c r="B1211" s="3">
        <v>6.0</v>
      </c>
      <c r="C1211" s="3">
        <v>659.0</v>
      </c>
      <c r="D1211" s="5">
        <v>43356.67748842593</v>
      </c>
      <c r="E1211" s="8">
        <f t="shared" si="1"/>
        <v>43356</v>
      </c>
      <c r="F1211" s="9">
        <f>IFERROR(__xludf.DUMMYFUNCTION("""COMPUTED_VALUE"""),0.677488425925926)</f>
        <v>0.6774884259</v>
      </c>
      <c r="G1211" s="3">
        <f t="shared" si="2"/>
        <v>16</v>
      </c>
      <c r="H1211" s="3">
        <f>IFERROR(__xludf.DUMMYFUNCTION("""COMPUTED_VALUE"""),15.0)</f>
        <v>15</v>
      </c>
      <c r="I1211" s="3">
        <f>IFERROR(__xludf.DUMMYFUNCTION("""COMPUTED_VALUE"""),35.0)</f>
        <v>35</v>
      </c>
    </row>
    <row r="1212">
      <c r="A1212" s="3">
        <v>592.0</v>
      </c>
      <c r="B1212" s="3">
        <v>7.0</v>
      </c>
      <c r="C1212" s="3">
        <v>599.0</v>
      </c>
      <c r="D1212" s="5">
        <v>43356.68791666667</v>
      </c>
      <c r="E1212" s="8">
        <f t="shared" si="1"/>
        <v>43356</v>
      </c>
      <c r="F1212" s="9">
        <f>IFERROR(__xludf.DUMMYFUNCTION("""COMPUTED_VALUE"""),0.6879166666666666)</f>
        <v>0.6879166667</v>
      </c>
      <c r="G1212" s="3">
        <f t="shared" si="2"/>
        <v>16</v>
      </c>
      <c r="H1212" s="3">
        <f>IFERROR(__xludf.DUMMYFUNCTION("""COMPUTED_VALUE"""),30.0)</f>
        <v>30</v>
      </c>
      <c r="I1212" s="3">
        <f>IFERROR(__xludf.DUMMYFUNCTION("""COMPUTED_VALUE"""),36.0)</f>
        <v>36</v>
      </c>
    </row>
    <row r="1213">
      <c r="A1213" s="3">
        <v>637.0</v>
      </c>
      <c r="B1213" s="3">
        <v>8.0</v>
      </c>
      <c r="C1213" s="3">
        <v>645.0</v>
      </c>
      <c r="D1213" s="5">
        <v>43356.698333333334</v>
      </c>
      <c r="E1213" s="8">
        <f t="shared" si="1"/>
        <v>43356</v>
      </c>
      <c r="F1213" s="9">
        <f>IFERROR(__xludf.DUMMYFUNCTION("""COMPUTED_VALUE"""),0.6983333333333334)</f>
        <v>0.6983333333</v>
      </c>
      <c r="G1213" s="3">
        <f t="shared" si="2"/>
        <v>16</v>
      </c>
      <c r="H1213" s="3">
        <f>IFERROR(__xludf.DUMMYFUNCTION("""COMPUTED_VALUE"""),45.0)</f>
        <v>45</v>
      </c>
      <c r="I1213" s="3">
        <f>IFERROR(__xludf.DUMMYFUNCTION("""COMPUTED_VALUE"""),36.0)</f>
        <v>36</v>
      </c>
    </row>
    <row r="1214">
      <c r="A1214" s="3">
        <v>529.0</v>
      </c>
      <c r="B1214" s="3">
        <v>5.0</v>
      </c>
      <c r="C1214" s="3">
        <v>534.0</v>
      </c>
      <c r="D1214" s="5">
        <v>43356.70873842593</v>
      </c>
      <c r="E1214" s="8">
        <f t="shared" si="1"/>
        <v>43356</v>
      </c>
      <c r="F1214" s="9">
        <f>IFERROR(__xludf.DUMMYFUNCTION("""COMPUTED_VALUE"""),0.708738425925926)</f>
        <v>0.7087384259</v>
      </c>
      <c r="G1214" s="3">
        <f t="shared" si="2"/>
        <v>17</v>
      </c>
      <c r="H1214" s="3">
        <f>IFERROR(__xludf.DUMMYFUNCTION("""COMPUTED_VALUE"""),0.0)</f>
        <v>0</v>
      </c>
      <c r="I1214" s="3">
        <f>IFERROR(__xludf.DUMMYFUNCTION("""COMPUTED_VALUE"""),35.0)</f>
        <v>35</v>
      </c>
    </row>
    <row r="1215">
      <c r="A1215" s="3">
        <v>639.0</v>
      </c>
      <c r="B1215" s="3">
        <v>7.0</v>
      </c>
      <c r="C1215" s="3">
        <v>646.0</v>
      </c>
      <c r="D1215" s="5">
        <v>43356.71915509259</v>
      </c>
      <c r="E1215" s="8">
        <f t="shared" si="1"/>
        <v>43356</v>
      </c>
      <c r="F1215" s="9">
        <f>IFERROR(__xludf.DUMMYFUNCTION("""COMPUTED_VALUE"""),0.7191550925925926)</f>
        <v>0.7191550926</v>
      </c>
      <c r="G1215" s="3">
        <f t="shared" si="2"/>
        <v>17</v>
      </c>
      <c r="H1215" s="3">
        <f>IFERROR(__xludf.DUMMYFUNCTION("""COMPUTED_VALUE"""),15.0)</f>
        <v>15</v>
      </c>
      <c r="I1215" s="3">
        <f>IFERROR(__xludf.DUMMYFUNCTION("""COMPUTED_VALUE"""),35.0)</f>
        <v>35</v>
      </c>
    </row>
    <row r="1216">
      <c r="A1216" s="3">
        <v>562.0</v>
      </c>
      <c r="B1216" s="3">
        <v>3.0</v>
      </c>
      <c r="C1216" s="3">
        <v>565.0</v>
      </c>
      <c r="D1216" s="5">
        <v>43356.72957175926</v>
      </c>
      <c r="E1216" s="8">
        <f t="shared" si="1"/>
        <v>43356</v>
      </c>
      <c r="F1216" s="9">
        <f>IFERROR(__xludf.DUMMYFUNCTION("""COMPUTED_VALUE"""),0.7295717592592592)</f>
        <v>0.7295717593</v>
      </c>
      <c r="G1216" s="3">
        <f t="shared" si="2"/>
        <v>17</v>
      </c>
      <c r="H1216" s="3">
        <f>IFERROR(__xludf.DUMMYFUNCTION("""COMPUTED_VALUE"""),30.0)</f>
        <v>30</v>
      </c>
      <c r="I1216" s="3">
        <f>IFERROR(__xludf.DUMMYFUNCTION("""COMPUTED_VALUE"""),35.0)</f>
        <v>35</v>
      </c>
    </row>
    <row r="1217">
      <c r="A1217" s="3">
        <v>590.0</v>
      </c>
      <c r="B1217" s="3">
        <v>4.0</v>
      </c>
      <c r="C1217" s="3">
        <v>594.0</v>
      </c>
      <c r="D1217" s="5">
        <v>43356.73997685185</v>
      </c>
      <c r="E1217" s="8">
        <f t="shared" si="1"/>
        <v>43356</v>
      </c>
      <c r="F1217" s="9">
        <f>IFERROR(__xludf.DUMMYFUNCTION("""COMPUTED_VALUE"""),0.7399768518518518)</f>
        <v>0.7399768519</v>
      </c>
      <c r="G1217" s="3">
        <f t="shared" si="2"/>
        <v>17</v>
      </c>
      <c r="H1217" s="3">
        <f>IFERROR(__xludf.DUMMYFUNCTION("""COMPUTED_VALUE"""),45.0)</f>
        <v>45</v>
      </c>
      <c r="I1217" s="3">
        <f>IFERROR(__xludf.DUMMYFUNCTION("""COMPUTED_VALUE"""),34.0)</f>
        <v>34</v>
      </c>
    </row>
    <row r="1218">
      <c r="A1218" s="3">
        <v>522.0</v>
      </c>
      <c r="B1218" s="3">
        <v>7.0</v>
      </c>
      <c r="C1218" s="3">
        <v>529.0</v>
      </c>
      <c r="D1218" s="5">
        <v>43356.75040509259</v>
      </c>
      <c r="E1218" s="8">
        <f t="shared" si="1"/>
        <v>43356</v>
      </c>
      <c r="F1218" s="9">
        <f>IFERROR(__xludf.DUMMYFUNCTION("""COMPUTED_VALUE"""),0.7504050925925926)</f>
        <v>0.7504050926</v>
      </c>
      <c r="G1218" s="3">
        <f t="shared" si="2"/>
        <v>18</v>
      </c>
      <c r="H1218" s="3">
        <f>IFERROR(__xludf.DUMMYFUNCTION("""COMPUTED_VALUE"""),0.0)</f>
        <v>0</v>
      </c>
      <c r="I1218" s="3">
        <f>IFERROR(__xludf.DUMMYFUNCTION("""COMPUTED_VALUE"""),35.0)</f>
        <v>35</v>
      </c>
    </row>
    <row r="1219">
      <c r="A1219" s="3">
        <v>618.0</v>
      </c>
      <c r="B1219" s="3">
        <v>8.0</v>
      </c>
      <c r="C1219" s="3">
        <v>626.0</v>
      </c>
      <c r="D1219" s="5">
        <v>43356.76082175926</v>
      </c>
      <c r="E1219" s="8">
        <f t="shared" si="1"/>
        <v>43356</v>
      </c>
      <c r="F1219" s="9">
        <f>IFERROR(__xludf.DUMMYFUNCTION("""COMPUTED_VALUE"""),0.7608217592592592)</f>
        <v>0.7608217593</v>
      </c>
      <c r="G1219" s="3">
        <f t="shared" si="2"/>
        <v>18</v>
      </c>
      <c r="H1219" s="3">
        <f>IFERROR(__xludf.DUMMYFUNCTION("""COMPUTED_VALUE"""),15.0)</f>
        <v>15</v>
      </c>
      <c r="I1219" s="3">
        <f>IFERROR(__xludf.DUMMYFUNCTION("""COMPUTED_VALUE"""),35.0)</f>
        <v>35</v>
      </c>
    </row>
    <row r="1220">
      <c r="A1220" s="3">
        <v>595.0</v>
      </c>
      <c r="B1220" s="3">
        <v>7.0</v>
      </c>
      <c r="C1220" s="3">
        <v>602.0</v>
      </c>
      <c r="D1220" s="5">
        <v>43356.77123842593</v>
      </c>
      <c r="E1220" s="8">
        <f t="shared" si="1"/>
        <v>43356</v>
      </c>
      <c r="F1220" s="9">
        <f>IFERROR(__xludf.DUMMYFUNCTION("""COMPUTED_VALUE"""),0.771238425925926)</f>
        <v>0.7712384259</v>
      </c>
      <c r="G1220" s="3">
        <f t="shared" si="2"/>
        <v>18</v>
      </c>
      <c r="H1220" s="3">
        <f>IFERROR(__xludf.DUMMYFUNCTION("""COMPUTED_VALUE"""),30.0)</f>
        <v>30</v>
      </c>
      <c r="I1220" s="3">
        <f>IFERROR(__xludf.DUMMYFUNCTION("""COMPUTED_VALUE"""),35.0)</f>
        <v>35</v>
      </c>
    </row>
    <row r="1221">
      <c r="A1221" s="3">
        <v>665.0</v>
      </c>
      <c r="B1221" s="3">
        <v>7.0</v>
      </c>
      <c r="C1221" s="3">
        <v>672.0</v>
      </c>
      <c r="D1221" s="5">
        <v>43356.78165509259</v>
      </c>
      <c r="E1221" s="8">
        <f t="shared" si="1"/>
        <v>43356</v>
      </c>
      <c r="F1221" s="9">
        <f>IFERROR(__xludf.DUMMYFUNCTION("""COMPUTED_VALUE"""),0.7816550925925926)</f>
        <v>0.7816550926</v>
      </c>
      <c r="G1221" s="3">
        <f t="shared" si="2"/>
        <v>18</v>
      </c>
      <c r="H1221" s="3">
        <f>IFERROR(__xludf.DUMMYFUNCTION("""COMPUTED_VALUE"""),45.0)</f>
        <v>45</v>
      </c>
      <c r="I1221" s="3">
        <f>IFERROR(__xludf.DUMMYFUNCTION("""COMPUTED_VALUE"""),35.0)</f>
        <v>35</v>
      </c>
    </row>
    <row r="1222">
      <c r="A1222" s="3">
        <v>581.0</v>
      </c>
      <c r="B1222" s="3">
        <v>4.0</v>
      </c>
      <c r="C1222" s="3">
        <v>585.0</v>
      </c>
      <c r="D1222" s="5">
        <v>43356.79207175926</v>
      </c>
      <c r="E1222" s="8">
        <f t="shared" si="1"/>
        <v>43356</v>
      </c>
      <c r="F1222" s="9">
        <f>IFERROR(__xludf.DUMMYFUNCTION("""COMPUTED_VALUE"""),0.7920717592592592)</f>
        <v>0.7920717593</v>
      </c>
      <c r="G1222" s="3">
        <f t="shared" si="2"/>
        <v>19</v>
      </c>
      <c r="H1222" s="3">
        <f>IFERROR(__xludf.DUMMYFUNCTION("""COMPUTED_VALUE"""),0.0)</f>
        <v>0</v>
      </c>
      <c r="I1222" s="3">
        <f>IFERROR(__xludf.DUMMYFUNCTION("""COMPUTED_VALUE"""),35.0)</f>
        <v>35</v>
      </c>
    </row>
    <row r="1223">
      <c r="A1223" s="3">
        <v>748.0</v>
      </c>
      <c r="B1223" s="3">
        <v>9.0</v>
      </c>
      <c r="C1223" s="3">
        <v>757.0</v>
      </c>
      <c r="D1223" s="5">
        <v>43356.80247685185</v>
      </c>
      <c r="E1223" s="8">
        <f t="shared" si="1"/>
        <v>43356</v>
      </c>
      <c r="F1223" s="9">
        <f>IFERROR(__xludf.DUMMYFUNCTION("""COMPUTED_VALUE"""),0.8024768518518518)</f>
        <v>0.8024768519</v>
      </c>
      <c r="G1223" s="3">
        <f t="shared" si="2"/>
        <v>19</v>
      </c>
      <c r="H1223" s="3">
        <f>IFERROR(__xludf.DUMMYFUNCTION("""COMPUTED_VALUE"""),15.0)</f>
        <v>15</v>
      </c>
      <c r="I1223" s="3">
        <f>IFERROR(__xludf.DUMMYFUNCTION("""COMPUTED_VALUE"""),34.0)</f>
        <v>34</v>
      </c>
    </row>
    <row r="1224">
      <c r="A1224" s="3">
        <v>749.0</v>
      </c>
      <c r="B1224" s="3">
        <v>7.0</v>
      </c>
      <c r="C1224" s="3">
        <v>756.0</v>
      </c>
      <c r="D1224" s="5">
        <v>43356.81290509259</v>
      </c>
      <c r="E1224" s="8">
        <f t="shared" si="1"/>
        <v>43356</v>
      </c>
      <c r="F1224" s="9">
        <f>IFERROR(__xludf.DUMMYFUNCTION("""COMPUTED_VALUE"""),0.8129050925925926)</f>
        <v>0.8129050926</v>
      </c>
      <c r="G1224" s="3">
        <f t="shared" si="2"/>
        <v>19</v>
      </c>
      <c r="H1224" s="3">
        <f>IFERROR(__xludf.DUMMYFUNCTION("""COMPUTED_VALUE"""),30.0)</f>
        <v>30</v>
      </c>
      <c r="I1224" s="3">
        <f>IFERROR(__xludf.DUMMYFUNCTION("""COMPUTED_VALUE"""),35.0)</f>
        <v>35</v>
      </c>
    </row>
    <row r="1225">
      <c r="A1225" s="3">
        <v>831.0</v>
      </c>
      <c r="B1225" s="3">
        <v>9.0</v>
      </c>
      <c r="C1225" s="3">
        <v>840.0</v>
      </c>
      <c r="D1225" s="5">
        <v>43356.82332175926</v>
      </c>
      <c r="E1225" s="8">
        <f t="shared" si="1"/>
        <v>43356</v>
      </c>
      <c r="F1225" s="9">
        <f>IFERROR(__xludf.DUMMYFUNCTION("""COMPUTED_VALUE"""),0.8233217592592592)</f>
        <v>0.8233217593</v>
      </c>
      <c r="G1225" s="3">
        <f t="shared" si="2"/>
        <v>19</v>
      </c>
      <c r="H1225" s="3">
        <f>IFERROR(__xludf.DUMMYFUNCTION("""COMPUTED_VALUE"""),45.0)</f>
        <v>45</v>
      </c>
      <c r="I1225" s="3">
        <f>IFERROR(__xludf.DUMMYFUNCTION("""COMPUTED_VALUE"""),35.0)</f>
        <v>35</v>
      </c>
    </row>
    <row r="1226">
      <c r="A1226" s="3">
        <v>784.0</v>
      </c>
      <c r="B1226" s="3">
        <v>9.0</v>
      </c>
      <c r="C1226" s="3">
        <v>793.0</v>
      </c>
      <c r="D1226" s="5">
        <v>43356.83373842593</v>
      </c>
      <c r="E1226" s="8">
        <f t="shared" si="1"/>
        <v>43356</v>
      </c>
      <c r="F1226" s="9">
        <f>IFERROR(__xludf.DUMMYFUNCTION("""COMPUTED_VALUE"""),0.833738425925926)</f>
        <v>0.8337384259</v>
      </c>
      <c r="G1226" s="3">
        <f t="shared" si="2"/>
        <v>20</v>
      </c>
      <c r="H1226" s="3">
        <f>IFERROR(__xludf.DUMMYFUNCTION("""COMPUTED_VALUE"""),0.0)</f>
        <v>0</v>
      </c>
      <c r="I1226" s="3">
        <f>IFERROR(__xludf.DUMMYFUNCTION("""COMPUTED_VALUE"""),35.0)</f>
        <v>35</v>
      </c>
    </row>
    <row r="1227">
      <c r="A1227" s="3">
        <v>1046.0</v>
      </c>
      <c r="B1227" s="3">
        <v>12.0</v>
      </c>
      <c r="C1227" s="3">
        <v>1058.0</v>
      </c>
      <c r="D1227" s="5">
        <v>43356.84415509259</v>
      </c>
      <c r="E1227" s="8">
        <f t="shared" si="1"/>
        <v>43356</v>
      </c>
      <c r="F1227" s="9">
        <f>IFERROR(__xludf.DUMMYFUNCTION("""COMPUTED_VALUE"""),0.8441550925925926)</f>
        <v>0.8441550926</v>
      </c>
      <c r="G1227" s="3">
        <f t="shared" si="2"/>
        <v>20</v>
      </c>
      <c r="H1227" s="3">
        <f>IFERROR(__xludf.DUMMYFUNCTION("""COMPUTED_VALUE"""),15.0)</f>
        <v>15</v>
      </c>
      <c r="I1227" s="3">
        <f>IFERROR(__xludf.DUMMYFUNCTION("""COMPUTED_VALUE"""),35.0)</f>
        <v>35</v>
      </c>
    </row>
    <row r="1228">
      <c r="A1228" s="3">
        <v>1031.0</v>
      </c>
      <c r="B1228" s="3">
        <v>14.0</v>
      </c>
      <c r="C1228" s="3">
        <v>1045.0</v>
      </c>
      <c r="D1228" s="5">
        <v>43356.85456018519</v>
      </c>
      <c r="E1228" s="8">
        <f t="shared" si="1"/>
        <v>43356</v>
      </c>
      <c r="F1228" s="9">
        <f>IFERROR(__xludf.DUMMYFUNCTION("""COMPUTED_VALUE"""),0.8545601851851852)</f>
        <v>0.8545601852</v>
      </c>
      <c r="G1228" s="3">
        <f t="shared" si="2"/>
        <v>20</v>
      </c>
      <c r="H1228" s="3">
        <f>IFERROR(__xludf.DUMMYFUNCTION("""COMPUTED_VALUE"""),30.0)</f>
        <v>30</v>
      </c>
      <c r="I1228" s="3">
        <f>IFERROR(__xludf.DUMMYFUNCTION("""COMPUTED_VALUE"""),34.0)</f>
        <v>34</v>
      </c>
    </row>
    <row r="1229">
      <c r="A1229" s="3">
        <v>997.0</v>
      </c>
      <c r="B1229" s="3">
        <v>15.0</v>
      </c>
      <c r="C1229" s="3">
        <v>1012.0</v>
      </c>
      <c r="D1229" s="5">
        <v>43356.86497685185</v>
      </c>
      <c r="E1229" s="8">
        <f t="shared" si="1"/>
        <v>43356</v>
      </c>
      <c r="F1229" s="9">
        <f>IFERROR(__xludf.DUMMYFUNCTION("""COMPUTED_VALUE"""),0.8649768518518518)</f>
        <v>0.8649768519</v>
      </c>
      <c r="G1229" s="3">
        <f t="shared" si="2"/>
        <v>20</v>
      </c>
      <c r="H1229" s="3">
        <f>IFERROR(__xludf.DUMMYFUNCTION("""COMPUTED_VALUE"""),45.0)</f>
        <v>45</v>
      </c>
      <c r="I1229" s="3">
        <f>IFERROR(__xludf.DUMMYFUNCTION("""COMPUTED_VALUE"""),34.0)</f>
        <v>34</v>
      </c>
    </row>
    <row r="1230">
      <c r="A1230" s="3">
        <v>885.0</v>
      </c>
      <c r="B1230" s="3">
        <v>9.0</v>
      </c>
      <c r="C1230" s="3">
        <v>894.0</v>
      </c>
      <c r="D1230" s="5">
        <v>43356.87540509259</v>
      </c>
      <c r="E1230" s="8">
        <f t="shared" si="1"/>
        <v>43356</v>
      </c>
      <c r="F1230" s="9">
        <f>IFERROR(__xludf.DUMMYFUNCTION("""COMPUTED_VALUE"""),0.8754050925925926)</f>
        <v>0.8754050926</v>
      </c>
      <c r="G1230" s="3">
        <f t="shared" si="2"/>
        <v>21</v>
      </c>
      <c r="H1230" s="3">
        <f>IFERROR(__xludf.DUMMYFUNCTION("""COMPUTED_VALUE"""),0.0)</f>
        <v>0</v>
      </c>
      <c r="I1230" s="3">
        <f>IFERROR(__xludf.DUMMYFUNCTION("""COMPUTED_VALUE"""),35.0)</f>
        <v>35</v>
      </c>
    </row>
    <row r="1231">
      <c r="A1231" s="3">
        <v>903.0</v>
      </c>
      <c r="B1231" s="3">
        <v>20.0</v>
      </c>
      <c r="C1231" s="3">
        <v>923.0</v>
      </c>
      <c r="D1231" s="5">
        <v>43356.88582175926</v>
      </c>
      <c r="E1231" s="8">
        <f t="shared" si="1"/>
        <v>43356</v>
      </c>
      <c r="F1231" s="9">
        <f>IFERROR(__xludf.DUMMYFUNCTION("""COMPUTED_VALUE"""),0.8858217592592592)</f>
        <v>0.8858217593</v>
      </c>
      <c r="G1231" s="3">
        <f t="shared" si="2"/>
        <v>21</v>
      </c>
      <c r="H1231" s="3">
        <f>IFERROR(__xludf.DUMMYFUNCTION("""COMPUTED_VALUE"""),15.0)</f>
        <v>15</v>
      </c>
      <c r="I1231" s="3">
        <f>IFERROR(__xludf.DUMMYFUNCTION("""COMPUTED_VALUE"""),35.0)</f>
        <v>35</v>
      </c>
    </row>
    <row r="1232">
      <c r="A1232" s="3">
        <v>857.0</v>
      </c>
      <c r="B1232" s="3">
        <v>15.0</v>
      </c>
      <c r="C1232" s="3">
        <v>872.0</v>
      </c>
      <c r="D1232" s="5">
        <v>43356.89622685185</v>
      </c>
      <c r="E1232" s="8">
        <f t="shared" si="1"/>
        <v>43356</v>
      </c>
      <c r="F1232" s="9">
        <f>IFERROR(__xludf.DUMMYFUNCTION("""COMPUTED_VALUE"""),0.8962268518518518)</f>
        <v>0.8962268519</v>
      </c>
      <c r="G1232" s="3">
        <f t="shared" si="2"/>
        <v>21</v>
      </c>
      <c r="H1232" s="3">
        <f>IFERROR(__xludf.DUMMYFUNCTION("""COMPUTED_VALUE"""),30.0)</f>
        <v>30</v>
      </c>
      <c r="I1232" s="3">
        <f>IFERROR(__xludf.DUMMYFUNCTION("""COMPUTED_VALUE"""),34.0)</f>
        <v>34</v>
      </c>
    </row>
    <row r="1233">
      <c r="A1233" s="3">
        <v>879.0</v>
      </c>
      <c r="B1233" s="3">
        <v>5.0</v>
      </c>
      <c r="C1233" s="3">
        <v>884.0</v>
      </c>
      <c r="D1233" s="5">
        <v>43356.906643518516</v>
      </c>
      <c r="E1233" s="8">
        <f t="shared" si="1"/>
        <v>43356</v>
      </c>
      <c r="F1233" s="9">
        <f>IFERROR(__xludf.DUMMYFUNCTION("""COMPUTED_VALUE"""),0.9066435185185185)</f>
        <v>0.9066435185</v>
      </c>
      <c r="G1233" s="3">
        <f t="shared" si="2"/>
        <v>21</v>
      </c>
      <c r="H1233" s="3">
        <f>IFERROR(__xludf.DUMMYFUNCTION("""COMPUTED_VALUE"""),45.0)</f>
        <v>45</v>
      </c>
      <c r="I1233" s="3">
        <f>IFERROR(__xludf.DUMMYFUNCTION("""COMPUTED_VALUE"""),34.0)</f>
        <v>34</v>
      </c>
    </row>
    <row r="1234">
      <c r="A1234" s="3">
        <v>723.0</v>
      </c>
      <c r="B1234" s="3">
        <v>7.0</v>
      </c>
      <c r="C1234" s="3">
        <v>730.0</v>
      </c>
      <c r="D1234" s="5">
        <v>43356.91707175926</v>
      </c>
      <c r="E1234" s="8">
        <f t="shared" si="1"/>
        <v>43356</v>
      </c>
      <c r="F1234" s="9">
        <f>IFERROR(__xludf.DUMMYFUNCTION("""COMPUTED_VALUE"""),0.9170717592592592)</f>
        <v>0.9170717593</v>
      </c>
      <c r="G1234" s="3">
        <f t="shared" si="2"/>
        <v>22</v>
      </c>
      <c r="H1234" s="3">
        <f>IFERROR(__xludf.DUMMYFUNCTION("""COMPUTED_VALUE"""),0.0)</f>
        <v>0</v>
      </c>
      <c r="I1234" s="3">
        <f>IFERROR(__xludf.DUMMYFUNCTION("""COMPUTED_VALUE"""),35.0)</f>
        <v>35</v>
      </c>
    </row>
    <row r="1235">
      <c r="A1235" s="3">
        <v>779.0</v>
      </c>
      <c r="B1235" s="3">
        <v>5.0</v>
      </c>
      <c r="C1235" s="3">
        <v>784.0</v>
      </c>
      <c r="D1235" s="5">
        <v>43356.92747685185</v>
      </c>
      <c r="E1235" s="8">
        <f t="shared" si="1"/>
        <v>43356</v>
      </c>
      <c r="F1235" s="9">
        <f>IFERROR(__xludf.DUMMYFUNCTION("""COMPUTED_VALUE"""),0.9274768518518518)</f>
        <v>0.9274768519</v>
      </c>
      <c r="G1235" s="3">
        <f t="shared" si="2"/>
        <v>22</v>
      </c>
      <c r="H1235" s="3">
        <f>IFERROR(__xludf.DUMMYFUNCTION("""COMPUTED_VALUE"""),15.0)</f>
        <v>15</v>
      </c>
      <c r="I1235" s="3">
        <f>IFERROR(__xludf.DUMMYFUNCTION("""COMPUTED_VALUE"""),34.0)</f>
        <v>34</v>
      </c>
    </row>
    <row r="1236">
      <c r="A1236" s="3">
        <v>724.0</v>
      </c>
      <c r="B1236" s="3">
        <v>3.0</v>
      </c>
      <c r="C1236" s="3">
        <v>727.0</v>
      </c>
      <c r="D1236" s="5">
        <v>43356.93790509259</v>
      </c>
      <c r="E1236" s="8">
        <f t="shared" si="1"/>
        <v>43356</v>
      </c>
      <c r="F1236" s="9">
        <f>IFERROR(__xludf.DUMMYFUNCTION("""COMPUTED_VALUE"""),0.9379050925925926)</f>
        <v>0.9379050926</v>
      </c>
      <c r="G1236" s="3">
        <f t="shared" si="2"/>
        <v>22</v>
      </c>
      <c r="H1236" s="3">
        <f>IFERROR(__xludf.DUMMYFUNCTION("""COMPUTED_VALUE"""),30.0)</f>
        <v>30</v>
      </c>
      <c r="I1236" s="3">
        <f>IFERROR(__xludf.DUMMYFUNCTION("""COMPUTED_VALUE"""),35.0)</f>
        <v>35</v>
      </c>
    </row>
    <row r="1237">
      <c r="A1237" s="3">
        <v>710.0</v>
      </c>
      <c r="B1237" s="3">
        <v>8.0</v>
      </c>
      <c r="C1237" s="3">
        <v>718.0</v>
      </c>
      <c r="D1237" s="5">
        <v>43356.94831018519</v>
      </c>
      <c r="E1237" s="8">
        <f t="shared" si="1"/>
        <v>43356</v>
      </c>
      <c r="F1237" s="9">
        <f>IFERROR(__xludf.DUMMYFUNCTION("""COMPUTED_VALUE"""),0.9483101851851852)</f>
        <v>0.9483101852</v>
      </c>
      <c r="G1237" s="3">
        <f t="shared" si="2"/>
        <v>22</v>
      </c>
      <c r="H1237" s="3">
        <f>IFERROR(__xludf.DUMMYFUNCTION("""COMPUTED_VALUE"""),45.0)</f>
        <v>45</v>
      </c>
      <c r="I1237" s="3">
        <f>IFERROR(__xludf.DUMMYFUNCTION("""COMPUTED_VALUE"""),34.0)</f>
        <v>34</v>
      </c>
    </row>
    <row r="1238">
      <c r="A1238" s="3">
        <v>641.0</v>
      </c>
      <c r="B1238" s="3">
        <v>4.0</v>
      </c>
      <c r="C1238" s="3">
        <v>642.0</v>
      </c>
      <c r="D1238" s="5">
        <v>43356.95875</v>
      </c>
      <c r="E1238" s="8">
        <f t="shared" si="1"/>
        <v>43356</v>
      </c>
      <c r="F1238" s="9">
        <f>IFERROR(__xludf.DUMMYFUNCTION("""COMPUTED_VALUE"""),0.95875)</f>
        <v>0.95875</v>
      </c>
      <c r="G1238" s="3">
        <f t="shared" si="2"/>
        <v>23</v>
      </c>
      <c r="H1238" s="3">
        <f>IFERROR(__xludf.DUMMYFUNCTION("""COMPUTED_VALUE"""),0.0)</f>
        <v>0</v>
      </c>
      <c r="I1238" s="3">
        <f>IFERROR(__xludf.DUMMYFUNCTION("""COMPUTED_VALUE"""),36.0)</f>
        <v>36</v>
      </c>
    </row>
    <row r="1239">
      <c r="A1239" s="3">
        <v>588.0</v>
      </c>
      <c r="B1239" s="3">
        <v>5.0</v>
      </c>
      <c r="C1239" s="3">
        <v>593.0</v>
      </c>
      <c r="D1239" s="5">
        <v>43356.96915509259</v>
      </c>
      <c r="E1239" s="8">
        <f t="shared" si="1"/>
        <v>43356</v>
      </c>
      <c r="F1239" s="9">
        <f>IFERROR(__xludf.DUMMYFUNCTION("""COMPUTED_VALUE"""),0.9691550925925926)</f>
        <v>0.9691550926</v>
      </c>
      <c r="G1239" s="3">
        <f t="shared" si="2"/>
        <v>23</v>
      </c>
      <c r="H1239" s="3">
        <f>IFERROR(__xludf.DUMMYFUNCTION("""COMPUTED_VALUE"""),15.0)</f>
        <v>15</v>
      </c>
      <c r="I1239" s="3">
        <f>IFERROR(__xludf.DUMMYFUNCTION("""COMPUTED_VALUE"""),35.0)</f>
        <v>35</v>
      </c>
    </row>
    <row r="1240">
      <c r="A1240" s="3">
        <v>531.0</v>
      </c>
      <c r="B1240" s="3">
        <v>2.0</v>
      </c>
      <c r="C1240" s="3">
        <v>533.0</v>
      </c>
      <c r="D1240" s="5">
        <v>43356.97957175926</v>
      </c>
      <c r="E1240" s="8">
        <f t="shared" si="1"/>
        <v>43356</v>
      </c>
      <c r="F1240" s="9">
        <f>IFERROR(__xludf.DUMMYFUNCTION("""COMPUTED_VALUE"""),0.9795717592592592)</f>
        <v>0.9795717593</v>
      </c>
      <c r="G1240" s="3">
        <f t="shared" si="2"/>
        <v>23</v>
      </c>
      <c r="H1240" s="3">
        <f>IFERROR(__xludf.DUMMYFUNCTION("""COMPUTED_VALUE"""),30.0)</f>
        <v>30</v>
      </c>
      <c r="I1240" s="3">
        <f>IFERROR(__xludf.DUMMYFUNCTION("""COMPUTED_VALUE"""),35.0)</f>
        <v>35</v>
      </c>
    </row>
    <row r="1241">
      <c r="A1241" s="3">
        <v>477.0</v>
      </c>
      <c r="B1241" s="3">
        <v>3.0</v>
      </c>
      <c r="C1241" s="3">
        <v>480.0</v>
      </c>
      <c r="D1241" s="5">
        <v>43356.98997685185</v>
      </c>
      <c r="E1241" s="8">
        <f t="shared" si="1"/>
        <v>43356</v>
      </c>
      <c r="F1241" s="9">
        <f>IFERROR(__xludf.DUMMYFUNCTION("""COMPUTED_VALUE"""),0.9899768518518518)</f>
        <v>0.9899768519</v>
      </c>
      <c r="G1241" s="3">
        <f t="shared" si="2"/>
        <v>23</v>
      </c>
      <c r="H1241" s="3">
        <f>IFERROR(__xludf.DUMMYFUNCTION("""COMPUTED_VALUE"""),45.0)</f>
        <v>45</v>
      </c>
      <c r="I1241" s="3">
        <f>IFERROR(__xludf.DUMMYFUNCTION("""COMPUTED_VALUE"""),34.0)</f>
        <v>34</v>
      </c>
    </row>
    <row r="1242">
      <c r="A1242" s="3">
        <v>413.0</v>
      </c>
      <c r="B1242" s="3">
        <v>2.0</v>
      </c>
      <c r="C1242" s="3">
        <v>415.0</v>
      </c>
      <c r="D1242" s="5">
        <v>43357.00040509259</v>
      </c>
      <c r="E1242" s="8">
        <f t="shared" si="1"/>
        <v>43357</v>
      </c>
      <c r="F1242" s="9">
        <f>IFERROR(__xludf.DUMMYFUNCTION("""COMPUTED_VALUE"""),4.050925925925926E-4)</f>
        <v>0.0004050925926</v>
      </c>
      <c r="G1242" s="3">
        <f t="shared" si="2"/>
        <v>0</v>
      </c>
      <c r="H1242" s="3">
        <f>IFERROR(__xludf.DUMMYFUNCTION("""COMPUTED_VALUE"""),0.0)</f>
        <v>0</v>
      </c>
      <c r="I1242" s="3">
        <f>IFERROR(__xludf.DUMMYFUNCTION("""COMPUTED_VALUE"""),35.0)</f>
        <v>35</v>
      </c>
    </row>
    <row r="1243">
      <c r="A1243" s="3">
        <v>443.0</v>
      </c>
      <c r="B1243" s="3">
        <v>2.0</v>
      </c>
      <c r="C1243" s="3">
        <v>445.0</v>
      </c>
      <c r="D1243" s="5">
        <v>43357.01081018519</v>
      </c>
      <c r="E1243" s="8">
        <f t="shared" si="1"/>
        <v>43357</v>
      </c>
      <c r="F1243" s="9">
        <f>IFERROR(__xludf.DUMMYFUNCTION("""COMPUTED_VALUE"""),0.010810185185185185)</f>
        <v>0.01081018519</v>
      </c>
      <c r="G1243" s="3">
        <f t="shared" si="2"/>
        <v>0</v>
      </c>
      <c r="H1243" s="3">
        <f>IFERROR(__xludf.DUMMYFUNCTION("""COMPUTED_VALUE"""),15.0)</f>
        <v>15</v>
      </c>
      <c r="I1243" s="3">
        <f>IFERROR(__xludf.DUMMYFUNCTION("""COMPUTED_VALUE"""),34.0)</f>
        <v>34</v>
      </c>
    </row>
    <row r="1244">
      <c r="A1244" s="3">
        <v>375.0</v>
      </c>
      <c r="B1244" s="3">
        <v>3.0</v>
      </c>
      <c r="C1244" s="3">
        <v>378.0</v>
      </c>
      <c r="D1244" s="5">
        <v>43357.02123842593</v>
      </c>
      <c r="E1244" s="8">
        <f t="shared" si="1"/>
        <v>43357</v>
      </c>
      <c r="F1244" s="9">
        <f>IFERROR(__xludf.DUMMYFUNCTION("""COMPUTED_VALUE"""),0.021238425925925924)</f>
        <v>0.02123842593</v>
      </c>
      <c r="G1244" s="3">
        <f t="shared" si="2"/>
        <v>0</v>
      </c>
      <c r="H1244" s="3">
        <f>IFERROR(__xludf.DUMMYFUNCTION("""COMPUTED_VALUE"""),30.0)</f>
        <v>30</v>
      </c>
      <c r="I1244" s="3">
        <f>IFERROR(__xludf.DUMMYFUNCTION("""COMPUTED_VALUE"""),35.0)</f>
        <v>35</v>
      </c>
    </row>
    <row r="1245">
      <c r="A1245" s="3">
        <v>335.0</v>
      </c>
      <c r="B1245" s="3">
        <v>4.0</v>
      </c>
      <c r="C1245" s="3">
        <v>339.0</v>
      </c>
      <c r="D1245" s="5">
        <v>43357.031643518516</v>
      </c>
      <c r="E1245" s="8">
        <f t="shared" si="1"/>
        <v>43357</v>
      </c>
      <c r="F1245" s="9">
        <f>IFERROR(__xludf.DUMMYFUNCTION("""COMPUTED_VALUE"""),0.031643518518518515)</f>
        <v>0.03164351852</v>
      </c>
      <c r="G1245" s="3">
        <f t="shared" si="2"/>
        <v>0</v>
      </c>
      <c r="H1245" s="3">
        <f>IFERROR(__xludf.DUMMYFUNCTION("""COMPUTED_VALUE"""),45.0)</f>
        <v>45</v>
      </c>
      <c r="I1245" s="3">
        <f>IFERROR(__xludf.DUMMYFUNCTION("""COMPUTED_VALUE"""),34.0)</f>
        <v>34</v>
      </c>
    </row>
    <row r="1246">
      <c r="A1246" s="3">
        <v>305.0</v>
      </c>
      <c r="B1246" s="3">
        <v>4.0</v>
      </c>
      <c r="C1246" s="3">
        <v>309.0</v>
      </c>
      <c r="D1246" s="5">
        <v>43357.04206018519</v>
      </c>
      <c r="E1246" s="8">
        <f t="shared" si="1"/>
        <v>43357</v>
      </c>
      <c r="F1246" s="9">
        <f>IFERROR(__xludf.DUMMYFUNCTION("""COMPUTED_VALUE"""),0.04206018518518519)</f>
        <v>0.04206018519</v>
      </c>
      <c r="G1246" s="3">
        <f t="shared" si="2"/>
        <v>1</v>
      </c>
      <c r="H1246" s="3">
        <f>IFERROR(__xludf.DUMMYFUNCTION("""COMPUTED_VALUE"""),0.0)</f>
        <v>0</v>
      </c>
      <c r="I1246" s="3">
        <f>IFERROR(__xludf.DUMMYFUNCTION("""COMPUTED_VALUE"""),34.0)</f>
        <v>34</v>
      </c>
    </row>
    <row r="1247">
      <c r="A1247" s="3">
        <v>319.0</v>
      </c>
      <c r="B1247" s="3">
        <v>3.0</v>
      </c>
      <c r="C1247" s="3">
        <v>322.0</v>
      </c>
      <c r="D1247" s="5">
        <v>43357.05265046296</v>
      </c>
      <c r="E1247" s="8">
        <f t="shared" si="1"/>
        <v>43357</v>
      </c>
      <c r="F1247" s="9">
        <f>IFERROR(__xludf.DUMMYFUNCTION("""COMPUTED_VALUE"""),0.05265046296296296)</f>
        <v>0.05265046296</v>
      </c>
      <c r="G1247" s="3">
        <f t="shared" si="2"/>
        <v>1</v>
      </c>
      <c r="H1247" s="3">
        <f>IFERROR(__xludf.DUMMYFUNCTION("""COMPUTED_VALUE"""),15.0)</f>
        <v>15</v>
      </c>
      <c r="I1247" s="3">
        <f>IFERROR(__xludf.DUMMYFUNCTION("""COMPUTED_VALUE"""),49.0)</f>
        <v>49</v>
      </c>
    </row>
    <row r="1248">
      <c r="A1248" s="3">
        <v>312.0</v>
      </c>
      <c r="B1248" s="3">
        <v>2.0</v>
      </c>
      <c r="C1248" s="3">
        <v>314.0</v>
      </c>
      <c r="D1248" s="5">
        <v>43357.06290509259</v>
      </c>
      <c r="E1248" s="8">
        <f t="shared" si="1"/>
        <v>43357</v>
      </c>
      <c r="F1248" s="9">
        <f>IFERROR(__xludf.DUMMYFUNCTION("""COMPUTED_VALUE"""),0.0629050925925926)</f>
        <v>0.06290509259</v>
      </c>
      <c r="G1248" s="3">
        <f t="shared" si="2"/>
        <v>1</v>
      </c>
      <c r="H1248" s="3">
        <f>IFERROR(__xludf.DUMMYFUNCTION("""COMPUTED_VALUE"""),30.0)</f>
        <v>30</v>
      </c>
      <c r="I1248" s="3">
        <f>IFERROR(__xludf.DUMMYFUNCTION("""COMPUTED_VALUE"""),35.0)</f>
        <v>35</v>
      </c>
    </row>
    <row r="1249">
      <c r="A1249" s="3">
        <v>303.0</v>
      </c>
      <c r="B1249" s="3">
        <v>4.0</v>
      </c>
      <c r="C1249" s="3">
        <v>307.0</v>
      </c>
      <c r="D1249" s="5">
        <v>43357.073333333334</v>
      </c>
      <c r="E1249" s="8">
        <f t="shared" si="1"/>
        <v>43357</v>
      </c>
      <c r="F1249" s="9">
        <f>IFERROR(__xludf.DUMMYFUNCTION("""COMPUTED_VALUE"""),0.07333333333333333)</f>
        <v>0.07333333333</v>
      </c>
      <c r="G1249" s="3">
        <f t="shared" si="2"/>
        <v>1</v>
      </c>
      <c r="H1249" s="3">
        <f>IFERROR(__xludf.DUMMYFUNCTION("""COMPUTED_VALUE"""),45.0)</f>
        <v>45</v>
      </c>
      <c r="I1249" s="3">
        <f>IFERROR(__xludf.DUMMYFUNCTION("""COMPUTED_VALUE"""),36.0)</f>
        <v>36</v>
      </c>
    </row>
    <row r="1250">
      <c r="A1250" s="3">
        <v>261.0</v>
      </c>
      <c r="B1250" s="3">
        <v>1.0</v>
      </c>
      <c r="C1250" s="3">
        <v>262.0</v>
      </c>
      <c r="D1250" s="5">
        <v>43357.08375</v>
      </c>
      <c r="E1250" s="8">
        <f t="shared" si="1"/>
        <v>43357</v>
      </c>
      <c r="F1250" s="9">
        <f>IFERROR(__xludf.DUMMYFUNCTION("""COMPUTED_VALUE"""),0.08375)</f>
        <v>0.08375</v>
      </c>
      <c r="G1250" s="3">
        <f t="shared" si="2"/>
        <v>2</v>
      </c>
      <c r="H1250" s="3">
        <f>IFERROR(__xludf.DUMMYFUNCTION("""COMPUTED_VALUE"""),0.0)</f>
        <v>0</v>
      </c>
      <c r="I1250" s="3">
        <f>IFERROR(__xludf.DUMMYFUNCTION("""COMPUTED_VALUE"""),36.0)</f>
        <v>36</v>
      </c>
    </row>
    <row r="1251">
      <c r="A1251" s="3">
        <v>274.0</v>
      </c>
      <c r="B1251" s="3">
        <v>7.0</v>
      </c>
      <c r="C1251" s="3">
        <v>281.0</v>
      </c>
      <c r="D1251" s="5">
        <v>43357.09415509259</v>
      </c>
      <c r="E1251" s="8">
        <f t="shared" si="1"/>
        <v>43357</v>
      </c>
      <c r="F1251" s="9">
        <f>IFERROR(__xludf.DUMMYFUNCTION("""COMPUTED_VALUE"""),0.0941550925925926)</f>
        <v>0.09415509259</v>
      </c>
      <c r="G1251" s="3">
        <f t="shared" si="2"/>
        <v>2</v>
      </c>
      <c r="H1251" s="3">
        <f>IFERROR(__xludf.DUMMYFUNCTION("""COMPUTED_VALUE"""),15.0)</f>
        <v>15</v>
      </c>
      <c r="I1251" s="3">
        <f>IFERROR(__xludf.DUMMYFUNCTION("""COMPUTED_VALUE"""),35.0)</f>
        <v>35</v>
      </c>
    </row>
    <row r="1252">
      <c r="A1252" s="3">
        <v>261.0</v>
      </c>
      <c r="B1252" s="3">
        <v>7.0</v>
      </c>
      <c r="C1252" s="3">
        <v>268.0</v>
      </c>
      <c r="D1252" s="5">
        <v>43357.10456018519</v>
      </c>
      <c r="E1252" s="8">
        <f t="shared" si="1"/>
        <v>43357</v>
      </c>
      <c r="F1252" s="9">
        <f>IFERROR(__xludf.DUMMYFUNCTION("""COMPUTED_VALUE"""),0.10456018518518519)</f>
        <v>0.1045601852</v>
      </c>
      <c r="G1252" s="3">
        <f t="shared" si="2"/>
        <v>2</v>
      </c>
      <c r="H1252" s="3">
        <f>IFERROR(__xludf.DUMMYFUNCTION("""COMPUTED_VALUE"""),30.0)</f>
        <v>30</v>
      </c>
      <c r="I1252" s="3">
        <f>IFERROR(__xludf.DUMMYFUNCTION("""COMPUTED_VALUE"""),34.0)</f>
        <v>34</v>
      </c>
    </row>
    <row r="1253">
      <c r="A1253" s="3">
        <v>227.0</v>
      </c>
      <c r="B1253" s="3">
        <v>6.0</v>
      </c>
      <c r="C1253" s="3">
        <v>233.0</v>
      </c>
      <c r="D1253" s="5">
        <v>43357.114965277775</v>
      </c>
      <c r="E1253" s="8">
        <f t="shared" si="1"/>
        <v>43357</v>
      </c>
      <c r="F1253" s="9">
        <f>IFERROR(__xludf.DUMMYFUNCTION("""COMPUTED_VALUE"""),0.11496527777777778)</f>
        <v>0.1149652778</v>
      </c>
      <c r="G1253" s="3">
        <f t="shared" si="2"/>
        <v>2</v>
      </c>
      <c r="H1253" s="3">
        <f>IFERROR(__xludf.DUMMYFUNCTION("""COMPUTED_VALUE"""),45.0)</f>
        <v>45</v>
      </c>
      <c r="I1253" s="3">
        <f>IFERROR(__xludf.DUMMYFUNCTION("""COMPUTED_VALUE"""),33.0)</f>
        <v>33</v>
      </c>
    </row>
    <row r="1254">
      <c r="A1254" s="3">
        <v>160.0</v>
      </c>
      <c r="B1254" s="3">
        <v>1.0</v>
      </c>
      <c r="C1254" s="3">
        <v>161.0</v>
      </c>
      <c r="D1254" s="5">
        <v>43357.12540509259</v>
      </c>
      <c r="E1254" s="8">
        <f t="shared" si="1"/>
        <v>43357</v>
      </c>
      <c r="F1254" s="9">
        <f>IFERROR(__xludf.DUMMYFUNCTION("""COMPUTED_VALUE"""),0.12540509259259258)</f>
        <v>0.1254050926</v>
      </c>
      <c r="G1254" s="3">
        <f t="shared" si="2"/>
        <v>3</v>
      </c>
      <c r="H1254" s="3">
        <f>IFERROR(__xludf.DUMMYFUNCTION("""COMPUTED_VALUE"""),0.0)</f>
        <v>0</v>
      </c>
      <c r="I1254" s="3">
        <f>IFERROR(__xludf.DUMMYFUNCTION("""COMPUTED_VALUE"""),35.0)</f>
        <v>35</v>
      </c>
    </row>
    <row r="1255">
      <c r="A1255" s="3">
        <v>170.0</v>
      </c>
      <c r="B1255" s="3">
        <v>1.0</v>
      </c>
      <c r="C1255" s="3">
        <v>171.0</v>
      </c>
      <c r="D1255" s="5">
        <v>43357.13581018519</v>
      </c>
      <c r="E1255" s="8">
        <f t="shared" si="1"/>
        <v>43357</v>
      </c>
      <c r="F1255" s="9">
        <f>IFERROR(__xludf.DUMMYFUNCTION("""COMPUTED_VALUE"""),0.13581018518518517)</f>
        <v>0.1358101852</v>
      </c>
      <c r="G1255" s="3">
        <f t="shared" si="2"/>
        <v>3</v>
      </c>
      <c r="H1255" s="3">
        <f>IFERROR(__xludf.DUMMYFUNCTION("""COMPUTED_VALUE"""),15.0)</f>
        <v>15</v>
      </c>
      <c r="I1255" s="3">
        <f>IFERROR(__xludf.DUMMYFUNCTION("""COMPUTED_VALUE"""),34.0)</f>
        <v>34</v>
      </c>
    </row>
    <row r="1256">
      <c r="A1256" s="3">
        <v>123.0</v>
      </c>
      <c r="B1256" s="3">
        <v>1.0</v>
      </c>
      <c r="C1256" s="3">
        <v>124.0</v>
      </c>
      <c r="D1256" s="5">
        <v>43357.14622685185</v>
      </c>
      <c r="E1256" s="8">
        <f t="shared" si="1"/>
        <v>43357</v>
      </c>
      <c r="F1256" s="9">
        <f>IFERROR(__xludf.DUMMYFUNCTION("""COMPUTED_VALUE"""),0.14622685185185186)</f>
        <v>0.1462268519</v>
      </c>
      <c r="G1256" s="3">
        <f t="shared" si="2"/>
        <v>3</v>
      </c>
      <c r="H1256" s="3">
        <f>IFERROR(__xludf.DUMMYFUNCTION("""COMPUTED_VALUE"""),30.0)</f>
        <v>30</v>
      </c>
      <c r="I1256" s="3">
        <f>IFERROR(__xludf.DUMMYFUNCTION("""COMPUTED_VALUE"""),34.0)</f>
        <v>34</v>
      </c>
    </row>
    <row r="1257">
      <c r="A1257" s="3">
        <v>129.0</v>
      </c>
      <c r="B1257" s="3">
        <v>0.0</v>
      </c>
      <c r="C1257" s="3">
        <v>129.0</v>
      </c>
      <c r="D1257" s="5">
        <v>43357.156643518516</v>
      </c>
      <c r="E1257" s="8">
        <f t="shared" si="1"/>
        <v>43357</v>
      </c>
      <c r="F1257" s="9">
        <f>IFERROR(__xludf.DUMMYFUNCTION("""COMPUTED_VALUE"""),0.15664351851851852)</f>
        <v>0.1566435185</v>
      </c>
      <c r="G1257" s="3">
        <f t="shared" si="2"/>
        <v>3</v>
      </c>
      <c r="H1257" s="3">
        <f>IFERROR(__xludf.DUMMYFUNCTION("""COMPUTED_VALUE"""),45.0)</f>
        <v>45</v>
      </c>
      <c r="I1257" s="3">
        <f>IFERROR(__xludf.DUMMYFUNCTION("""COMPUTED_VALUE"""),34.0)</f>
        <v>34</v>
      </c>
    </row>
    <row r="1258">
      <c r="A1258" s="3">
        <v>126.0</v>
      </c>
      <c r="B1258" s="3">
        <v>1.0</v>
      </c>
      <c r="C1258" s="3">
        <v>127.0</v>
      </c>
      <c r="D1258" s="5">
        <v>43357.16707175926</v>
      </c>
      <c r="E1258" s="8">
        <f t="shared" si="1"/>
        <v>43357</v>
      </c>
      <c r="F1258" s="9">
        <f>IFERROR(__xludf.DUMMYFUNCTION("""COMPUTED_VALUE"""),0.16707175925925927)</f>
        <v>0.1670717593</v>
      </c>
      <c r="G1258" s="3">
        <f t="shared" si="2"/>
        <v>4</v>
      </c>
      <c r="H1258" s="3">
        <f>IFERROR(__xludf.DUMMYFUNCTION("""COMPUTED_VALUE"""),0.0)</f>
        <v>0</v>
      </c>
      <c r="I1258" s="3">
        <f>IFERROR(__xludf.DUMMYFUNCTION("""COMPUTED_VALUE"""),35.0)</f>
        <v>35</v>
      </c>
    </row>
    <row r="1259">
      <c r="A1259" s="3">
        <v>97.0</v>
      </c>
      <c r="B1259" s="3">
        <v>0.0</v>
      </c>
      <c r="C1259" s="3">
        <v>97.0</v>
      </c>
      <c r="D1259" s="5">
        <v>43357.17747685185</v>
      </c>
      <c r="E1259" s="8">
        <f t="shared" si="1"/>
        <v>43357</v>
      </c>
      <c r="F1259" s="9">
        <f>IFERROR(__xludf.DUMMYFUNCTION("""COMPUTED_VALUE"""),0.17747685185185186)</f>
        <v>0.1774768519</v>
      </c>
      <c r="G1259" s="3">
        <f t="shared" si="2"/>
        <v>4</v>
      </c>
      <c r="H1259" s="3">
        <f>IFERROR(__xludf.DUMMYFUNCTION("""COMPUTED_VALUE"""),15.0)</f>
        <v>15</v>
      </c>
      <c r="I1259" s="3">
        <f>IFERROR(__xludf.DUMMYFUNCTION("""COMPUTED_VALUE"""),34.0)</f>
        <v>34</v>
      </c>
    </row>
    <row r="1260">
      <c r="A1260" s="3">
        <v>77.0</v>
      </c>
      <c r="B1260" s="3">
        <v>0.0</v>
      </c>
      <c r="C1260" s="3">
        <v>77.0</v>
      </c>
      <c r="D1260" s="5">
        <v>43357.187893518516</v>
      </c>
      <c r="E1260" s="8">
        <f t="shared" si="1"/>
        <v>43357</v>
      </c>
      <c r="F1260" s="9">
        <f>IFERROR(__xludf.DUMMYFUNCTION("""COMPUTED_VALUE"""),0.18789351851851852)</f>
        <v>0.1878935185</v>
      </c>
      <c r="G1260" s="3">
        <f t="shared" si="2"/>
        <v>4</v>
      </c>
      <c r="H1260" s="3">
        <f>IFERROR(__xludf.DUMMYFUNCTION("""COMPUTED_VALUE"""),30.0)</f>
        <v>30</v>
      </c>
      <c r="I1260" s="3">
        <f>IFERROR(__xludf.DUMMYFUNCTION("""COMPUTED_VALUE"""),34.0)</f>
        <v>34</v>
      </c>
    </row>
    <row r="1261">
      <c r="A1261" s="3">
        <v>63.0</v>
      </c>
      <c r="B1261" s="3">
        <v>0.0</v>
      </c>
      <c r="C1261" s="3">
        <v>63.0</v>
      </c>
      <c r="D1261" s="5">
        <v>43357.19831018519</v>
      </c>
      <c r="E1261" s="8">
        <f t="shared" si="1"/>
        <v>43357</v>
      </c>
      <c r="F1261" s="9">
        <f>IFERROR(__xludf.DUMMYFUNCTION("""COMPUTED_VALUE"""),0.19831018518518517)</f>
        <v>0.1983101852</v>
      </c>
      <c r="G1261" s="3">
        <f t="shared" si="2"/>
        <v>4</v>
      </c>
      <c r="H1261" s="3">
        <f>IFERROR(__xludf.DUMMYFUNCTION("""COMPUTED_VALUE"""),45.0)</f>
        <v>45</v>
      </c>
      <c r="I1261" s="3">
        <f>IFERROR(__xludf.DUMMYFUNCTION("""COMPUTED_VALUE"""),34.0)</f>
        <v>34</v>
      </c>
    </row>
    <row r="1262">
      <c r="A1262" s="3">
        <v>69.0</v>
      </c>
      <c r="B1262" s="3">
        <v>0.0</v>
      </c>
      <c r="C1262" s="3">
        <v>69.0</v>
      </c>
      <c r="D1262" s="5">
        <v>43357.20872685185</v>
      </c>
      <c r="E1262" s="8">
        <f t="shared" si="1"/>
        <v>43357</v>
      </c>
      <c r="F1262" s="9">
        <f>IFERROR(__xludf.DUMMYFUNCTION("""COMPUTED_VALUE"""),0.20872685185185186)</f>
        <v>0.2087268519</v>
      </c>
      <c r="G1262" s="3">
        <f t="shared" si="2"/>
        <v>5</v>
      </c>
      <c r="H1262" s="3">
        <f>IFERROR(__xludf.DUMMYFUNCTION("""COMPUTED_VALUE"""),0.0)</f>
        <v>0</v>
      </c>
      <c r="I1262" s="3">
        <f>IFERROR(__xludf.DUMMYFUNCTION("""COMPUTED_VALUE"""),34.0)</f>
        <v>34</v>
      </c>
    </row>
    <row r="1263">
      <c r="A1263" s="3">
        <v>41.0</v>
      </c>
      <c r="B1263" s="3">
        <v>0.0</v>
      </c>
      <c r="C1263" s="3">
        <v>41.0</v>
      </c>
      <c r="D1263" s="5">
        <v>43357.219143518516</v>
      </c>
      <c r="E1263" s="8">
        <f t="shared" si="1"/>
        <v>43357</v>
      </c>
      <c r="F1263" s="9">
        <f>IFERROR(__xludf.DUMMYFUNCTION("""COMPUTED_VALUE"""),0.21914351851851852)</f>
        <v>0.2191435185</v>
      </c>
      <c r="G1263" s="3">
        <f t="shared" si="2"/>
        <v>5</v>
      </c>
      <c r="H1263" s="3">
        <f>IFERROR(__xludf.DUMMYFUNCTION("""COMPUTED_VALUE"""),15.0)</f>
        <v>15</v>
      </c>
      <c r="I1263" s="3">
        <f>IFERROR(__xludf.DUMMYFUNCTION("""COMPUTED_VALUE"""),34.0)</f>
        <v>34</v>
      </c>
    </row>
    <row r="1264">
      <c r="A1264" s="3">
        <v>32.0</v>
      </c>
      <c r="B1264" s="3">
        <v>0.0</v>
      </c>
      <c r="C1264" s="3">
        <v>32.0</v>
      </c>
      <c r="D1264" s="5">
        <v>43357.22956018519</v>
      </c>
      <c r="E1264" s="8">
        <f t="shared" si="1"/>
        <v>43357</v>
      </c>
      <c r="F1264" s="9">
        <f>IFERROR(__xludf.DUMMYFUNCTION("""COMPUTED_VALUE"""),0.22956018518518517)</f>
        <v>0.2295601852</v>
      </c>
      <c r="G1264" s="3">
        <f t="shared" si="2"/>
        <v>5</v>
      </c>
      <c r="H1264" s="3">
        <f>IFERROR(__xludf.DUMMYFUNCTION("""COMPUTED_VALUE"""),30.0)</f>
        <v>30</v>
      </c>
      <c r="I1264" s="3">
        <f>IFERROR(__xludf.DUMMYFUNCTION("""COMPUTED_VALUE"""),34.0)</f>
        <v>34</v>
      </c>
    </row>
    <row r="1265">
      <c r="A1265" s="3">
        <v>30.0</v>
      </c>
      <c r="B1265" s="3">
        <v>0.0</v>
      </c>
      <c r="C1265" s="3">
        <v>29.0</v>
      </c>
      <c r="D1265" s="5">
        <v>43357.23997685185</v>
      </c>
      <c r="E1265" s="8">
        <f t="shared" si="1"/>
        <v>43357</v>
      </c>
      <c r="F1265" s="9">
        <f>IFERROR(__xludf.DUMMYFUNCTION("""COMPUTED_VALUE"""),0.23997685185185186)</f>
        <v>0.2399768519</v>
      </c>
      <c r="G1265" s="3">
        <f t="shared" si="2"/>
        <v>5</v>
      </c>
      <c r="H1265" s="3">
        <f>IFERROR(__xludf.DUMMYFUNCTION("""COMPUTED_VALUE"""),45.0)</f>
        <v>45</v>
      </c>
      <c r="I1265" s="3">
        <f>IFERROR(__xludf.DUMMYFUNCTION("""COMPUTED_VALUE"""),34.0)</f>
        <v>34</v>
      </c>
    </row>
    <row r="1266">
      <c r="A1266" s="3">
        <v>27.0</v>
      </c>
      <c r="B1266" s="3">
        <v>0.0</v>
      </c>
      <c r="C1266" s="3">
        <v>26.0</v>
      </c>
      <c r="D1266" s="5">
        <v>43357.250393518516</v>
      </c>
      <c r="E1266" s="8">
        <f t="shared" si="1"/>
        <v>43357</v>
      </c>
      <c r="F1266" s="9">
        <f>IFERROR(__xludf.DUMMYFUNCTION("""COMPUTED_VALUE"""),0.25039351851851854)</f>
        <v>0.2503935185</v>
      </c>
      <c r="G1266" s="3">
        <f t="shared" si="2"/>
        <v>6</v>
      </c>
      <c r="H1266" s="3">
        <f>IFERROR(__xludf.DUMMYFUNCTION("""COMPUTED_VALUE"""),0.0)</f>
        <v>0</v>
      </c>
      <c r="I1266" s="3">
        <f>IFERROR(__xludf.DUMMYFUNCTION("""COMPUTED_VALUE"""),34.0)</f>
        <v>34</v>
      </c>
    </row>
    <row r="1267">
      <c r="A1267" s="3">
        <v>25.0</v>
      </c>
      <c r="B1267" s="3">
        <v>0.0</v>
      </c>
      <c r="C1267" s="3">
        <v>24.0</v>
      </c>
      <c r="D1267" s="5">
        <v>43357.26079861111</v>
      </c>
      <c r="E1267" s="8">
        <f t="shared" si="1"/>
        <v>43357</v>
      </c>
      <c r="F1267" s="9">
        <f>IFERROR(__xludf.DUMMYFUNCTION("""COMPUTED_VALUE"""),0.26079861111111113)</f>
        <v>0.2607986111</v>
      </c>
      <c r="G1267" s="3">
        <f t="shared" si="2"/>
        <v>6</v>
      </c>
      <c r="H1267" s="3">
        <f>IFERROR(__xludf.DUMMYFUNCTION("""COMPUTED_VALUE"""),15.0)</f>
        <v>15</v>
      </c>
      <c r="I1267" s="3">
        <f>IFERROR(__xludf.DUMMYFUNCTION("""COMPUTED_VALUE"""),33.0)</f>
        <v>33</v>
      </c>
    </row>
    <row r="1268">
      <c r="A1268" s="3">
        <v>20.0</v>
      </c>
      <c r="B1268" s="3">
        <v>0.0</v>
      </c>
      <c r="C1268" s="3">
        <v>19.0</v>
      </c>
      <c r="D1268" s="5">
        <v>43357.27396990741</v>
      </c>
      <c r="E1268" s="8">
        <f t="shared" si="1"/>
        <v>43357</v>
      </c>
      <c r="F1268" s="9">
        <f>IFERROR(__xludf.DUMMYFUNCTION("""COMPUTED_VALUE"""),0.2739699074074074)</f>
        <v>0.2739699074</v>
      </c>
      <c r="G1268" s="3">
        <f t="shared" si="2"/>
        <v>6</v>
      </c>
      <c r="H1268" s="3">
        <f>IFERROR(__xludf.DUMMYFUNCTION("""COMPUTED_VALUE"""),34.0)</f>
        <v>34</v>
      </c>
      <c r="I1268" s="3">
        <f>IFERROR(__xludf.DUMMYFUNCTION("""COMPUTED_VALUE"""),31.0)</f>
        <v>31</v>
      </c>
    </row>
    <row r="1269">
      <c r="A1269" s="3">
        <v>20.0</v>
      </c>
      <c r="B1269" s="3">
        <v>0.0</v>
      </c>
      <c r="C1269" s="3">
        <v>19.0</v>
      </c>
      <c r="D1269" s="5">
        <v>43357.281643518516</v>
      </c>
      <c r="E1269" s="8">
        <f t="shared" si="1"/>
        <v>43357</v>
      </c>
      <c r="F1269" s="9">
        <f>IFERROR(__xludf.DUMMYFUNCTION("""COMPUTED_VALUE"""),0.28164351851851854)</f>
        <v>0.2816435185</v>
      </c>
      <c r="G1269" s="3">
        <f t="shared" si="2"/>
        <v>6</v>
      </c>
      <c r="H1269" s="3">
        <f>IFERROR(__xludf.DUMMYFUNCTION("""COMPUTED_VALUE"""),45.0)</f>
        <v>45</v>
      </c>
      <c r="I1269" s="3">
        <f>IFERROR(__xludf.DUMMYFUNCTION("""COMPUTED_VALUE"""),34.0)</f>
        <v>34</v>
      </c>
    </row>
    <row r="1270">
      <c r="A1270" s="3">
        <v>27.0</v>
      </c>
      <c r="B1270" s="3">
        <v>0.0</v>
      </c>
      <c r="C1270" s="3">
        <v>26.0</v>
      </c>
      <c r="D1270" s="5">
        <v>43357.29206018519</v>
      </c>
      <c r="E1270" s="8">
        <f t="shared" si="1"/>
        <v>43357</v>
      </c>
      <c r="F1270" s="9">
        <f>IFERROR(__xludf.DUMMYFUNCTION("""COMPUTED_VALUE"""),0.2920601851851852)</f>
        <v>0.2920601852</v>
      </c>
      <c r="G1270" s="3">
        <f t="shared" si="2"/>
        <v>7</v>
      </c>
      <c r="H1270" s="3">
        <f>IFERROR(__xludf.DUMMYFUNCTION("""COMPUTED_VALUE"""),0.0)</f>
        <v>0</v>
      </c>
      <c r="I1270" s="3">
        <f>IFERROR(__xludf.DUMMYFUNCTION("""COMPUTED_VALUE"""),34.0)</f>
        <v>34</v>
      </c>
    </row>
    <row r="1271">
      <c r="A1271" s="3">
        <v>65.0</v>
      </c>
      <c r="B1271" s="3">
        <v>0.0</v>
      </c>
      <c r="C1271" s="3">
        <v>64.0</v>
      </c>
      <c r="D1271" s="5">
        <v>43357.30248842593</v>
      </c>
      <c r="E1271" s="8">
        <f t="shared" si="1"/>
        <v>43357</v>
      </c>
      <c r="F1271" s="9">
        <f>IFERROR(__xludf.DUMMYFUNCTION("""COMPUTED_VALUE"""),0.30248842592592595)</f>
        <v>0.3024884259</v>
      </c>
      <c r="G1271" s="3">
        <f t="shared" si="2"/>
        <v>7</v>
      </c>
      <c r="H1271" s="3">
        <f>IFERROR(__xludf.DUMMYFUNCTION("""COMPUTED_VALUE"""),15.0)</f>
        <v>15</v>
      </c>
      <c r="I1271" s="3">
        <f>IFERROR(__xludf.DUMMYFUNCTION("""COMPUTED_VALUE"""),35.0)</f>
        <v>35</v>
      </c>
    </row>
    <row r="1272">
      <c r="A1272" s="3">
        <v>51.0</v>
      </c>
      <c r="B1272" s="3">
        <v>0.0</v>
      </c>
      <c r="C1272" s="3">
        <v>50.0</v>
      </c>
      <c r="D1272" s="5">
        <v>43357.31291666667</v>
      </c>
      <c r="E1272" s="8">
        <f t="shared" si="1"/>
        <v>43357</v>
      </c>
      <c r="F1272" s="9">
        <f>IFERROR(__xludf.DUMMYFUNCTION("""COMPUTED_VALUE"""),0.3129166666666667)</f>
        <v>0.3129166667</v>
      </c>
      <c r="G1272" s="3">
        <f t="shared" si="2"/>
        <v>7</v>
      </c>
      <c r="H1272" s="3">
        <f>IFERROR(__xludf.DUMMYFUNCTION("""COMPUTED_VALUE"""),30.0)</f>
        <v>30</v>
      </c>
      <c r="I1272" s="3">
        <f>IFERROR(__xludf.DUMMYFUNCTION("""COMPUTED_VALUE"""),36.0)</f>
        <v>36</v>
      </c>
    </row>
    <row r="1273">
      <c r="A1273" s="3">
        <v>68.0</v>
      </c>
      <c r="B1273" s="3">
        <v>0.0</v>
      </c>
      <c r="C1273" s="3">
        <v>67.0</v>
      </c>
      <c r="D1273" s="5">
        <v>43357.32332175926</v>
      </c>
      <c r="E1273" s="8">
        <f t="shared" si="1"/>
        <v>43357</v>
      </c>
      <c r="F1273" s="9">
        <f>IFERROR(__xludf.DUMMYFUNCTION("""COMPUTED_VALUE"""),0.32332175925925927)</f>
        <v>0.3233217593</v>
      </c>
      <c r="G1273" s="3">
        <f t="shared" si="2"/>
        <v>7</v>
      </c>
      <c r="H1273" s="3">
        <f>IFERROR(__xludf.DUMMYFUNCTION("""COMPUTED_VALUE"""),45.0)</f>
        <v>45</v>
      </c>
      <c r="I1273" s="3">
        <f>IFERROR(__xludf.DUMMYFUNCTION("""COMPUTED_VALUE"""),35.0)</f>
        <v>35</v>
      </c>
    </row>
    <row r="1274">
      <c r="A1274" s="3">
        <v>56.0</v>
      </c>
      <c r="B1274" s="3">
        <v>0.0</v>
      </c>
      <c r="C1274" s="3">
        <v>56.0</v>
      </c>
      <c r="D1274" s="5">
        <v>43357.33373842593</v>
      </c>
      <c r="E1274" s="8">
        <f t="shared" si="1"/>
        <v>43357</v>
      </c>
      <c r="F1274" s="9">
        <f>IFERROR(__xludf.DUMMYFUNCTION("""COMPUTED_VALUE"""),0.33373842592592595)</f>
        <v>0.3337384259</v>
      </c>
      <c r="G1274" s="3">
        <f t="shared" si="2"/>
        <v>8</v>
      </c>
      <c r="H1274" s="3">
        <f>IFERROR(__xludf.DUMMYFUNCTION("""COMPUTED_VALUE"""),0.0)</f>
        <v>0</v>
      </c>
      <c r="I1274" s="3">
        <f>IFERROR(__xludf.DUMMYFUNCTION("""COMPUTED_VALUE"""),35.0)</f>
        <v>35</v>
      </c>
    </row>
    <row r="1275">
      <c r="A1275" s="3">
        <v>78.0</v>
      </c>
      <c r="B1275" s="3">
        <v>0.0</v>
      </c>
      <c r="C1275" s="3">
        <v>68.0</v>
      </c>
      <c r="D1275" s="5">
        <v>43357.34415509259</v>
      </c>
      <c r="E1275" s="8">
        <f t="shared" si="1"/>
        <v>43357</v>
      </c>
      <c r="F1275" s="9">
        <f>IFERROR(__xludf.DUMMYFUNCTION("""COMPUTED_VALUE"""),0.3441550925925926)</f>
        <v>0.3441550926</v>
      </c>
      <c r="G1275" s="3">
        <f t="shared" si="2"/>
        <v>8</v>
      </c>
      <c r="H1275" s="3">
        <f>IFERROR(__xludf.DUMMYFUNCTION("""COMPUTED_VALUE"""),15.0)</f>
        <v>15</v>
      </c>
      <c r="I1275" s="3">
        <f>IFERROR(__xludf.DUMMYFUNCTION("""COMPUTED_VALUE"""),35.0)</f>
        <v>35</v>
      </c>
    </row>
    <row r="1276">
      <c r="A1276" s="3">
        <v>116.0</v>
      </c>
      <c r="B1276" s="3">
        <v>0.0</v>
      </c>
      <c r="C1276" s="3">
        <v>115.0</v>
      </c>
      <c r="D1276" s="5">
        <v>43357.354583333334</v>
      </c>
      <c r="E1276" s="8">
        <f t="shared" si="1"/>
        <v>43357</v>
      </c>
      <c r="F1276" s="9">
        <f>IFERROR(__xludf.DUMMYFUNCTION("""COMPUTED_VALUE"""),0.3545833333333333)</f>
        <v>0.3545833333</v>
      </c>
      <c r="G1276" s="3">
        <f t="shared" si="2"/>
        <v>8</v>
      </c>
      <c r="H1276" s="3">
        <f>IFERROR(__xludf.DUMMYFUNCTION("""COMPUTED_VALUE"""),30.0)</f>
        <v>30</v>
      </c>
      <c r="I1276" s="3">
        <f>IFERROR(__xludf.DUMMYFUNCTION("""COMPUTED_VALUE"""),36.0)</f>
        <v>36</v>
      </c>
    </row>
    <row r="1277">
      <c r="A1277" s="3">
        <v>185.0</v>
      </c>
      <c r="B1277" s="3">
        <v>0.0</v>
      </c>
      <c r="C1277" s="3">
        <v>184.0</v>
      </c>
      <c r="D1277" s="5">
        <v>43357.36498842593</v>
      </c>
      <c r="E1277" s="8">
        <f t="shared" si="1"/>
        <v>43357</v>
      </c>
      <c r="F1277" s="9">
        <f>IFERROR(__xludf.DUMMYFUNCTION("""COMPUTED_VALUE"""),0.36498842592592595)</f>
        <v>0.3649884259</v>
      </c>
      <c r="G1277" s="3">
        <f t="shared" si="2"/>
        <v>8</v>
      </c>
      <c r="H1277" s="3">
        <f>IFERROR(__xludf.DUMMYFUNCTION("""COMPUTED_VALUE"""),45.0)</f>
        <v>45</v>
      </c>
      <c r="I1277" s="3">
        <f>IFERROR(__xludf.DUMMYFUNCTION("""COMPUTED_VALUE"""),35.0)</f>
        <v>35</v>
      </c>
    </row>
    <row r="1278">
      <c r="A1278" s="3">
        <v>181.0</v>
      </c>
      <c r="B1278" s="3">
        <v>0.0</v>
      </c>
      <c r="C1278" s="3">
        <v>181.0</v>
      </c>
      <c r="D1278" s="5">
        <v>43357.37540509259</v>
      </c>
      <c r="E1278" s="8">
        <f t="shared" si="1"/>
        <v>43357</v>
      </c>
      <c r="F1278" s="9">
        <f>IFERROR(__xludf.DUMMYFUNCTION("""COMPUTED_VALUE"""),0.3754050925925926)</f>
        <v>0.3754050926</v>
      </c>
      <c r="G1278" s="3">
        <f t="shared" si="2"/>
        <v>9</v>
      </c>
      <c r="H1278" s="3">
        <f>IFERROR(__xludf.DUMMYFUNCTION("""COMPUTED_VALUE"""),0.0)</f>
        <v>0</v>
      </c>
      <c r="I1278" s="3">
        <f>IFERROR(__xludf.DUMMYFUNCTION("""COMPUTED_VALUE"""),35.0)</f>
        <v>35</v>
      </c>
    </row>
    <row r="1279">
      <c r="A1279" s="3">
        <v>307.0</v>
      </c>
      <c r="B1279" s="3">
        <v>3.0</v>
      </c>
      <c r="C1279" s="3">
        <v>310.0</v>
      </c>
      <c r="D1279" s="5">
        <v>43357.38582175926</v>
      </c>
      <c r="E1279" s="8">
        <f t="shared" si="1"/>
        <v>43357</v>
      </c>
      <c r="F1279" s="9">
        <f>IFERROR(__xludf.DUMMYFUNCTION("""COMPUTED_VALUE"""),0.38582175925925927)</f>
        <v>0.3858217593</v>
      </c>
      <c r="G1279" s="3">
        <f t="shared" si="2"/>
        <v>9</v>
      </c>
      <c r="H1279" s="3">
        <f>IFERROR(__xludf.DUMMYFUNCTION("""COMPUTED_VALUE"""),15.0)</f>
        <v>15</v>
      </c>
      <c r="I1279" s="3">
        <f>IFERROR(__xludf.DUMMYFUNCTION("""COMPUTED_VALUE"""),35.0)</f>
        <v>35</v>
      </c>
    </row>
    <row r="1280">
      <c r="A1280" s="3">
        <v>494.0</v>
      </c>
      <c r="B1280" s="3">
        <v>5.0</v>
      </c>
      <c r="C1280" s="3">
        <v>499.0</v>
      </c>
      <c r="D1280" s="5">
        <v>43357.39625</v>
      </c>
      <c r="E1280" s="8">
        <f t="shared" si="1"/>
        <v>43357</v>
      </c>
      <c r="F1280" s="9">
        <f>IFERROR(__xludf.DUMMYFUNCTION("""COMPUTED_VALUE"""),0.39625)</f>
        <v>0.39625</v>
      </c>
      <c r="G1280" s="3">
        <f t="shared" si="2"/>
        <v>9</v>
      </c>
      <c r="H1280" s="3">
        <f>IFERROR(__xludf.DUMMYFUNCTION("""COMPUTED_VALUE"""),30.0)</f>
        <v>30</v>
      </c>
      <c r="I1280" s="3">
        <f>IFERROR(__xludf.DUMMYFUNCTION("""COMPUTED_VALUE"""),36.0)</f>
        <v>36</v>
      </c>
    </row>
    <row r="1281">
      <c r="A1281" s="3">
        <v>793.0</v>
      </c>
      <c r="B1281" s="3">
        <v>9.0</v>
      </c>
      <c r="C1281" s="3">
        <v>802.0</v>
      </c>
      <c r="D1281" s="5">
        <v>43357.40665509259</v>
      </c>
      <c r="E1281" s="8">
        <f t="shared" si="1"/>
        <v>43357</v>
      </c>
      <c r="F1281" s="9">
        <f>IFERROR(__xludf.DUMMYFUNCTION("""COMPUTED_VALUE"""),0.4066550925925926)</f>
        <v>0.4066550926</v>
      </c>
      <c r="G1281" s="3">
        <f t="shared" si="2"/>
        <v>9</v>
      </c>
      <c r="H1281" s="3">
        <f>IFERROR(__xludf.DUMMYFUNCTION("""COMPUTED_VALUE"""),45.0)</f>
        <v>45</v>
      </c>
      <c r="I1281" s="3">
        <f>IFERROR(__xludf.DUMMYFUNCTION("""COMPUTED_VALUE"""),35.0)</f>
        <v>35</v>
      </c>
    </row>
    <row r="1282">
      <c r="A1282" s="3">
        <v>791.0</v>
      </c>
      <c r="B1282" s="3">
        <v>5.0</v>
      </c>
      <c r="C1282" s="3">
        <v>796.0</v>
      </c>
      <c r="D1282" s="5">
        <v>43357.41707175926</v>
      </c>
      <c r="E1282" s="8">
        <f t="shared" si="1"/>
        <v>43357</v>
      </c>
      <c r="F1282" s="9">
        <f>IFERROR(__xludf.DUMMYFUNCTION("""COMPUTED_VALUE"""),0.41707175925925927)</f>
        <v>0.4170717593</v>
      </c>
      <c r="G1282" s="3">
        <f t="shared" si="2"/>
        <v>10</v>
      </c>
      <c r="H1282" s="3">
        <f>IFERROR(__xludf.DUMMYFUNCTION("""COMPUTED_VALUE"""),0.0)</f>
        <v>0</v>
      </c>
      <c r="I1282" s="3">
        <f>IFERROR(__xludf.DUMMYFUNCTION("""COMPUTED_VALUE"""),35.0)</f>
        <v>35</v>
      </c>
    </row>
    <row r="1283">
      <c r="A1283" s="3">
        <v>713.0</v>
      </c>
      <c r="B1283" s="3">
        <v>11.0</v>
      </c>
      <c r="C1283" s="3">
        <v>724.0</v>
      </c>
      <c r="D1283" s="5">
        <v>43357.42748842593</v>
      </c>
      <c r="E1283" s="8">
        <f t="shared" si="1"/>
        <v>43357</v>
      </c>
      <c r="F1283" s="9">
        <f>IFERROR(__xludf.DUMMYFUNCTION("""COMPUTED_VALUE"""),0.42748842592592595)</f>
        <v>0.4274884259</v>
      </c>
      <c r="G1283" s="3">
        <f t="shared" si="2"/>
        <v>10</v>
      </c>
      <c r="H1283" s="3">
        <f>IFERROR(__xludf.DUMMYFUNCTION("""COMPUTED_VALUE"""),15.0)</f>
        <v>15</v>
      </c>
      <c r="I1283" s="3">
        <f>IFERROR(__xludf.DUMMYFUNCTION("""COMPUTED_VALUE"""),35.0)</f>
        <v>35</v>
      </c>
    </row>
    <row r="1284">
      <c r="A1284" s="3">
        <v>768.0</v>
      </c>
      <c r="B1284" s="3">
        <v>18.0</v>
      </c>
      <c r="C1284" s="3">
        <v>786.0</v>
      </c>
      <c r="D1284" s="5">
        <v>43357.43791666667</v>
      </c>
      <c r="E1284" s="8">
        <f t="shared" si="1"/>
        <v>43357</v>
      </c>
      <c r="F1284" s="9">
        <f>IFERROR(__xludf.DUMMYFUNCTION("""COMPUTED_VALUE"""),0.4379166666666667)</f>
        <v>0.4379166667</v>
      </c>
      <c r="G1284" s="3">
        <f t="shared" si="2"/>
        <v>10</v>
      </c>
      <c r="H1284" s="3">
        <f>IFERROR(__xludf.DUMMYFUNCTION("""COMPUTED_VALUE"""),30.0)</f>
        <v>30</v>
      </c>
      <c r="I1284" s="3">
        <f>IFERROR(__xludf.DUMMYFUNCTION("""COMPUTED_VALUE"""),36.0)</f>
        <v>36</v>
      </c>
    </row>
    <row r="1285">
      <c r="A1285" s="3">
        <v>962.0</v>
      </c>
      <c r="B1285" s="3">
        <v>25.0</v>
      </c>
      <c r="C1285" s="3">
        <v>987.0</v>
      </c>
      <c r="D1285" s="5">
        <v>43357.448333333334</v>
      </c>
      <c r="E1285" s="8">
        <f t="shared" si="1"/>
        <v>43357</v>
      </c>
      <c r="F1285" s="9">
        <f>IFERROR(__xludf.DUMMYFUNCTION("""COMPUTED_VALUE"""),0.4483333333333333)</f>
        <v>0.4483333333</v>
      </c>
      <c r="G1285" s="3">
        <f t="shared" si="2"/>
        <v>10</v>
      </c>
      <c r="H1285" s="3">
        <f>IFERROR(__xludf.DUMMYFUNCTION("""COMPUTED_VALUE"""),45.0)</f>
        <v>45</v>
      </c>
      <c r="I1285" s="3">
        <f>IFERROR(__xludf.DUMMYFUNCTION("""COMPUTED_VALUE"""),36.0)</f>
        <v>36</v>
      </c>
    </row>
    <row r="1286">
      <c r="A1286" s="3">
        <v>808.0</v>
      </c>
      <c r="B1286" s="3">
        <v>19.0</v>
      </c>
      <c r="C1286" s="3">
        <v>827.0</v>
      </c>
      <c r="D1286" s="5">
        <v>43357.45873842593</v>
      </c>
      <c r="E1286" s="8">
        <f t="shared" si="1"/>
        <v>43357</v>
      </c>
      <c r="F1286" s="9">
        <f>IFERROR(__xludf.DUMMYFUNCTION("""COMPUTED_VALUE"""),0.45873842592592595)</f>
        <v>0.4587384259</v>
      </c>
      <c r="G1286" s="3">
        <f t="shared" si="2"/>
        <v>11</v>
      </c>
      <c r="H1286" s="3">
        <f>IFERROR(__xludf.DUMMYFUNCTION("""COMPUTED_VALUE"""),0.0)</f>
        <v>0</v>
      </c>
      <c r="I1286" s="3">
        <f>IFERROR(__xludf.DUMMYFUNCTION("""COMPUTED_VALUE"""),35.0)</f>
        <v>35</v>
      </c>
    </row>
    <row r="1287">
      <c r="A1287" s="3">
        <v>657.0</v>
      </c>
      <c r="B1287" s="3">
        <v>14.0</v>
      </c>
      <c r="C1287" s="3">
        <v>671.0</v>
      </c>
      <c r="D1287" s="5">
        <v>43357.46915509259</v>
      </c>
      <c r="E1287" s="8">
        <f t="shared" si="1"/>
        <v>43357</v>
      </c>
      <c r="F1287" s="9">
        <f>IFERROR(__xludf.DUMMYFUNCTION("""COMPUTED_VALUE"""),0.4691550925925926)</f>
        <v>0.4691550926</v>
      </c>
      <c r="G1287" s="3">
        <f t="shared" si="2"/>
        <v>11</v>
      </c>
      <c r="H1287" s="3">
        <f>IFERROR(__xludf.DUMMYFUNCTION("""COMPUTED_VALUE"""),15.0)</f>
        <v>15</v>
      </c>
      <c r="I1287" s="3">
        <f>IFERROR(__xludf.DUMMYFUNCTION("""COMPUTED_VALUE"""),35.0)</f>
        <v>35</v>
      </c>
    </row>
    <row r="1288">
      <c r="A1288" s="3">
        <v>523.0</v>
      </c>
      <c r="B1288" s="3">
        <v>6.0</v>
      </c>
      <c r="C1288" s="3">
        <v>529.0</v>
      </c>
      <c r="D1288" s="5">
        <v>43357.479583333334</v>
      </c>
      <c r="E1288" s="8">
        <f t="shared" si="1"/>
        <v>43357</v>
      </c>
      <c r="F1288" s="9">
        <f>IFERROR(__xludf.DUMMYFUNCTION("""COMPUTED_VALUE"""),0.4795833333333333)</f>
        <v>0.4795833333</v>
      </c>
      <c r="G1288" s="3">
        <f t="shared" si="2"/>
        <v>11</v>
      </c>
      <c r="H1288" s="3">
        <f>IFERROR(__xludf.DUMMYFUNCTION("""COMPUTED_VALUE"""),30.0)</f>
        <v>30</v>
      </c>
      <c r="I1288" s="3">
        <f>IFERROR(__xludf.DUMMYFUNCTION("""COMPUTED_VALUE"""),36.0)</f>
        <v>36</v>
      </c>
    </row>
    <row r="1289">
      <c r="A1289" s="3">
        <v>552.0</v>
      </c>
      <c r="B1289" s="3">
        <v>5.0</v>
      </c>
      <c r="C1289" s="3">
        <v>557.0</v>
      </c>
      <c r="D1289" s="5">
        <v>43357.48997685185</v>
      </c>
      <c r="E1289" s="8">
        <f t="shared" si="1"/>
        <v>43357</v>
      </c>
      <c r="F1289" s="9">
        <f>IFERROR(__xludf.DUMMYFUNCTION("""COMPUTED_VALUE"""),0.48997685185185186)</f>
        <v>0.4899768519</v>
      </c>
      <c r="G1289" s="3">
        <f t="shared" si="2"/>
        <v>11</v>
      </c>
      <c r="H1289" s="3">
        <f>IFERROR(__xludf.DUMMYFUNCTION("""COMPUTED_VALUE"""),45.0)</f>
        <v>45</v>
      </c>
      <c r="I1289" s="3">
        <f>IFERROR(__xludf.DUMMYFUNCTION("""COMPUTED_VALUE"""),34.0)</f>
        <v>34</v>
      </c>
    </row>
    <row r="1290">
      <c r="A1290" s="3">
        <v>457.0</v>
      </c>
      <c r="B1290" s="3">
        <v>5.0</v>
      </c>
      <c r="C1290" s="3">
        <v>462.0</v>
      </c>
      <c r="D1290" s="5">
        <v>43357.50041666667</v>
      </c>
      <c r="E1290" s="8">
        <f t="shared" si="1"/>
        <v>43357</v>
      </c>
      <c r="F1290" s="9">
        <f>IFERROR(__xludf.DUMMYFUNCTION("""COMPUTED_VALUE"""),0.5004166666666666)</f>
        <v>0.5004166667</v>
      </c>
      <c r="G1290" s="3">
        <f t="shared" si="2"/>
        <v>12</v>
      </c>
      <c r="H1290" s="3">
        <f>IFERROR(__xludf.DUMMYFUNCTION("""COMPUTED_VALUE"""),0.0)</f>
        <v>0</v>
      </c>
      <c r="I1290" s="3">
        <f>IFERROR(__xludf.DUMMYFUNCTION("""COMPUTED_VALUE"""),36.0)</f>
        <v>36</v>
      </c>
    </row>
    <row r="1291">
      <c r="A1291" s="3">
        <v>398.0</v>
      </c>
      <c r="B1291" s="3">
        <v>1.0</v>
      </c>
      <c r="C1291" s="3">
        <v>391.0</v>
      </c>
      <c r="D1291" s="5">
        <v>43357.51082175926</v>
      </c>
      <c r="E1291" s="8">
        <f t="shared" si="1"/>
        <v>43357</v>
      </c>
      <c r="F1291" s="9">
        <f>IFERROR(__xludf.DUMMYFUNCTION("""COMPUTED_VALUE"""),0.5108217592592592)</f>
        <v>0.5108217593</v>
      </c>
      <c r="G1291" s="3">
        <f t="shared" si="2"/>
        <v>12</v>
      </c>
      <c r="H1291" s="3">
        <f>IFERROR(__xludf.DUMMYFUNCTION("""COMPUTED_VALUE"""),15.0)</f>
        <v>15</v>
      </c>
      <c r="I1291" s="3">
        <f>IFERROR(__xludf.DUMMYFUNCTION("""COMPUTED_VALUE"""),35.0)</f>
        <v>35</v>
      </c>
    </row>
    <row r="1292">
      <c r="A1292" s="3">
        <v>401.0</v>
      </c>
      <c r="B1292" s="3">
        <v>2.0</v>
      </c>
      <c r="C1292" s="3">
        <v>403.0</v>
      </c>
      <c r="D1292" s="5">
        <v>43357.52123842593</v>
      </c>
      <c r="E1292" s="8">
        <f t="shared" si="1"/>
        <v>43357</v>
      </c>
      <c r="F1292" s="9">
        <f>IFERROR(__xludf.DUMMYFUNCTION("""COMPUTED_VALUE"""),0.521238425925926)</f>
        <v>0.5212384259</v>
      </c>
      <c r="G1292" s="3">
        <f t="shared" si="2"/>
        <v>12</v>
      </c>
      <c r="H1292" s="3">
        <f>IFERROR(__xludf.DUMMYFUNCTION("""COMPUTED_VALUE"""),30.0)</f>
        <v>30</v>
      </c>
      <c r="I1292" s="3">
        <f>IFERROR(__xludf.DUMMYFUNCTION("""COMPUTED_VALUE"""),35.0)</f>
        <v>35</v>
      </c>
    </row>
    <row r="1293">
      <c r="A1293" s="3">
        <v>458.0</v>
      </c>
      <c r="B1293" s="3">
        <v>0.0</v>
      </c>
      <c r="C1293" s="3">
        <v>458.0</v>
      </c>
      <c r="D1293" s="5">
        <v>43357.53165509259</v>
      </c>
      <c r="E1293" s="8">
        <f t="shared" si="1"/>
        <v>43357</v>
      </c>
      <c r="F1293" s="9">
        <f>IFERROR(__xludf.DUMMYFUNCTION("""COMPUTED_VALUE"""),0.5316550925925926)</f>
        <v>0.5316550926</v>
      </c>
      <c r="G1293" s="3">
        <f t="shared" si="2"/>
        <v>12</v>
      </c>
      <c r="H1293" s="3">
        <f>IFERROR(__xludf.DUMMYFUNCTION("""COMPUTED_VALUE"""),45.0)</f>
        <v>45</v>
      </c>
      <c r="I1293" s="3">
        <f>IFERROR(__xludf.DUMMYFUNCTION("""COMPUTED_VALUE"""),35.0)</f>
        <v>35</v>
      </c>
    </row>
    <row r="1294">
      <c r="A1294" s="3">
        <v>389.0</v>
      </c>
      <c r="B1294" s="3">
        <v>4.0</v>
      </c>
      <c r="C1294" s="3">
        <v>393.0</v>
      </c>
      <c r="D1294" s="5">
        <v>43357.54207175926</v>
      </c>
      <c r="E1294" s="8">
        <f t="shared" si="1"/>
        <v>43357</v>
      </c>
      <c r="F1294" s="9">
        <f>IFERROR(__xludf.DUMMYFUNCTION("""COMPUTED_VALUE"""),0.5420717592592592)</f>
        <v>0.5420717593</v>
      </c>
      <c r="G1294" s="3">
        <f t="shared" si="2"/>
        <v>13</v>
      </c>
      <c r="H1294" s="3">
        <f>IFERROR(__xludf.DUMMYFUNCTION("""COMPUTED_VALUE"""),0.0)</f>
        <v>0</v>
      </c>
      <c r="I1294" s="3">
        <f>IFERROR(__xludf.DUMMYFUNCTION("""COMPUTED_VALUE"""),35.0)</f>
        <v>35</v>
      </c>
    </row>
    <row r="1295">
      <c r="A1295" s="3">
        <v>392.0</v>
      </c>
      <c r="B1295" s="3">
        <v>4.0</v>
      </c>
      <c r="C1295" s="3">
        <v>396.0</v>
      </c>
      <c r="D1295" s="5">
        <v>43357.55248842593</v>
      </c>
      <c r="E1295" s="8">
        <f t="shared" si="1"/>
        <v>43357</v>
      </c>
      <c r="F1295" s="9">
        <f>IFERROR(__xludf.DUMMYFUNCTION("""COMPUTED_VALUE"""),0.552488425925926)</f>
        <v>0.5524884259</v>
      </c>
      <c r="G1295" s="3">
        <f t="shared" si="2"/>
        <v>13</v>
      </c>
      <c r="H1295" s="3">
        <f>IFERROR(__xludf.DUMMYFUNCTION("""COMPUTED_VALUE"""),15.0)</f>
        <v>15</v>
      </c>
      <c r="I1295" s="3">
        <f>IFERROR(__xludf.DUMMYFUNCTION("""COMPUTED_VALUE"""),35.0)</f>
        <v>35</v>
      </c>
    </row>
    <row r="1296">
      <c r="A1296" s="3">
        <v>388.0</v>
      </c>
      <c r="B1296" s="3">
        <v>5.0</v>
      </c>
      <c r="C1296" s="3">
        <v>393.0</v>
      </c>
      <c r="D1296" s="5">
        <v>43357.56291666667</v>
      </c>
      <c r="E1296" s="8">
        <f t="shared" si="1"/>
        <v>43357</v>
      </c>
      <c r="F1296" s="9">
        <f>IFERROR(__xludf.DUMMYFUNCTION("""COMPUTED_VALUE"""),0.5629166666666666)</f>
        <v>0.5629166667</v>
      </c>
      <c r="G1296" s="3">
        <f t="shared" si="2"/>
        <v>13</v>
      </c>
      <c r="H1296" s="3">
        <f>IFERROR(__xludf.DUMMYFUNCTION("""COMPUTED_VALUE"""),30.0)</f>
        <v>30</v>
      </c>
      <c r="I1296" s="3">
        <f>IFERROR(__xludf.DUMMYFUNCTION("""COMPUTED_VALUE"""),36.0)</f>
        <v>36</v>
      </c>
    </row>
    <row r="1297">
      <c r="A1297" s="3">
        <v>457.0</v>
      </c>
      <c r="B1297" s="3">
        <v>2.0</v>
      </c>
      <c r="C1297" s="3">
        <v>459.0</v>
      </c>
      <c r="D1297" s="5">
        <v>43357.57332175926</v>
      </c>
      <c r="E1297" s="8">
        <f t="shared" si="1"/>
        <v>43357</v>
      </c>
      <c r="F1297" s="9">
        <f>IFERROR(__xludf.DUMMYFUNCTION("""COMPUTED_VALUE"""),0.5733217592592592)</f>
        <v>0.5733217593</v>
      </c>
      <c r="G1297" s="3">
        <f t="shared" si="2"/>
        <v>13</v>
      </c>
      <c r="H1297" s="3">
        <f>IFERROR(__xludf.DUMMYFUNCTION("""COMPUTED_VALUE"""),45.0)</f>
        <v>45</v>
      </c>
      <c r="I1297" s="3">
        <f>IFERROR(__xludf.DUMMYFUNCTION("""COMPUTED_VALUE"""),35.0)</f>
        <v>35</v>
      </c>
    </row>
    <row r="1298">
      <c r="A1298" s="3">
        <v>460.0</v>
      </c>
      <c r="B1298" s="3">
        <v>4.0</v>
      </c>
      <c r="C1298" s="3">
        <v>464.0</v>
      </c>
      <c r="D1298" s="5">
        <v>43357.59415509259</v>
      </c>
      <c r="E1298" s="8">
        <f t="shared" si="1"/>
        <v>43357</v>
      </c>
      <c r="F1298" s="9">
        <f>IFERROR(__xludf.DUMMYFUNCTION("""COMPUTED_VALUE"""),0.5941550925925926)</f>
        <v>0.5941550926</v>
      </c>
      <c r="G1298" s="3">
        <f t="shared" si="2"/>
        <v>14</v>
      </c>
      <c r="H1298" s="3">
        <f>IFERROR(__xludf.DUMMYFUNCTION("""COMPUTED_VALUE"""),15.0)</f>
        <v>15</v>
      </c>
      <c r="I1298" s="3">
        <f>IFERROR(__xludf.DUMMYFUNCTION("""COMPUTED_VALUE"""),35.0)</f>
        <v>35</v>
      </c>
    </row>
    <row r="1299">
      <c r="A1299" s="3">
        <v>433.0</v>
      </c>
      <c r="B1299" s="3">
        <v>7.0</v>
      </c>
      <c r="C1299" s="3">
        <v>440.0</v>
      </c>
      <c r="D1299" s="5">
        <v>43357.60457175926</v>
      </c>
      <c r="E1299" s="8">
        <f t="shared" si="1"/>
        <v>43357</v>
      </c>
      <c r="F1299" s="9">
        <f>IFERROR(__xludf.DUMMYFUNCTION("""COMPUTED_VALUE"""),0.6045717592592592)</f>
        <v>0.6045717593</v>
      </c>
      <c r="G1299" s="3">
        <f t="shared" si="2"/>
        <v>14</v>
      </c>
      <c r="H1299" s="3">
        <f>IFERROR(__xludf.DUMMYFUNCTION("""COMPUTED_VALUE"""),30.0)</f>
        <v>30</v>
      </c>
      <c r="I1299" s="3">
        <f>IFERROR(__xludf.DUMMYFUNCTION("""COMPUTED_VALUE"""),35.0)</f>
        <v>35</v>
      </c>
    </row>
    <row r="1300">
      <c r="A1300" s="3">
        <v>481.0</v>
      </c>
      <c r="B1300" s="3">
        <v>9.0</v>
      </c>
      <c r="C1300" s="3">
        <v>490.0</v>
      </c>
      <c r="D1300" s="5">
        <v>43357.61498842593</v>
      </c>
      <c r="E1300" s="8">
        <f t="shared" si="1"/>
        <v>43357</v>
      </c>
      <c r="F1300" s="9">
        <f>IFERROR(__xludf.DUMMYFUNCTION("""COMPUTED_VALUE"""),0.614988425925926)</f>
        <v>0.6149884259</v>
      </c>
      <c r="G1300" s="3">
        <f t="shared" si="2"/>
        <v>14</v>
      </c>
      <c r="H1300" s="3">
        <f>IFERROR(__xludf.DUMMYFUNCTION("""COMPUTED_VALUE"""),45.0)</f>
        <v>45</v>
      </c>
      <c r="I1300" s="3">
        <f>IFERROR(__xludf.DUMMYFUNCTION("""COMPUTED_VALUE"""),35.0)</f>
        <v>35</v>
      </c>
    </row>
    <row r="1301">
      <c r="A1301" s="3">
        <v>425.0</v>
      </c>
      <c r="B1301" s="3">
        <v>2.0</v>
      </c>
      <c r="C1301" s="3">
        <v>427.0</v>
      </c>
      <c r="D1301" s="5">
        <v>43357.62540509259</v>
      </c>
      <c r="E1301" s="8">
        <f t="shared" si="1"/>
        <v>43357</v>
      </c>
      <c r="F1301" s="9">
        <f>IFERROR(__xludf.DUMMYFUNCTION("""COMPUTED_VALUE"""),0.6254050925925926)</f>
        <v>0.6254050926</v>
      </c>
      <c r="G1301" s="3">
        <f t="shared" si="2"/>
        <v>15</v>
      </c>
      <c r="H1301" s="3">
        <f>IFERROR(__xludf.DUMMYFUNCTION("""COMPUTED_VALUE"""),0.0)</f>
        <v>0</v>
      </c>
      <c r="I1301" s="3">
        <f>IFERROR(__xludf.DUMMYFUNCTION("""COMPUTED_VALUE"""),35.0)</f>
        <v>35</v>
      </c>
    </row>
    <row r="1302">
      <c r="A1302" s="3">
        <v>496.0</v>
      </c>
      <c r="B1302" s="3">
        <v>2.0</v>
      </c>
      <c r="C1302" s="3">
        <v>498.0</v>
      </c>
      <c r="D1302" s="5">
        <v>43357.63582175926</v>
      </c>
      <c r="E1302" s="8">
        <f t="shared" si="1"/>
        <v>43357</v>
      </c>
      <c r="F1302" s="9">
        <f>IFERROR(__xludf.DUMMYFUNCTION("""COMPUTED_VALUE"""),0.6358217592592592)</f>
        <v>0.6358217593</v>
      </c>
      <c r="G1302" s="3">
        <f t="shared" si="2"/>
        <v>15</v>
      </c>
      <c r="H1302" s="3">
        <f>IFERROR(__xludf.DUMMYFUNCTION("""COMPUTED_VALUE"""),15.0)</f>
        <v>15</v>
      </c>
      <c r="I1302" s="3">
        <f>IFERROR(__xludf.DUMMYFUNCTION("""COMPUTED_VALUE"""),35.0)</f>
        <v>35</v>
      </c>
    </row>
    <row r="1303">
      <c r="A1303" s="3">
        <v>496.0</v>
      </c>
      <c r="B1303" s="3">
        <v>2.0</v>
      </c>
      <c r="C1303" s="3">
        <v>498.0</v>
      </c>
      <c r="D1303" s="5">
        <v>43357.64623842593</v>
      </c>
      <c r="E1303" s="8">
        <f t="shared" si="1"/>
        <v>43357</v>
      </c>
      <c r="F1303" s="9">
        <f>IFERROR(__xludf.DUMMYFUNCTION("""COMPUTED_VALUE"""),0.646238425925926)</f>
        <v>0.6462384259</v>
      </c>
      <c r="G1303" s="3">
        <f t="shared" si="2"/>
        <v>15</v>
      </c>
      <c r="H1303" s="3">
        <f>IFERROR(__xludf.DUMMYFUNCTION("""COMPUTED_VALUE"""),30.0)</f>
        <v>30</v>
      </c>
      <c r="I1303" s="3">
        <f>IFERROR(__xludf.DUMMYFUNCTION("""COMPUTED_VALUE"""),35.0)</f>
        <v>35</v>
      </c>
    </row>
    <row r="1304">
      <c r="A1304" s="3">
        <v>576.0</v>
      </c>
      <c r="B1304" s="3">
        <v>2.0</v>
      </c>
      <c r="C1304" s="3">
        <v>578.0</v>
      </c>
      <c r="D1304" s="5">
        <v>43357.656643518516</v>
      </c>
      <c r="E1304" s="8">
        <f t="shared" si="1"/>
        <v>43357</v>
      </c>
      <c r="F1304" s="9">
        <f>IFERROR(__xludf.DUMMYFUNCTION("""COMPUTED_VALUE"""),0.6566435185185185)</f>
        <v>0.6566435185</v>
      </c>
      <c r="G1304" s="3">
        <f t="shared" si="2"/>
        <v>15</v>
      </c>
      <c r="H1304" s="3">
        <f>IFERROR(__xludf.DUMMYFUNCTION("""COMPUTED_VALUE"""),45.0)</f>
        <v>45</v>
      </c>
      <c r="I1304" s="3">
        <f>IFERROR(__xludf.DUMMYFUNCTION("""COMPUTED_VALUE"""),34.0)</f>
        <v>34</v>
      </c>
    </row>
    <row r="1305">
      <c r="A1305" s="3">
        <v>544.0</v>
      </c>
      <c r="B1305" s="3">
        <v>2.0</v>
      </c>
      <c r="C1305" s="3">
        <v>546.0</v>
      </c>
      <c r="D1305" s="5">
        <v>43357.66707175926</v>
      </c>
      <c r="E1305" s="8">
        <f t="shared" si="1"/>
        <v>43357</v>
      </c>
      <c r="F1305" s="9">
        <f>IFERROR(__xludf.DUMMYFUNCTION("""COMPUTED_VALUE"""),0.6670717592592592)</f>
        <v>0.6670717593</v>
      </c>
      <c r="G1305" s="3">
        <f t="shared" si="2"/>
        <v>16</v>
      </c>
      <c r="H1305" s="3">
        <f>IFERROR(__xludf.DUMMYFUNCTION("""COMPUTED_VALUE"""),0.0)</f>
        <v>0</v>
      </c>
      <c r="I1305" s="3">
        <f>IFERROR(__xludf.DUMMYFUNCTION("""COMPUTED_VALUE"""),35.0)</f>
        <v>35</v>
      </c>
    </row>
    <row r="1306">
      <c r="A1306" s="3">
        <v>724.0</v>
      </c>
      <c r="B1306" s="3">
        <v>5.0</v>
      </c>
      <c r="C1306" s="3">
        <v>729.0</v>
      </c>
      <c r="D1306" s="5">
        <v>43357.67747685185</v>
      </c>
      <c r="E1306" s="8">
        <f t="shared" si="1"/>
        <v>43357</v>
      </c>
      <c r="F1306" s="9">
        <f>IFERROR(__xludf.DUMMYFUNCTION("""COMPUTED_VALUE"""),0.6774768518518518)</f>
        <v>0.6774768519</v>
      </c>
      <c r="G1306" s="3">
        <f t="shared" si="2"/>
        <v>16</v>
      </c>
      <c r="H1306" s="3">
        <f>IFERROR(__xludf.DUMMYFUNCTION("""COMPUTED_VALUE"""),15.0)</f>
        <v>15</v>
      </c>
      <c r="I1306" s="3">
        <f>IFERROR(__xludf.DUMMYFUNCTION("""COMPUTED_VALUE"""),34.0)</f>
        <v>34</v>
      </c>
    </row>
    <row r="1307">
      <c r="A1307" s="3">
        <v>695.0</v>
      </c>
      <c r="B1307" s="3">
        <v>5.0</v>
      </c>
      <c r="C1307" s="3">
        <v>700.0</v>
      </c>
      <c r="D1307" s="5">
        <v>43357.68790509259</v>
      </c>
      <c r="E1307" s="8">
        <f t="shared" si="1"/>
        <v>43357</v>
      </c>
      <c r="F1307" s="9">
        <f>IFERROR(__xludf.DUMMYFUNCTION("""COMPUTED_VALUE"""),0.6879050925925926)</f>
        <v>0.6879050926</v>
      </c>
      <c r="G1307" s="3">
        <f t="shared" si="2"/>
        <v>16</v>
      </c>
      <c r="H1307" s="3">
        <f>IFERROR(__xludf.DUMMYFUNCTION("""COMPUTED_VALUE"""),30.0)</f>
        <v>30</v>
      </c>
      <c r="I1307" s="3">
        <f>IFERROR(__xludf.DUMMYFUNCTION("""COMPUTED_VALUE"""),35.0)</f>
        <v>35</v>
      </c>
    </row>
    <row r="1308">
      <c r="A1308" s="3">
        <v>725.0</v>
      </c>
      <c r="B1308" s="3">
        <v>7.0</v>
      </c>
      <c r="C1308" s="3">
        <v>732.0</v>
      </c>
      <c r="D1308" s="5">
        <v>43357.69832175926</v>
      </c>
      <c r="E1308" s="8">
        <f t="shared" si="1"/>
        <v>43357</v>
      </c>
      <c r="F1308" s="9">
        <f>IFERROR(__xludf.DUMMYFUNCTION("""COMPUTED_VALUE"""),0.6983217592592592)</f>
        <v>0.6983217593</v>
      </c>
      <c r="G1308" s="3">
        <f t="shared" si="2"/>
        <v>16</v>
      </c>
      <c r="H1308" s="3">
        <f>IFERROR(__xludf.DUMMYFUNCTION("""COMPUTED_VALUE"""),45.0)</f>
        <v>45</v>
      </c>
      <c r="I1308" s="3">
        <f>IFERROR(__xludf.DUMMYFUNCTION("""COMPUTED_VALUE"""),35.0)</f>
        <v>35</v>
      </c>
    </row>
    <row r="1309">
      <c r="A1309" s="3">
        <v>624.0</v>
      </c>
      <c r="B1309" s="3">
        <v>7.0</v>
      </c>
      <c r="C1309" s="3">
        <v>631.0</v>
      </c>
      <c r="D1309" s="5">
        <v>43357.70873842593</v>
      </c>
      <c r="E1309" s="8">
        <f t="shared" si="1"/>
        <v>43357</v>
      </c>
      <c r="F1309" s="9">
        <f>IFERROR(__xludf.DUMMYFUNCTION("""COMPUTED_VALUE"""),0.708738425925926)</f>
        <v>0.7087384259</v>
      </c>
      <c r="G1309" s="3">
        <f t="shared" si="2"/>
        <v>17</v>
      </c>
      <c r="H1309" s="3">
        <f>IFERROR(__xludf.DUMMYFUNCTION("""COMPUTED_VALUE"""),0.0)</f>
        <v>0</v>
      </c>
      <c r="I1309" s="3">
        <f>IFERROR(__xludf.DUMMYFUNCTION("""COMPUTED_VALUE"""),35.0)</f>
        <v>35</v>
      </c>
    </row>
    <row r="1310">
      <c r="A1310" s="3">
        <v>766.0</v>
      </c>
      <c r="B1310" s="3">
        <v>10.0</v>
      </c>
      <c r="C1310" s="3">
        <v>776.0</v>
      </c>
      <c r="D1310" s="5">
        <v>43357.71915509259</v>
      </c>
      <c r="E1310" s="8">
        <f t="shared" si="1"/>
        <v>43357</v>
      </c>
      <c r="F1310" s="9">
        <f>IFERROR(__xludf.DUMMYFUNCTION("""COMPUTED_VALUE"""),0.7191550925925926)</f>
        <v>0.7191550926</v>
      </c>
      <c r="G1310" s="3">
        <f t="shared" si="2"/>
        <v>17</v>
      </c>
      <c r="H1310" s="3">
        <f>IFERROR(__xludf.DUMMYFUNCTION("""COMPUTED_VALUE"""),15.0)</f>
        <v>15</v>
      </c>
      <c r="I1310" s="3">
        <f>IFERROR(__xludf.DUMMYFUNCTION("""COMPUTED_VALUE"""),35.0)</f>
        <v>35</v>
      </c>
    </row>
    <row r="1311">
      <c r="A1311" s="3">
        <v>677.0</v>
      </c>
      <c r="B1311" s="3">
        <v>12.0</v>
      </c>
      <c r="C1311" s="3">
        <v>689.0</v>
      </c>
      <c r="D1311" s="5">
        <v>43357.729583333334</v>
      </c>
      <c r="E1311" s="8">
        <f t="shared" si="1"/>
        <v>43357</v>
      </c>
      <c r="F1311" s="9">
        <f>IFERROR(__xludf.DUMMYFUNCTION("""COMPUTED_VALUE"""),0.7295833333333334)</f>
        <v>0.7295833333</v>
      </c>
      <c r="G1311" s="3">
        <f t="shared" si="2"/>
        <v>17</v>
      </c>
      <c r="H1311" s="3">
        <f>IFERROR(__xludf.DUMMYFUNCTION("""COMPUTED_VALUE"""),30.0)</f>
        <v>30</v>
      </c>
      <c r="I1311" s="3">
        <f>IFERROR(__xludf.DUMMYFUNCTION("""COMPUTED_VALUE"""),36.0)</f>
        <v>36</v>
      </c>
    </row>
    <row r="1312">
      <c r="A1312" s="3">
        <v>702.0</v>
      </c>
      <c r="B1312" s="3">
        <v>8.0</v>
      </c>
      <c r="C1312" s="3">
        <v>708.0</v>
      </c>
      <c r="D1312" s="5">
        <v>43357.73998842593</v>
      </c>
      <c r="E1312" s="8">
        <f t="shared" si="1"/>
        <v>43357</v>
      </c>
      <c r="F1312" s="9">
        <f>IFERROR(__xludf.DUMMYFUNCTION("""COMPUTED_VALUE"""),0.739988425925926)</f>
        <v>0.7399884259</v>
      </c>
      <c r="G1312" s="3">
        <f t="shared" si="2"/>
        <v>17</v>
      </c>
      <c r="H1312" s="3">
        <f>IFERROR(__xludf.DUMMYFUNCTION("""COMPUTED_VALUE"""),45.0)</f>
        <v>45</v>
      </c>
      <c r="I1312" s="3">
        <f>IFERROR(__xludf.DUMMYFUNCTION("""COMPUTED_VALUE"""),35.0)</f>
        <v>35</v>
      </c>
    </row>
    <row r="1313">
      <c r="A1313" s="3">
        <v>565.0</v>
      </c>
      <c r="B1313" s="3">
        <v>7.0</v>
      </c>
      <c r="C1313" s="3">
        <v>572.0</v>
      </c>
      <c r="D1313" s="5">
        <v>43357.75040509259</v>
      </c>
      <c r="E1313" s="8">
        <f t="shared" si="1"/>
        <v>43357</v>
      </c>
      <c r="F1313" s="9">
        <f>IFERROR(__xludf.DUMMYFUNCTION("""COMPUTED_VALUE"""),0.7504050925925926)</f>
        <v>0.7504050926</v>
      </c>
      <c r="G1313" s="3">
        <f t="shared" si="2"/>
        <v>18</v>
      </c>
      <c r="H1313" s="3">
        <f>IFERROR(__xludf.DUMMYFUNCTION("""COMPUTED_VALUE"""),0.0)</f>
        <v>0</v>
      </c>
      <c r="I1313" s="3">
        <f>IFERROR(__xludf.DUMMYFUNCTION("""COMPUTED_VALUE"""),35.0)</f>
        <v>35</v>
      </c>
    </row>
    <row r="1314">
      <c r="A1314" s="3">
        <v>638.0</v>
      </c>
      <c r="B1314" s="3">
        <v>11.0</v>
      </c>
      <c r="C1314" s="3">
        <v>649.0</v>
      </c>
      <c r="D1314" s="5">
        <v>43357.76081018519</v>
      </c>
      <c r="E1314" s="8">
        <f t="shared" si="1"/>
        <v>43357</v>
      </c>
      <c r="F1314" s="9">
        <f>IFERROR(__xludf.DUMMYFUNCTION("""COMPUTED_VALUE"""),0.7608101851851852)</f>
        <v>0.7608101852</v>
      </c>
      <c r="G1314" s="3">
        <f t="shared" si="2"/>
        <v>18</v>
      </c>
      <c r="H1314" s="3">
        <f>IFERROR(__xludf.DUMMYFUNCTION("""COMPUTED_VALUE"""),15.0)</f>
        <v>15</v>
      </c>
      <c r="I1314" s="3">
        <f>IFERROR(__xludf.DUMMYFUNCTION("""COMPUTED_VALUE"""),34.0)</f>
        <v>34</v>
      </c>
    </row>
    <row r="1315">
      <c r="A1315" s="3">
        <v>617.0</v>
      </c>
      <c r="B1315" s="3">
        <v>7.0</v>
      </c>
      <c r="C1315" s="3">
        <v>624.0</v>
      </c>
      <c r="D1315" s="5">
        <v>43357.77123842593</v>
      </c>
      <c r="E1315" s="8">
        <f t="shared" si="1"/>
        <v>43357</v>
      </c>
      <c r="F1315" s="9">
        <f>IFERROR(__xludf.DUMMYFUNCTION("""COMPUTED_VALUE"""),0.771238425925926)</f>
        <v>0.7712384259</v>
      </c>
      <c r="G1315" s="3">
        <f t="shared" si="2"/>
        <v>18</v>
      </c>
      <c r="H1315" s="3">
        <f>IFERROR(__xludf.DUMMYFUNCTION("""COMPUTED_VALUE"""),30.0)</f>
        <v>30</v>
      </c>
      <c r="I1315" s="3">
        <f>IFERROR(__xludf.DUMMYFUNCTION("""COMPUTED_VALUE"""),35.0)</f>
        <v>35</v>
      </c>
    </row>
    <row r="1316">
      <c r="A1316" s="3">
        <v>675.0</v>
      </c>
      <c r="B1316" s="3">
        <v>10.0</v>
      </c>
      <c r="C1316" s="3">
        <v>683.0</v>
      </c>
      <c r="D1316" s="5">
        <v>43357.781643518516</v>
      </c>
      <c r="E1316" s="8">
        <f t="shared" si="1"/>
        <v>43357</v>
      </c>
      <c r="F1316" s="9">
        <f>IFERROR(__xludf.DUMMYFUNCTION("""COMPUTED_VALUE"""),0.7816435185185185)</f>
        <v>0.7816435185</v>
      </c>
      <c r="G1316" s="3">
        <f t="shared" si="2"/>
        <v>18</v>
      </c>
      <c r="H1316" s="3">
        <f>IFERROR(__xludf.DUMMYFUNCTION("""COMPUTED_VALUE"""),45.0)</f>
        <v>45</v>
      </c>
      <c r="I1316" s="3">
        <f>IFERROR(__xludf.DUMMYFUNCTION("""COMPUTED_VALUE"""),34.0)</f>
        <v>34</v>
      </c>
    </row>
    <row r="1317">
      <c r="A1317" s="3">
        <v>639.0</v>
      </c>
      <c r="B1317" s="3">
        <v>4.0</v>
      </c>
      <c r="C1317" s="3">
        <v>643.0</v>
      </c>
      <c r="D1317" s="5">
        <v>43357.79207175926</v>
      </c>
      <c r="E1317" s="8">
        <f t="shared" si="1"/>
        <v>43357</v>
      </c>
      <c r="F1317" s="9">
        <f>IFERROR(__xludf.DUMMYFUNCTION("""COMPUTED_VALUE"""),0.7920717592592592)</f>
        <v>0.7920717593</v>
      </c>
      <c r="G1317" s="3">
        <f t="shared" si="2"/>
        <v>19</v>
      </c>
      <c r="H1317" s="3">
        <f>IFERROR(__xludf.DUMMYFUNCTION("""COMPUTED_VALUE"""),0.0)</f>
        <v>0</v>
      </c>
      <c r="I1317" s="3">
        <f>IFERROR(__xludf.DUMMYFUNCTION("""COMPUTED_VALUE"""),35.0)</f>
        <v>35</v>
      </c>
    </row>
    <row r="1318">
      <c r="A1318" s="3">
        <v>714.0</v>
      </c>
      <c r="B1318" s="3">
        <v>10.0</v>
      </c>
      <c r="C1318" s="3">
        <v>724.0</v>
      </c>
      <c r="D1318" s="5">
        <v>43357.80248842593</v>
      </c>
      <c r="E1318" s="8">
        <f t="shared" si="1"/>
        <v>43357</v>
      </c>
      <c r="F1318" s="9">
        <f>IFERROR(__xludf.DUMMYFUNCTION("""COMPUTED_VALUE"""),0.802488425925926)</f>
        <v>0.8024884259</v>
      </c>
      <c r="G1318" s="3">
        <f t="shared" si="2"/>
        <v>19</v>
      </c>
      <c r="H1318" s="3">
        <f>IFERROR(__xludf.DUMMYFUNCTION("""COMPUTED_VALUE"""),15.0)</f>
        <v>15</v>
      </c>
      <c r="I1318" s="3">
        <f>IFERROR(__xludf.DUMMYFUNCTION("""COMPUTED_VALUE"""),35.0)</f>
        <v>35</v>
      </c>
    </row>
    <row r="1319">
      <c r="A1319" s="3">
        <v>736.0</v>
      </c>
      <c r="B1319" s="3">
        <v>13.0</v>
      </c>
      <c r="C1319" s="3">
        <v>749.0</v>
      </c>
      <c r="D1319" s="5">
        <v>43357.812893518516</v>
      </c>
      <c r="E1319" s="8">
        <f t="shared" si="1"/>
        <v>43357</v>
      </c>
      <c r="F1319" s="9">
        <f>IFERROR(__xludf.DUMMYFUNCTION("""COMPUTED_VALUE"""),0.8128935185185185)</f>
        <v>0.8128935185</v>
      </c>
      <c r="G1319" s="3">
        <f t="shared" si="2"/>
        <v>19</v>
      </c>
      <c r="H1319" s="3">
        <f>IFERROR(__xludf.DUMMYFUNCTION("""COMPUTED_VALUE"""),30.0)</f>
        <v>30</v>
      </c>
      <c r="I1319" s="3">
        <f>IFERROR(__xludf.DUMMYFUNCTION("""COMPUTED_VALUE"""),34.0)</f>
        <v>34</v>
      </c>
    </row>
    <row r="1320">
      <c r="A1320" s="3">
        <v>711.0</v>
      </c>
      <c r="B1320" s="3">
        <v>4.0</v>
      </c>
      <c r="C1320" s="3">
        <v>715.0</v>
      </c>
      <c r="D1320" s="5">
        <v>43357.82331018519</v>
      </c>
      <c r="E1320" s="8">
        <f t="shared" si="1"/>
        <v>43357</v>
      </c>
      <c r="F1320" s="9">
        <f>IFERROR(__xludf.DUMMYFUNCTION("""COMPUTED_VALUE"""),0.8233101851851852)</f>
        <v>0.8233101852</v>
      </c>
      <c r="G1320" s="3">
        <f t="shared" si="2"/>
        <v>19</v>
      </c>
      <c r="H1320" s="3">
        <f>IFERROR(__xludf.DUMMYFUNCTION("""COMPUTED_VALUE"""),45.0)</f>
        <v>45</v>
      </c>
      <c r="I1320" s="3">
        <f>IFERROR(__xludf.DUMMYFUNCTION("""COMPUTED_VALUE"""),34.0)</f>
        <v>34</v>
      </c>
    </row>
    <row r="1321">
      <c r="A1321" s="3">
        <v>694.0</v>
      </c>
      <c r="B1321" s="3">
        <v>6.0</v>
      </c>
      <c r="C1321" s="3">
        <v>700.0</v>
      </c>
      <c r="D1321" s="5">
        <v>43357.83373842593</v>
      </c>
      <c r="E1321" s="8">
        <f t="shared" si="1"/>
        <v>43357</v>
      </c>
      <c r="F1321" s="9">
        <f>IFERROR(__xludf.DUMMYFUNCTION("""COMPUTED_VALUE"""),0.833738425925926)</f>
        <v>0.8337384259</v>
      </c>
      <c r="G1321" s="3">
        <f t="shared" si="2"/>
        <v>20</v>
      </c>
      <c r="H1321" s="3">
        <f>IFERROR(__xludf.DUMMYFUNCTION("""COMPUTED_VALUE"""),0.0)</f>
        <v>0</v>
      </c>
      <c r="I1321" s="3">
        <f>IFERROR(__xludf.DUMMYFUNCTION("""COMPUTED_VALUE"""),35.0)</f>
        <v>35</v>
      </c>
    </row>
    <row r="1322">
      <c r="A1322" s="3">
        <v>804.0</v>
      </c>
      <c r="B1322" s="3">
        <v>5.0</v>
      </c>
      <c r="C1322" s="3">
        <v>809.0</v>
      </c>
      <c r="D1322" s="5">
        <v>43357.844143518516</v>
      </c>
      <c r="E1322" s="8">
        <f t="shared" si="1"/>
        <v>43357</v>
      </c>
      <c r="F1322" s="9">
        <f>IFERROR(__xludf.DUMMYFUNCTION("""COMPUTED_VALUE"""),0.8441435185185185)</f>
        <v>0.8441435185</v>
      </c>
      <c r="G1322" s="3">
        <f t="shared" si="2"/>
        <v>20</v>
      </c>
      <c r="H1322" s="3">
        <f>IFERROR(__xludf.DUMMYFUNCTION("""COMPUTED_VALUE"""),15.0)</f>
        <v>15</v>
      </c>
      <c r="I1322" s="3">
        <f>IFERROR(__xludf.DUMMYFUNCTION("""COMPUTED_VALUE"""),34.0)</f>
        <v>34</v>
      </c>
    </row>
    <row r="1323">
      <c r="A1323" s="3">
        <v>790.0</v>
      </c>
      <c r="B1323" s="3">
        <v>5.0</v>
      </c>
      <c r="C1323" s="3">
        <v>795.0</v>
      </c>
      <c r="D1323" s="5">
        <v>43357.85457175926</v>
      </c>
      <c r="E1323" s="8">
        <f t="shared" si="1"/>
        <v>43357</v>
      </c>
      <c r="F1323" s="9">
        <f>IFERROR(__xludf.DUMMYFUNCTION("""COMPUTED_VALUE"""),0.8545717592592592)</f>
        <v>0.8545717593</v>
      </c>
      <c r="G1323" s="3">
        <f t="shared" si="2"/>
        <v>20</v>
      </c>
      <c r="H1323" s="3">
        <f>IFERROR(__xludf.DUMMYFUNCTION("""COMPUTED_VALUE"""),30.0)</f>
        <v>30</v>
      </c>
      <c r="I1323" s="3">
        <f>IFERROR(__xludf.DUMMYFUNCTION("""COMPUTED_VALUE"""),35.0)</f>
        <v>35</v>
      </c>
    </row>
    <row r="1324">
      <c r="A1324" s="3">
        <v>776.0</v>
      </c>
      <c r="B1324" s="3">
        <v>6.0</v>
      </c>
      <c r="C1324" s="3">
        <v>782.0</v>
      </c>
      <c r="D1324" s="5">
        <v>43357.86497685185</v>
      </c>
      <c r="E1324" s="8">
        <f t="shared" si="1"/>
        <v>43357</v>
      </c>
      <c r="F1324" s="9">
        <f>IFERROR(__xludf.DUMMYFUNCTION("""COMPUTED_VALUE"""),0.8649768518518518)</f>
        <v>0.8649768519</v>
      </c>
      <c r="G1324" s="3">
        <f t="shared" si="2"/>
        <v>20</v>
      </c>
      <c r="H1324" s="3">
        <f>IFERROR(__xludf.DUMMYFUNCTION("""COMPUTED_VALUE"""),45.0)</f>
        <v>45</v>
      </c>
      <c r="I1324" s="3">
        <f>IFERROR(__xludf.DUMMYFUNCTION("""COMPUTED_VALUE"""),34.0)</f>
        <v>34</v>
      </c>
    </row>
    <row r="1325">
      <c r="A1325" s="3">
        <v>735.0</v>
      </c>
      <c r="B1325" s="3">
        <v>7.0</v>
      </c>
      <c r="C1325" s="3">
        <v>742.0</v>
      </c>
      <c r="D1325" s="5">
        <v>43357.87540509259</v>
      </c>
      <c r="E1325" s="8">
        <f t="shared" si="1"/>
        <v>43357</v>
      </c>
      <c r="F1325" s="9">
        <f>IFERROR(__xludf.DUMMYFUNCTION("""COMPUTED_VALUE"""),0.8754050925925926)</f>
        <v>0.8754050926</v>
      </c>
      <c r="G1325" s="3">
        <f t="shared" si="2"/>
        <v>21</v>
      </c>
      <c r="H1325" s="3">
        <f>IFERROR(__xludf.DUMMYFUNCTION("""COMPUTED_VALUE"""),0.0)</f>
        <v>0</v>
      </c>
      <c r="I1325" s="3">
        <f>IFERROR(__xludf.DUMMYFUNCTION("""COMPUTED_VALUE"""),35.0)</f>
        <v>35</v>
      </c>
    </row>
    <row r="1326">
      <c r="A1326" s="3">
        <v>756.0</v>
      </c>
      <c r="B1326" s="3">
        <v>5.0</v>
      </c>
      <c r="C1326" s="3">
        <v>761.0</v>
      </c>
      <c r="D1326" s="5">
        <v>43357.88581018519</v>
      </c>
      <c r="E1326" s="8">
        <f t="shared" si="1"/>
        <v>43357</v>
      </c>
      <c r="F1326" s="9">
        <f>IFERROR(__xludf.DUMMYFUNCTION("""COMPUTED_VALUE"""),0.8858101851851852)</f>
        <v>0.8858101852</v>
      </c>
      <c r="G1326" s="3">
        <f t="shared" si="2"/>
        <v>21</v>
      </c>
      <c r="H1326" s="3">
        <f>IFERROR(__xludf.DUMMYFUNCTION("""COMPUTED_VALUE"""),15.0)</f>
        <v>15</v>
      </c>
      <c r="I1326" s="3">
        <f>IFERROR(__xludf.DUMMYFUNCTION("""COMPUTED_VALUE"""),34.0)</f>
        <v>34</v>
      </c>
    </row>
    <row r="1327">
      <c r="A1327" s="3">
        <v>745.0</v>
      </c>
      <c r="B1327" s="3">
        <v>8.0</v>
      </c>
      <c r="C1327" s="3">
        <v>753.0</v>
      </c>
      <c r="D1327" s="5">
        <v>43357.89622685185</v>
      </c>
      <c r="E1327" s="8">
        <f t="shared" si="1"/>
        <v>43357</v>
      </c>
      <c r="F1327" s="9">
        <f>IFERROR(__xludf.DUMMYFUNCTION("""COMPUTED_VALUE"""),0.8962268518518518)</f>
        <v>0.8962268519</v>
      </c>
      <c r="G1327" s="3">
        <f t="shared" si="2"/>
        <v>21</v>
      </c>
      <c r="H1327" s="3">
        <f>IFERROR(__xludf.DUMMYFUNCTION("""COMPUTED_VALUE"""),30.0)</f>
        <v>30</v>
      </c>
      <c r="I1327" s="3">
        <f>IFERROR(__xludf.DUMMYFUNCTION("""COMPUTED_VALUE"""),34.0)</f>
        <v>34</v>
      </c>
    </row>
    <row r="1328">
      <c r="A1328" s="3">
        <v>718.0</v>
      </c>
      <c r="B1328" s="3">
        <v>5.0</v>
      </c>
      <c r="C1328" s="3">
        <v>723.0</v>
      </c>
      <c r="D1328" s="5">
        <v>43357.906643518516</v>
      </c>
      <c r="E1328" s="8">
        <f t="shared" si="1"/>
        <v>43357</v>
      </c>
      <c r="F1328" s="9">
        <f>IFERROR(__xludf.DUMMYFUNCTION("""COMPUTED_VALUE"""),0.9066435185185185)</f>
        <v>0.9066435185</v>
      </c>
      <c r="G1328" s="3">
        <f t="shared" si="2"/>
        <v>21</v>
      </c>
      <c r="H1328" s="3">
        <f>IFERROR(__xludf.DUMMYFUNCTION("""COMPUTED_VALUE"""),45.0)</f>
        <v>45</v>
      </c>
      <c r="I1328" s="3">
        <f>IFERROR(__xludf.DUMMYFUNCTION("""COMPUTED_VALUE"""),34.0)</f>
        <v>34</v>
      </c>
    </row>
    <row r="1329">
      <c r="A1329" s="3">
        <v>652.0</v>
      </c>
      <c r="B1329" s="3">
        <v>2.0</v>
      </c>
      <c r="C1329" s="3">
        <v>654.0</v>
      </c>
      <c r="D1329" s="5">
        <v>43357.91707175926</v>
      </c>
      <c r="E1329" s="8">
        <f t="shared" si="1"/>
        <v>43357</v>
      </c>
      <c r="F1329" s="9">
        <f>IFERROR(__xludf.DUMMYFUNCTION("""COMPUTED_VALUE"""),0.9170717592592592)</f>
        <v>0.9170717593</v>
      </c>
      <c r="G1329" s="3">
        <f t="shared" si="2"/>
        <v>22</v>
      </c>
      <c r="H1329" s="3">
        <f>IFERROR(__xludf.DUMMYFUNCTION("""COMPUTED_VALUE"""),0.0)</f>
        <v>0</v>
      </c>
      <c r="I1329" s="3">
        <f>IFERROR(__xludf.DUMMYFUNCTION("""COMPUTED_VALUE"""),35.0)</f>
        <v>35</v>
      </c>
    </row>
    <row r="1330">
      <c r="A1330" s="3">
        <v>704.0</v>
      </c>
      <c r="B1330" s="3">
        <v>3.0</v>
      </c>
      <c r="C1330" s="3">
        <v>707.0</v>
      </c>
      <c r="D1330" s="5">
        <v>43357.92747685185</v>
      </c>
      <c r="E1330" s="8">
        <f t="shared" si="1"/>
        <v>43357</v>
      </c>
      <c r="F1330" s="9">
        <f>IFERROR(__xludf.DUMMYFUNCTION("""COMPUTED_VALUE"""),0.9274768518518518)</f>
        <v>0.9274768519</v>
      </c>
      <c r="G1330" s="3">
        <f t="shared" si="2"/>
        <v>22</v>
      </c>
      <c r="H1330" s="3">
        <f>IFERROR(__xludf.DUMMYFUNCTION("""COMPUTED_VALUE"""),15.0)</f>
        <v>15</v>
      </c>
      <c r="I1330" s="3">
        <f>IFERROR(__xludf.DUMMYFUNCTION("""COMPUTED_VALUE"""),34.0)</f>
        <v>34</v>
      </c>
    </row>
    <row r="1331">
      <c r="A1331" s="3">
        <v>700.0</v>
      </c>
      <c r="B1331" s="3">
        <v>4.0</v>
      </c>
      <c r="C1331" s="3">
        <v>704.0</v>
      </c>
      <c r="D1331" s="5">
        <v>43357.937893518516</v>
      </c>
      <c r="E1331" s="8">
        <f t="shared" si="1"/>
        <v>43357</v>
      </c>
      <c r="F1331" s="9">
        <f>IFERROR(__xludf.DUMMYFUNCTION("""COMPUTED_VALUE"""),0.9378935185185185)</f>
        <v>0.9378935185</v>
      </c>
      <c r="G1331" s="3">
        <f t="shared" si="2"/>
        <v>22</v>
      </c>
      <c r="H1331" s="3">
        <f>IFERROR(__xludf.DUMMYFUNCTION("""COMPUTED_VALUE"""),30.0)</f>
        <v>30</v>
      </c>
      <c r="I1331" s="3">
        <f>IFERROR(__xludf.DUMMYFUNCTION("""COMPUTED_VALUE"""),34.0)</f>
        <v>34</v>
      </c>
    </row>
    <row r="1332">
      <c r="A1332" s="3">
        <v>693.0</v>
      </c>
      <c r="B1332" s="3">
        <v>3.0</v>
      </c>
      <c r="C1332" s="3">
        <v>696.0</v>
      </c>
      <c r="D1332" s="5">
        <v>43357.94831018519</v>
      </c>
      <c r="E1332" s="8">
        <f t="shared" si="1"/>
        <v>43357</v>
      </c>
      <c r="F1332" s="9">
        <f>IFERROR(__xludf.DUMMYFUNCTION("""COMPUTED_VALUE"""),0.9483101851851852)</f>
        <v>0.9483101852</v>
      </c>
      <c r="G1332" s="3">
        <f t="shared" si="2"/>
        <v>22</v>
      </c>
      <c r="H1332" s="3">
        <f>IFERROR(__xludf.DUMMYFUNCTION("""COMPUTED_VALUE"""),45.0)</f>
        <v>45</v>
      </c>
      <c r="I1332" s="3">
        <f>IFERROR(__xludf.DUMMYFUNCTION("""COMPUTED_VALUE"""),34.0)</f>
        <v>34</v>
      </c>
    </row>
    <row r="1333">
      <c r="A1333" s="3">
        <v>597.0</v>
      </c>
      <c r="B1333" s="3">
        <v>0.0</v>
      </c>
      <c r="C1333" s="3">
        <v>597.0</v>
      </c>
      <c r="D1333" s="5">
        <v>43357.95872685185</v>
      </c>
      <c r="E1333" s="8">
        <f t="shared" si="1"/>
        <v>43357</v>
      </c>
      <c r="F1333" s="9">
        <f>IFERROR(__xludf.DUMMYFUNCTION("""COMPUTED_VALUE"""),0.9587268518518518)</f>
        <v>0.9587268519</v>
      </c>
      <c r="G1333" s="3">
        <f t="shared" si="2"/>
        <v>23</v>
      </c>
      <c r="H1333" s="3">
        <f>IFERROR(__xludf.DUMMYFUNCTION("""COMPUTED_VALUE"""),0.0)</f>
        <v>0</v>
      </c>
      <c r="I1333" s="3">
        <f>IFERROR(__xludf.DUMMYFUNCTION("""COMPUTED_VALUE"""),34.0)</f>
        <v>34</v>
      </c>
    </row>
    <row r="1334">
      <c r="A1334" s="3">
        <v>568.0</v>
      </c>
      <c r="B1334" s="3">
        <v>0.0</v>
      </c>
      <c r="C1334" s="3">
        <v>568.0</v>
      </c>
      <c r="D1334" s="5">
        <v>43357.969143518516</v>
      </c>
      <c r="E1334" s="8">
        <f t="shared" si="1"/>
        <v>43357</v>
      </c>
      <c r="F1334" s="9">
        <f>IFERROR(__xludf.DUMMYFUNCTION("""COMPUTED_VALUE"""),0.9691435185185185)</f>
        <v>0.9691435185</v>
      </c>
      <c r="G1334" s="3">
        <f t="shared" si="2"/>
        <v>23</v>
      </c>
      <c r="H1334" s="3">
        <f>IFERROR(__xludf.DUMMYFUNCTION("""COMPUTED_VALUE"""),15.0)</f>
        <v>15</v>
      </c>
      <c r="I1334" s="3">
        <f>IFERROR(__xludf.DUMMYFUNCTION("""COMPUTED_VALUE"""),34.0)</f>
        <v>34</v>
      </c>
    </row>
    <row r="1335">
      <c r="A1335" s="3">
        <v>506.0</v>
      </c>
      <c r="B1335" s="3">
        <v>2.0</v>
      </c>
      <c r="C1335" s="3">
        <v>508.0</v>
      </c>
      <c r="D1335" s="5">
        <v>43357.97956018519</v>
      </c>
      <c r="E1335" s="8">
        <f t="shared" si="1"/>
        <v>43357</v>
      </c>
      <c r="F1335" s="9">
        <f>IFERROR(__xludf.DUMMYFUNCTION("""COMPUTED_VALUE"""),0.9795601851851852)</f>
        <v>0.9795601852</v>
      </c>
      <c r="G1335" s="3">
        <f t="shared" si="2"/>
        <v>23</v>
      </c>
      <c r="H1335" s="3">
        <f>IFERROR(__xludf.DUMMYFUNCTION("""COMPUTED_VALUE"""),30.0)</f>
        <v>30</v>
      </c>
      <c r="I1335" s="3">
        <f>IFERROR(__xludf.DUMMYFUNCTION("""COMPUTED_VALUE"""),34.0)</f>
        <v>34</v>
      </c>
    </row>
    <row r="1336">
      <c r="A1336" s="3">
        <v>436.0</v>
      </c>
      <c r="B1336" s="3">
        <v>1.0</v>
      </c>
      <c r="C1336" s="3">
        <v>437.0</v>
      </c>
      <c r="D1336" s="5">
        <v>43357.98997685185</v>
      </c>
      <c r="E1336" s="8">
        <f t="shared" si="1"/>
        <v>43357</v>
      </c>
      <c r="F1336" s="9">
        <f>IFERROR(__xludf.DUMMYFUNCTION("""COMPUTED_VALUE"""),0.9899768518518518)</f>
        <v>0.9899768519</v>
      </c>
      <c r="G1336" s="3">
        <f t="shared" si="2"/>
        <v>23</v>
      </c>
      <c r="H1336" s="3">
        <f>IFERROR(__xludf.DUMMYFUNCTION("""COMPUTED_VALUE"""),45.0)</f>
        <v>45</v>
      </c>
      <c r="I1336" s="3">
        <f>IFERROR(__xludf.DUMMYFUNCTION("""COMPUTED_VALUE"""),34.0)</f>
        <v>34</v>
      </c>
    </row>
    <row r="1337">
      <c r="A1337" s="3">
        <v>385.0</v>
      </c>
      <c r="B1337" s="3">
        <v>0.0</v>
      </c>
      <c r="C1337" s="3">
        <v>384.0</v>
      </c>
      <c r="D1337" s="5">
        <v>43358.000393518516</v>
      </c>
      <c r="E1337" s="8">
        <f t="shared" si="1"/>
        <v>43358</v>
      </c>
      <c r="F1337" s="9">
        <f>IFERROR(__xludf.DUMMYFUNCTION("""COMPUTED_VALUE"""),3.935185185185185E-4)</f>
        <v>0.0003935185185</v>
      </c>
      <c r="G1337" s="3">
        <f t="shared" si="2"/>
        <v>0</v>
      </c>
      <c r="H1337" s="3">
        <f>IFERROR(__xludf.DUMMYFUNCTION("""COMPUTED_VALUE"""),0.0)</f>
        <v>0</v>
      </c>
      <c r="I1337" s="3">
        <f>IFERROR(__xludf.DUMMYFUNCTION("""COMPUTED_VALUE"""),34.0)</f>
        <v>34</v>
      </c>
    </row>
    <row r="1338">
      <c r="A1338" s="3">
        <v>392.0</v>
      </c>
      <c r="B1338" s="3">
        <v>0.0</v>
      </c>
      <c r="C1338" s="3">
        <v>391.0</v>
      </c>
      <c r="D1338" s="5">
        <v>43358.01081018519</v>
      </c>
      <c r="E1338" s="8">
        <f t="shared" si="1"/>
        <v>43358</v>
      </c>
      <c r="F1338" s="9">
        <f>IFERROR(__xludf.DUMMYFUNCTION("""COMPUTED_VALUE"""),0.010810185185185185)</f>
        <v>0.01081018519</v>
      </c>
      <c r="G1338" s="3">
        <f t="shared" si="2"/>
        <v>0</v>
      </c>
      <c r="H1338" s="3">
        <f>IFERROR(__xludf.DUMMYFUNCTION("""COMPUTED_VALUE"""),15.0)</f>
        <v>15</v>
      </c>
      <c r="I1338" s="3">
        <f>IFERROR(__xludf.DUMMYFUNCTION("""COMPUTED_VALUE"""),34.0)</f>
        <v>34</v>
      </c>
    </row>
    <row r="1339">
      <c r="A1339" s="3">
        <v>332.0</v>
      </c>
      <c r="B1339" s="3">
        <v>2.0</v>
      </c>
      <c r="C1339" s="3">
        <v>334.0</v>
      </c>
      <c r="D1339" s="5">
        <v>43358.02122685185</v>
      </c>
      <c r="E1339" s="8">
        <f t="shared" si="1"/>
        <v>43358</v>
      </c>
      <c r="F1339" s="9">
        <f>IFERROR(__xludf.DUMMYFUNCTION("""COMPUTED_VALUE"""),0.02122685185185185)</f>
        <v>0.02122685185</v>
      </c>
      <c r="G1339" s="3">
        <f t="shared" si="2"/>
        <v>0</v>
      </c>
      <c r="H1339" s="3">
        <f>IFERROR(__xludf.DUMMYFUNCTION("""COMPUTED_VALUE"""),30.0)</f>
        <v>30</v>
      </c>
      <c r="I1339" s="3">
        <f>IFERROR(__xludf.DUMMYFUNCTION("""COMPUTED_VALUE"""),34.0)</f>
        <v>34</v>
      </c>
    </row>
    <row r="1340">
      <c r="A1340" s="3">
        <v>316.0</v>
      </c>
      <c r="B1340" s="3">
        <v>1.0</v>
      </c>
      <c r="C1340" s="3">
        <v>317.0</v>
      </c>
      <c r="D1340" s="5">
        <v>43358.03163194445</v>
      </c>
      <c r="E1340" s="8">
        <f t="shared" si="1"/>
        <v>43358</v>
      </c>
      <c r="F1340" s="9">
        <f>IFERROR(__xludf.DUMMYFUNCTION("""COMPUTED_VALUE"""),0.03163194444444444)</f>
        <v>0.03163194444</v>
      </c>
      <c r="G1340" s="3">
        <f t="shared" si="2"/>
        <v>0</v>
      </c>
      <c r="H1340" s="3">
        <f>IFERROR(__xludf.DUMMYFUNCTION("""COMPUTED_VALUE"""),45.0)</f>
        <v>45</v>
      </c>
      <c r="I1340" s="3">
        <f>IFERROR(__xludf.DUMMYFUNCTION("""COMPUTED_VALUE"""),33.0)</f>
        <v>33</v>
      </c>
    </row>
    <row r="1341">
      <c r="A1341" s="3">
        <v>295.0</v>
      </c>
      <c r="B1341" s="3">
        <v>0.0</v>
      </c>
      <c r="C1341" s="3">
        <v>295.0</v>
      </c>
      <c r="D1341" s="5">
        <v>43358.04206018519</v>
      </c>
      <c r="E1341" s="8">
        <f t="shared" si="1"/>
        <v>43358</v>
      </c>
      <c r="F1341" s="9">
        <f>IFERROR(__xludf.DUMMYFUNCTION("""COMPUTED_VALUE"""),0.04206018518518519)</f>
        <v>0.04206018519</v>
      </c>
      <c r="G1341" s="3">
        <f t="shared" si="2"/>
        <v>1</v>
      </c>
      <c r="H1341" s="3">
        <f>IFERROR(__xludf.DUMMYFUNCTION("""COMPUTED_VALUE"""),0.0)</f>
        <v>0</v>
      </c>
      <c r="I1341" s="3">
        <f>IFERROR(__xludf.DUMMYFUNCTION("""COMPUTED_VALUE"""),34.0)</f>
        <v>34</v>
      </c>
    </row>
    <row r="1342">
      <c r="A1342" s="3">
        <v>308.0</v>
      </c>
      <c r="B1342" s="3">
        <v>2.0</v>
      </c>
      <c r="C1342" s="3">
        <v>310.0</v>
      </c>
      <c r="D1342" s="5">
        <v>43358.05247685185</v>
      </c>
      <c r="E1342" s="8">
        <f t="shared" si="1"/>
        <v>43358</v>
      </c>
      <c r="F1342" s="9">
        <f>IFERROR(__xludf.DUMMYFUNCTION("""COMPUTED_VALUE"""),0.05247685185185185)</f>
        <v>0.05247685185</v>
      </c>
      <c r="G1342" s="3">
        <f t="shared" si="2"/>
        <v>1</v>
      </c>
      <c r="H1342" s="3">
        <f>IFERROR(__xludf.DUMMYFUNCTION("""COMPUTED_VALUE"""),15.0)</f>
        <v>15</v>
      </c>
      <c r="I1342" s="3">
        <f>IFERROR(__xludf.DUMMYFUNCTION("""COMPUTED_VALUE"""),34.0)</f>
        <v>34</v>
      </c>
    </row>
    <row r="1343">
      <c r="A1343" s="3">
        <v>284.0</v>
      </c>
      <c r="B1343" s="3">
        <v>1.0</v>
      </c>
      <c r="C1343" s="3">
        <v>285.0</v>
      </c>
      <c r="D1343" s="5">
        <v>43358.062893518516</v>
      </c>
      <c r="E1343" s="8">
        <f t="shared" si="1"/>
        <v>43358</v>
      </c>
      <c r="F1343" s="9">
        <f>IFERROR(__xludf.DUMMYFUNCTION("""COMPUTED_VALUE"""),0.06289351851851852)</f>
        <v>0.06289351852</v>
      </c>
      <c r="G1343" s="3">
        <f t="shared" si="2"/>
        <v>1</v>
      </c>
      <c r="H1343" s="3">
        <f>IFERROR(__xludf.DUMMYFUNCTION("""COMPUTED_VALUE"""),30.0)</f>
        <v>30</v>
      </c>
      <c r="I1343" s="3">
        <f>IFERROR(__xludf.DUMMYFUNCTION("""COMPUTED_VALUE"""),34.0)</f>
        <v>34</v>
      </c>
    </row>
    <row r="1344">
      <c r="A1344" s="3">
        <v>302.0</v>
      </c>
      <c r="B1344" s="3">
        <v>2.0</v>
      </c>
      <c r="C1344" s="3">
        <v>304.0</v>
      </c>
      <c r="D1344" s="5">
        <v>43358.07331018519</v>
      </c>
      <c r="E1344" s="8">
        <f t="shared" si="1"/>
        <v>43358</v>
      </c>
      <c r="F1344" s="9">
        <f>IFERROR(__xludf.DUMMYFUNCTION("""COMPUTED_VALUE"""),0.07331018518518519)</f>
        <v>0.07331018519</v>
      </c>
      <c r="G1344" s="3">
        <f t="shared" si="2"/>
        <v>1</v>
      </c>
      <c r="H1344" s="3">
        <f>IFERROR(__xludf.DUMMYFUNCTION("""COMPUTED_VALUE"""),45.0)</f>
        <v>45</v>
      </c>
      <c r="I1344" s="3">
        <f>IFERROR(__xludf.DUMMYFUNCTION("""COMPUTED_VALUE"""),34.0)</f>
        <v>34</v>
      </c>
    </row>
    <row r="1345">
      <c r="A1345" s="3">
        <v>323.0</v>
      </c>
      <c r="B1345" s="3">
        <v>2.0</v>
      </c>
      <c r="C1345" s="3">
        <v>325.0</v>
      </c>
      <c r="D1345" s="5">
        <v>43358.08375</v>
      </c>
      <c r="E1345" s="8">
        <f t="shared" si="1"/>
        <v>43358</v>
      </c>
      <c r="F1345" s="9">
        <f>IFERROR(__xludf.DUMMYFUNCTION("""COMPUTED_VALUE"""),0.08375)</f>
        <v>0.08375</v>
      </c>
      <c r="G1345" s="3">
        <f t="shared" si="2"/>
        <v>2</v>
      </c>
      <c r="H1345" s="3">
        <f>IFERROR(__xludf.DUMMYFUNCTION("""COMPUTED_VALUE"""),0.0)</f>
        <v>0</v>
      </c>
      <c r="I1345" s="3">
        <f>IFERROR(__xludf.DUMMYFUNCTION("""COMPUTED_VALUE"""),36.0)</f>
        <v>36</v>
      </c>
    </row>
    <row r="1346">
      <c r="A1346" s="3">
        <v>345.0</v>
      </c>
      <c r="B1346" s="3">
        <v>3.0</v>
      </c>
      <c r="C1346" s="3">
        <v>348.0</v>
      </c>
      <c r="D1346" s="5">
        <v>43358.094143518516</v>
      </c>
      <c r="E1346" s="8">
        <f t="shared" si="1"/>
        <v>43358</v>
      </c>
      <c r="F1346" s="9">
        <f>IFERROR(__xludf.DUMMYFUNCTION("""COMPUTED_VALUE"""),0.09414351851851852)</f>
        <v>0.09414351852</v>
      </c>
      <c r="G1346" s="3">
        <f t="shared" si="2"/>
        <v>2</v>
      </c>
      <c r="H1346" s="3">
        <f>IFERROR(__xludf.DUMMYFUNCTION("""COMPUTED_VALUE"""),15.0)</f>
        <v>15</v>
      </c>
      <c r="I1346" s="3">
        <f>IFERROR(__xludf.DUMMYFUNCTION("""COMPUTED_VALUE"""),34.0)</f>
        <v>34</v>
      </c>
    </row>
    <row r="1347">
      <c r="A1347" s="3">
        <v>314.0</v>
      </c>
      <c r="B1347" s="3">
        <v>1.0</v>
      </c>
      <c r="C1347" s="3">
        <v>315.0</v>
      </c>
      <c r="D1347" s="5">
        <v>43358.10454861111</v>
      </c>
      <c r="E1347" s="8">
        <f t="shared" si="1"/>
        <v>43358</v>
      </c>
      <c r="F1347" s="9">
        <f>IFERROR(__xludf.DUMMYFUNCTION("""COMPUTED_VALUE"""),0.1045486111111111)</f>
        <v>0.1045486111</v>
      </c>
      <c r="G1347" s="3">
        <f t="shared" si="2"/>
        <v>2</v>
      </c>
      <c r="H1347" s="3">
        <f>IFERROR(__xludf.DUMMYFUNCTION("""COMPUTED_VALUE"""),30.0)</f>
        <v>30</v>
      </c>
      <c r="I1347" s="3">
        <f>IFERROR(__xludf.DUMMYFUNCTION("""COMPUTED_VALUE"""),33.0)</f>
        <v>33</v>
      </c>
    </row>
    <row r="1348">
      <c r="A1348" s="3">
        <v>306.0</v>
      </c>
      <c r="B1348" s="3">
        <v>3.0</v>
      </c>
      <c r="C1348" s="3">
        <v>309.0</v>
      </c>
      <c r="D1348" s="5">
        <v>43358.11497685185</v>
      </c>
      <c r="E1348" s="8">
        <f t="shared" si="1"/>
        <v>43358</v>
      </c>
      <c r="F1348" s="9">
        <f>IFERROR(__xludf.DUMMYFUNCTION("""COMPUTED_VALUE"""),0.11497685185185186)</f>
        <v>0.1149768519</v>
      </c>
      <c r="G1348" s="3">
        <f t="shared" si="2"/>
        <v>2</v>
      </c>
      <c r="H1348" s="3">
        <f>IFERROR(__xludf.DUMMYFUNCTION("""COMPUTED_VALUE"""),45.0)</f>
        <v>45</v>
      </c>
      <c r="I1348" s="3">
        <f>IFERROR(__xludf.DUMMYFUNCTION("""COMPUTED_VALUE"""),34.0)</f>
        <v>34</v>
      </c>
    </row>
    <row r="1349">
      <c r="A1349" s="3">
        <v>257.0</v>
      </c>
      <c r="B1349" s="3">
        <v>4.0</v>
      </c>
      <c r="C1349" s="3">
        <v>261.0</v>
      </c>
      <c r="D1349" s="5">
        <v>43358.125393518516</v>
      </c>
      <c r="E1349" s="8">
        <f t="shared" si="1"/>
        <v>43358</v>
      </c>
      <c r="F1349" s="9">
        <f>IFERROR(__xludf.DUMMYFUNCTION("""COMPUTED_VALUE"""),0.12539351851851852)</f>
        <v>0.1253935185</v>
      </c>
      <c r="G1349" s="3">
        <f t="shared" si="2"/>
        <v>3</v>
      </c>
      <c r="H1349" s="3">
        <f>IFERROR(__xludf.DUMMYFUNCTION("""COMPUTED_VALUE"""),0.0)</f>
        <v>0</v>
      </c>
      <c r="I1349" s="3">
        <f>IFERROR(__xludf.DUMMYFUNCTION("""COMPUTED_VALUE"""),34.0)</f>
        <v>34</v>
      </c>
    </row>
    <row r="1350">
      <c r="A1350" s="3">
        <v>234.0</v>
      </c>
      <c r="B1350" s="3">
        <v>2.0</v>
      </c>
      <c r="C1350" s="3">
        <v>236.0</v>
      </c>
      <c r="D1350" s="5">
        <v>43358.13581018519</v>
      </c>
      <c r="E1350" s="8">
        <f t="shared" si="1"/>
        <v>43358</v>
      </c>
      <c r="F1350" s="9">
        <f>IFERROR(__xludf.DUMMYFUNCTION("""COMPUTED_VALUE"""),0.13581018518518517)</f>
        <v>0.1358101852</v>
      </c>
      <c r="G1350" s="3">
        <f t="shared" si="2"/>
        <v>3</v>
      </c>
      <c r="H1350" s="3">
        <f>IFERROR(__xludf.DUMMYFUNCTION("""COMPUTED_VALUE"""),15.0)</f>
        <v>15</v>
      </c>
      <c r="I1350" s="3">
        <f>IFERROR(__xludf.DUMMYFUNCTION("""COMPUTED_VALUE"""),34.0)</f>
        <v>34</v>
      </c>
    </row>
    <row r="1351">
      <c r="A1351" s="3">
        <v>221.0</v>
      </c>
      <c r="B1351" s="3">
        <v>3.0</v>
      </c>
      <c r="C1351" s="3">
        <v>224.0</v>
      </c>
      <c r="D1351" s="5">
        <v>43358.14622685185</v>
      </c>
      <c r="E1351" s="8">
        <f t="shared" si="1"/>
        <v>43358</v>
      </c>
      <c r="F1351" s="9">
        <f>IFERROR(__xludf.DUMMYFUNCTION("""COMPUTED_VALUE"""),0.14622685185185186)</f>
        <v>0.1462268519</v>
      </c>
      <c r="G1351" s="3">
        <f t="shared" si="2"/>
        <v>3</v>
      </c>
      <c r="H1351" s="3">
        <f>IFERROR(__xludf.DUMMYFUNCTION("""COMPUTED_VALUE"""),30.0)</f>
        <v>30</v>
      </c>
      <c r="I1351" s="3">
        <f>IFERROR(__xludf.DUMMYFUNCTION("""COMPUTED_VALUE"""),34.0)</f>
        <v>34</v>
      </c>
    </row>
    <row r="1352">
      <c r="A1352" s="3">
        <v>212.0</v>
      </c>
      <c r="B1352" s="3">
        <v>0.0</v>
      </c>
      <c r="C1352" s="3">
        <v>211.0</v>
      </c>
      <c r="D1352" s="5">
        <v>43358.15663194445</v>
      </c>
      <c r="E1352" s="8">
        <f t="shared" si="1"/>
        <v>43358</v>
      </c>
      <c r="F1352" s="9">
        <f>IFERROR(__xludf.DUMMYFUNCTION("""COMPUTED_VALUE"""),0.15663194444444445)</f>
        <v>0.1566319444</v>
      </c>
      <c r="G1352" s="3">
        <f t="shared" si="2"/>
        <v>3</v>
      </c>
      <c r="H1352" s="3">
        <f>IFERROR(__xludf.DUMMYFUNCTION("""COMPUTED_VALUE"""),45.0)</f>
        <v>45</v>
      </c>
      <c r="I1352" s="3">
        <f>IFERROR(__xludf.DUMMYFUNCTION("""COMPUTED_VALUE"""),33.0)</f>
        <v>33</v>
      </c>
    </row>
    <row r="1353">
      <c r="A1353" s="3">
        <v>211.0</v>
      </c>
      <c r="B1353" s="3">
        <v>0.0</v>
      </c>
      <c r="C1353" s="3">
        <v>210.0</v>
      </c>
      <c r="D1353" s="5">
        <v>43358.16706018519</v>
      </c>
      <c r="E1353" s="8">
        <f t="shared" si="1"/>
        <v>43358</v>
      </c>
      <c r="F1353" s="9">
        <f>IFERROR(__xludf.DUMMYFUNCTION("""COMPUTED_VALUE"""),0.16706018518518517)</f>
        <v>0.1670601852</v>
      </c>
      <c r="G1353" s="3">
        <f t="shared" si="2"/>
        <v>4</v>
      </c>
      <c r="H1353" s="3">
        <f>IFERROR(__xludf.DUMMYFUNCTION("""COMPUTED_VALUE"""),0.0)</f>
        <v>0</v>
      </c>
      <c r="I1353" s="3">
        <f>IFERROR(__xludf.DUMMYFUNCTION("""COMPUTED_VALUE"""),34.0)</f>
        <v>34</v>
      </c>
    </row>
    <row r="1354">
      <c r="A1354" s="3">
        <v>189.0</v>
      </c>
      <c r="B1354" s="3">
        <v>3.0</v>
      </c>
      <c r="C1354" s="3">
        <v>192.0</v>
      </c>
      <c r="D1354" s="5">
        <v>43358.17747685185</v>
      </c>
      <c r="E1354" s="8">
        <f t="shared" si="1"/>
        <v>43358</v>
      </c>
      <c r="F1354" s="9">
        <f>IFERROR(__xludf.DUMMYFUNCTION("""COMPUTED_VALUE"""),0.17747685185185186)</f>
        <v>0.1774768519</v>
      </c>
      <c r="G1354" s="3">
        <f t="shared" si="2"/>
        <v>4</v>
      </c>
      <c r="H1354" s="3">
        <f>IFERROR(__xludf.DUMMYFUNCTION("""COMPUTED_VALUE"""),15.0)</f>
        <v>15</v>
      </c>
      <c r="I1354" s="3">
        <f>IFERROR(__xludf.DUMMYFUNCTION("""COMPUTED_VALUE"""),34.0)</f>
        <v>34</v>
      </c>
    </row>
    <row r="1355">
      <c r="A1355" s="3">
        <v>194.0</v>
      </c>
      <c r="B1355" s="3">
        <v>3.0</v>
      </c>
      <c r="C1355" s="3">
        <v>197.0</v>
      </c>
      <c r="D1355" s="5">
        <v>43358.187893518516</v>
      </c>
      <c r="E1355" s="8">
        <f t="shared" si="1"/>
        <v>43358</v>
      </c>
      <c r="F1355" s="9">
        <f>IFERROR(__xludf.DUMMYFUNCTION("""COMPUTED_VALUE"""),0.18789351851851852)</f>
        <v>0.1878935185</v>
      </c>
      <c r="G1355" s="3">
        <f t="shared" si="2"/>
        <v>4</v>
      </c>
      <c r="H1355" s="3">
        <f>IFERROR(__xludf.DUMMYFUNCTION("""COMPUTED_VALUE"""),30.0)</f>
        <v>30</v>
      </c>
      <c r="I1355" s="3">
        <f>IFERROR(__xludf.DUMMYFUNCTION("""COMPUTED_VALUE"""),34.0)</f>
        <v>34</v>
      </c>
    </row>
    <row r="1356">
      <c r="A1356" s="3">
        <v>202.0</v>
      </c>
      <c r="B1356" s="3">
        <v>0.0</v>
      </c>
      <c r="C1356" s="3">
        <v>202.0</v>
      </c>
      <c r="D1356" s="5">
        <v>43358.19829861111</v>
      </c>
      <c r="E1356" s="8">
        <f t="shared" si="1"/>
        <v>43358</v>
      </c>
      <c r="F1356" s="9">
        <f>IFERROR(__xludf.DUMMYFUNCTION("""COMPUTED_VALUE"""),0.1982986111111111)</f>
        <v>0.1982986111</v>
      </c>
      <c r="G1356" s="3">
        <f t="shared" si="2"/>
        <v>4</v>
      </c>
      <c r="H1356" s="3">
        <f>IFERROR(__xludf.DUMMYFUNCTION("""COMPUTED_VALUE"""),45.0)</f>
        <v>45</v>
      </c>
      <c r="I1356" s="3">
        <f>IFERROR(__xludf.DUMMYFUNCTION("""COMPUTED_VALUE"""),33.0)</f>
        <v>33</v>
      </c>
    </row>
    <row r="1357">
      <c r="A1357" s="3">
        <v>189.0</v>
      </c>
      <c r="B1357" s="3">
        <v>0.0</v>
      </c>
      <c r="C1357" s="3">
        <v>189.0</v>
      </c>
      <c r="D1357" s="5">
        <v>43358.20872685185</v>
      </c>
      <c r="E1357" s="8">
        <f t="shared" si="1"/>
        <v>43358</v>
      </c>
      <c r="F1357" s="9">
        <f>IFERROR(__xludf.DUMMYFUNCTION("""COMPUTED_VALUE"""),0.20872685185185186)</f>
        <v>0.2087268519</v>
      </c>
      <c r="G1357" s="3">
        <f t="shared" si="2"/>
        <v>5</v>
      </c>
      <c r="H1357" s="3">
        <f>IFERROR(__xludf.DUMMYFUNCTION("""COMPUTED_VALUE"""),0.0)</f>
        <v>0</v>
      </c>
      <c r="I1357" s="3">
        <f>IFERROR(__xludf.DUMMYFUNCTION("""COMPUTED_VALUE"""),34.0)</f>
        <v>34</v>
      </c>
    </row>
    <row r="1358">
      <c r="A1358" s="3">
        <v>166.0</v>
      </c>
      <c r="B1358" s="3">
        <v>0.0</v>
      </c>
      <c r="C1358" s="3">
        <v>166.0</v>
      </c>
      <c r="D1358" s="5">
        <v>43358.219143518516</v>
      </c>
      <c r="E1358" s="8">
        <f t="shared" si="1"/>
        <v>43358</v>
      </c>
      <c r="F1358" s="9">
        <f>IFERROR(__xludf.DUMMYFUNCTION("""COMPUTED_VALUE"""),0.21914351851851852)</f>
        <v>0.2191435185</v>
      </c>
      <c r="G1358" s="3">
        <f t="shared" si="2"/>
        <v>5</v>
      </c>
      <c r="H1358" s="3">
        <f>IFERROR(__xludf.DUMMYFUNCTION("""COMPUTED_VALUE"""),15.0)</f>
        <v>15</v>
      </c>
      <c r="I1358" s="3">
        <f>IFERROR(__xludf.DUMMYFUNCTION("""COMPUTED_VALUE"""),34.0)</f>
        <v>34</v>
      </c>
    </row>
    <row r="1359">
      <c r="A1359" s="3">
        <v>162.0</v>
      </c>
      <c r="B1359" s="3">
        <v>0.0</v>
      </c>
      <c r="C1359" s="3">
        <v>161.0</v>
      </c>
      <c r="D1359" s="5">
        <v>43358.22956018519</v>
      </c>
      <c r="E1359" s="8">
        <f t="shared" si="1"/>
        <v>43358</v>
      </c>
      <c r="F1359" s="9">
        <f>IFERROR(__xludf.DUMMYFUNCTION("""COMPUTED_VALUE"""),0.22956018518518517)</f>
        <v>0.2295601852</v>
      </c>
      <c r="G1359" s="3">
        <f t="shared" si="2"/>
        <v>5</v>
      </c>
      <c r="H1359" s="3">
        <f>IFERROR(__xludf.DUMMYFUNCTION("""COMPUTED_VALUE"""),30.0)</f>
        <v>30</v>
      </c>
      <c r="I1359" s="3">
        <f>IFERROR(__xludf.DUMMYFUNCTION("""COMPUTED_VALUE"""),34.0)</f>
        <v>34</v>
      </c>
    </row>
    <row r="1360">
      <c r="A1360" s="3">
        <v>156.0</v>
      </c>
      <c r="B1360" s="3">
        <v>0.0</v>
      </c>
      <c r="C1360" s="3">
        <v>155.0</v>
      </c>
      <c r="D1360" s="5">
        <v>43358.239965277775</v>
      </c>
      <c r="E1360" s="8">
        <f t="shared" si="1"/>
        <v>43358</v>
      </c>
      <c r="F1360" s="9">
        <f>IFERROR(__xludf.DUMMYFUNCTION("""COMPUTED_VALUE"""),0.2399652777777778)</f>
        <v>0.2399652778</v>
      </c>
      <c r="G1360" s="3">
        <f t="shared" si="2"/>
        <v>5</v>
      </c>
      <c r="H1360" s="3">
        <f>IFERROR(__xludf.DUMMYFUNCTION("""COMPUTED_VALUE"""),45.0)</f>
        <v>45</v>
      </c>
      <c r="I1360" s="3">
        <f>IFERROR(__xludf.DUMMYFUNCTION("""COMPUTED_VALUE"""),33.0)</f>
        <v>33</v>
      </c>
    </row>
    <row r="1361">
      <c r="A1361" s="3">
        <v>148.0</v>
      </c>
      <c r="B1361" s="3">
        <v>0.0</v>
      </c>
      <c r="C1361" s="3">
        <v>148.0</v>
      </c>
      <c r="D1361" s="5">
        <v>43358.250393518516</v>
      </c>
      <c r="E1361" s="8">
        <f t="shared" si="1"/>
        <v>43358</v>
      </c>
      <c r="F1361" s="9">
        <f>IFERROR(__xludf.DUMMYFUNCTION("""COMPUTED_VALUE"""),0.25039351851851854)</f>
        <v>0.2503935185</v>
      </c>
      <c r="G1361" s="3">
        <f t="shared" si="2"/>
        <v>6</v>
      </c>
      <c r="H1361" s="3">
        <f>IFERROR(__xludf.DUMMYFUNCTION("""COMPUTED_VALUE"""),0.0)</f>
        <v>0</v>
      </c>
      <c r="I1361" s="3">
        <f>IFERROR(__xludf.DUMMYFUNCTION("""COMPUTED_VALUE"""),34.0)</f>
        <v>34</v>
      </c>
    </row>
    <row r="1362">
      <c r="A1362" s="3">
        <v>114.0</v>
      </c>
      <c r="B1362" s="3">
        <v>0.0</v>
      </c>
      <c r="C1362" s="3">
        <v>113.0</v>
      </c>
      <c r="D1362" s="5">
        <v>43358.26081018519</v>
      </c>
      <c r="E1362" s="8">
        <f t="shared" si="1"/>
        <v>43358</v>
      </c>
      <c r="F1362" s="9">
        <f>IFERROR(__xludf.DUMMYFUNCTION("""COMPUTED_VALUE"""),0.2608101851851852)</f>
        <v>0.2608101852</v>
      </c>
      <c r="G1362" s="3">
        <f t="shared" si="2"/>
        <v>6</v>
      </c>
      <c r="H1362" s="3">
        <f>IFERROR(__xludf.DUMMYFUNCTION("""COMPUTED_VALUE"""),15.0)</f>
        <v>15</v>
      </c>
      <c r="I1362" s="3">
        <f>IFERROR(__xludf.DUMMYFUNCTION("""COMPUTED_VALUE"""),34.0)</f>
        <v>34</v>
      </c>
    </row>
    <row r="1363">
      <c r="A1363" s="3">
        <v>120.0</v>
      </c>
      <c r="B1363" s="3">
        <v>0.0</v>
      </c>
      <c r="C1363" s="3">
        <v>119.0</v>
      </c>
      <c r="D1363" s="5">
        <v>43358.27386574074</v>
      </c>
      <c r="E1363" s="8">
        <f t="shared" si="1"/>
        <v>43358</v>
      </c>
      <c r="F1363" s="9">
        <f>IFERROR(__xludf.DUMMYFUNCTION("""COMPUTED_VALUE"""),0.2738657407407407)</f>
        <v>0.2738657407</v>
      </c>
      <c r="G1363" s="3">
        <f t="shared" si="2"/>
        <v>6</v>
      </c>
      <c r="H1363" s="3">
        <f>IFERROR(__xludf.DUMMYFUNCTION("""COMPUTED_VALUE"""),34.0)</f>
        <v>34</v>
      </c>
      <c r="I1363" s="3">
        <f>IFERROR(__xludf.DUMMYFUNCTION("""COMPUTED_VALUE"""),22.0)</f>
        <v>22</v>
      </c>
    </row>
    <row r="1364">
      <c r="A1364" s="3">
        <v>105.0</v>
      </c>
      <c r="B1364" s="3">
        <v>0.0</v>
      </c>
      <c r="C1364" s="3">
        <v>99.0</v>
      </c>
      <c r="D1364" s="5">
        <v>43358.28163194445</v>
      </c>
      <c r="E1364" s="8">
        <f t="shared" si="1"/>
        <v>43358</v>
      </c>
      <c r="F1364" s="9">
        <f>IFERROR(__xludf.DUMMYFUNCTION("""COMPUTED_VALUE"""),0.28163194444444445)</f>
        <v>0.2816319444</v>
      </c>
      <c r="G1364" s="3">
        <f t="shared" si="2"/>
        <v>6</v>
      </c>
      <c r="H1364" s="3">
        <f>IFERROR(__xludf.DUMMYFUNCTION("""COMPUTED_VALUE"""),45.0)</f>
        <v>45</v>
      </c>
      <c r="I1364" s="3">
        <f>IFERROR(__xludf.DUMMYFUNCTION("""COMPUTED_VALUE"""),33.0)</f>
        <v>33</v>
      </c>
    </row>
    <row r="1365">
      <c r="A1365" s="3">
        <v>84.0</v>
      </c>
      <c r="B1365" s="3">
        <v>0.0</v>
      </c>
      <c r="C1365" s="3">
        <v>84.0</v>
      </c>
      <c r="D1365" s="5">
        <v>43358.29206018519</v>
      </c>
      <c r="E1365" s="8">
        <f t="shared" si="1"/>
        <v>43358</v>
      </c>
      <c r="F1365" s="9">
        <f>IFERROR(__xludf.DUMMYFUNCTION("""COMPUTED_VALUE"""),0.2920601851851852)</f>
        <v>0.2920601852</v>
      </c>
      <c r="G1365" s="3">
        <f t="shared" si="2"/>
        <v>7</v>
      </c>
      <c r="H1365" s="3">
        <f>IFERROR(__xludf.DUMMYFUNCTION("""COMPUTED_VALUE"""),0.0)</f>
        <v>0</v>
      </c>
      <c r="I1365" s="3">
        <f>IFERROR(__xludf.DUMMYFUNCTION("""COMPUTED_VALUE"""),34.0)</f>
        <v>34</v>
      </c>
    </row>
    <row r="1366">
      <c r="A1366" s="3">
        <v>87.0</v>
      </c>
      <c r="B1366" s="3">
        <v>0.0</v>
      </c>
      <c r="C1366" s="3">
        <v>87.0</v>
      </c>
      <c r="D1366" s="5">
        <v>43358.30248842593</v>
      </c>
      <c r="E1366" s="8">
        <f t="shared" si="1"/>
        <v>43358</v>
      </c>
      <c r="F1366" s="9">
        <f>IFERROR(__xludf.DUMMYFUNCTION("""COMPUTED_VALUE"""),0.30248842592592595)</f>
        <v>0.3024884259</v>
      </c>
      <c r="G1366" s="3">
        <f t="shared" si="2"/>
        <v>7</v>
      </c>
      <c r="H1366" s="3">
        <f>IFERROR(__xludf.DUMMYFUNCTION("""COMPUTED_VALUE"""),15.0)</f>
        <v>15</v>
      </c>
      <c r="I1366" s="3">
        <f>IFERROR(__xludf.DUMMYFUNCTION("""COMPUTED_VALUE"""),35.0)</f>
        <v>35</v>
      </c>
    </row>
    <row r="1367">
      <c r="A1367" s="3">
        <v>80.0</v>
      </c>
      <c r="B1367" s="3">
        <v>0.0</v>
      </c>
      <c r="C1367" s="3">
        <v>79.0</v>
      </c>
      <c r="D1367" s="5">
        <v>43358.31290509259</v>
      </c>
      <c r="E1367" s="8">
        <f t="shared" si="1"/>
        <v>43358</v>
      </c>
      <c r="F1367" s="9">
        <f>IFERROR(__xludf.DUMMYFUNCTION("""COMPUTED_VALUE"""),0.3129050925925926)</f>
        <v>0.3129050926</v>
      </c>
      <c r="G1367" s="3">
        <f t="shared" si="2"/>
        <v>7</v>
      </c>
      <c r="H1367" s="3">
        <f>IFERROR(__xludf.DUMMYFUNCTION("""COMPUTED_VALUE"""),30.0)</f>
        <v>30</v>
      </c>
      <c r="I1367" s="3">
        <f>IFERROR(__xludf.DUMMYFUNCTION("""COMPUTED_VALUE"""),35.0)</f>
        <v>35</v>
      </c>
    </row>
    <row r="1368">
      <c r="A1368" s="3">
        <v>80.0</v>
      </c>
      <c r="B1368" s="3">
        <v>0.0</v>
      </c>
      <c r="C1368" s="3">
        <v>79.0</v>
      </c>
      <c r="D1368" s="5">
        <v>43358.32332175926</v>
      </c>
      <c r="E1368" s="8">
        <f t="shared" si="1"/>
        <v>43358</v>
      </c>
      <c r="F1368" s="9">
        <f>IFERROR(__xludf.DUMMYFUNCTION("""COMPUTED_VALUE"""),0.32332175925925927)</f>
        <v>0.3233217593</v>
      </c>
      <c r="G1368" s="3">
        <f t="shared" si="2"/>
        <v>7</v>
      </c>
      <c r="H1368" s="3">
        <f>IFERROR(__xludf.DUMMYFUNCTION("""COMPUTED_VALUE"""),45.0)</f>
        <v>45</v>
      </c>
      <c r="I1368" s="3">
        <f>IFERROR(__xludf.DUMMYFUNCTION("""COMPUTED_VALUE"""),35.0)</f>
        <v>35</v>
      </c>
    </row>
    <row r="1369">
      <c r="A1369" s="3">
        <v>70.0</v>
      </c>
      <c r="B1369" s="3">
        <v>0.0</v>
      </c>
      <c r="C1369" s="3">
        <v>69.0</v>
      </c>
      <c r="D1369" s="5">
        <v>43358.33373842593</v>
      </c>
      <c r="E1369" s="8">
        <f t="shared" si="1"/>
        <v>43358</v>
      </c>
      <c r="F1369" s="9">
        <f>IFERROR(__xludf.DUMMYFUNCTION("""COMPUTED_VALUE"""),0.33373842592592595)</f>
        <v>0.3337384259</v>
      </c>
      <c r="G1369" s="3">
        <f t="shared" si="2"/>
        <v>8</v>
      </c>
      <c r="H1369" s="3">
        <f>IFERROR(__xludf.DUMMYFUNCTION("""COMPUTED_VALUE"""),0.0)</f>
        <v>0</v>
      </c>
      <c r="I1369" s="3">
        <f>IFERROR(__xludf.DUMMYFUNCTION("""COMPUTED_VALUE"""),35.0)</f>
        <v>35</v>
      </c>
    </row>
    <row r="1370">
      <c r="A1370" s="3">
        <v>80.0</v>
      </c>
      <c r="B1370" s="3">
        <v>0.0</v>
      </c>
      <c r="C1370" s="3">
        <v>79.0</v>
      </c>
      <c r="D1370" s="5">
        <v>43358.34415509259</v>
      </c>
      <c r="E1370" s="8">
        <f t="shared" si="1"/>
        <v>43358</v>
      </c>
      <c r="F1370" s="9">
        <f>IFERROR(__xludf.DUMMYFUNCTION("""COMPUTED_VALUE"""),0.3441550925925926)</f>
        <v>0.3441550926</v>
      </c>
      <c r="G1370" s="3">
        <f t="shared" si="2"/>
        <v>8</v>
      </c>
      <c r="H1370" s="3">
        <f>IFERROR(__xludf.DUMMYFUNCTION("""COMPUTED_VALUE"""),15.0)</f>
        <v>15</v>
      </c>
      <c r="I1370" s="3">
        <f>IFERROR(__xludf.DUMMYFUNCTION("""COMPUTED_VALUE"""),35.0)</f>
        <v>35</v>
      </c>
    </row>
    <row r="1371">
      <c r="A1371" s="3">
        <v>120.0</v>
      </c>
      <c r="B1371" s="3">
        <v>0.0</v>
      </c>
      <c r="C1371" s="3">
        <v>119.0</v>
      </c>
      <c r="D1371" s="5">
        <v>43358.35457175926</v>
      </c>
      <c r="E1371" s="8">
        <f t="shared" si="1"/>
        <v>43358</v>
      </c>
      <c r="F1371" s="9">
        <f>IFERROR(__xludf.DUMMYFUNCTION("""COMPUTED_VALUE"""),0.35457175925925927)</f>
        <v>0.3545717593</v>
      </c>
      <c r="G1371" s="3">
        <f t="shared" si="2"/>
        <v>8</v>
      </c>
      <c r="H1371" s="3">
        <f>IFERROR(__xludf.DUMMYFUNCTION("""COMPUTED_VALUE"""),30.0)</f>
        <v>30</v>
      </c>
      <c r="I1371" s="3">
        <f>IFERROR(__xludf.DUMMYFUNCTION("""COMPUTED_VALUE"""),35.0)</f>
        <v>35</v>
      </c>
    </row>
    <row r="1372">
      <c r="A1372" s="3">
        <v>115.0</v>
      </c>
      <c r="B1372" s="3">
        <v>0.0</v>
      </c>
      <c r="C1372" s="3">
        <v>115.0</v>
      </c>
      <c r="D1372" s="5">
        <v>43358.36498842593</v>
      </c>
      <c r="E1372" s="8">
        <f t="shared" si="1"/>
        <v>43358</v>
      </c>
      <c r="F1372" s="9">
        <f>IFERROR(__xludf.DUMMYFUNCTION("""COMPUTED_VALUE"""),0.36498842592592595)</f>
        <v>0.3649884259</v>
      </c>
      <c r="G1372" s="3">
        <f t="shared" si="2"/>
        <v>8</v>
      </c>
      <c r="H1372" s="3">
        <f>IFERROR(__xludf.DUMMYFUNCTION("""COMPUTED_VALUE"""),45.0)</f>
        <v>45</v>
      </c>
      <c r="I1372" s="3">
        <f>IFERROR(__xludf.DUMMYFUNCTION("""COMPUTED_VALUE"""),35.0)</f>
        <v>35</v>
      </c>
    </row>
    <row r="1373">
      <c r="A1373" s="3">
        <v>68.0</v>
      </c>
      <c r="B1373" s="3">
        <v>0.0</v>
      </c>
      <c r="C1373" s="3">
        <v>67.0</v>
      </c>
      <c r="D1373" s="5">
        <v>43358.37540509259</v>
      </c>
      <c r="E1373" s="8">
        <f t="shared" si="1"/>
        <v>43358</v>
      </c>
      <c r="F1373" s="9">
        <f>IFERROR(__xludf.DUMMYFUNCTION("""COMPUTED_VALUE"""),0.3754050925925926)</f>
        <v>0.3754050926</v>
      </c>
      <c r="G1373" s="3">
        <f t="shared" si="2"/>
        <v>9</v>
      </c>
      <c r="H1373" s="3">
        <f>IFERROR(__xludf.DUMMYFUNCTION("""COMPUTED_VALUE"""),0.0)</f>
        <v>0</v>
      </c>
      <c r="I1373" s="3">
        <f>IFERROR(__xludf.DUMMYFUNCTION("""COMPUTED_VALUE"""),35.0)</f>
        <v>35</v>
      </c>
    </row>
    <row r="1374">
      <c r="A1374" s="3">
        <v>104.0</v>
      </c>
      <c r="B1374" s="3">
        <v>0.0</v>
      </c>
      <c r="C1374" s="3">
        <v>104.0</v>
      </c>
      <c r="D1374" s="5">
        <v>43358.38581018519</v>
      </c>
      <c r="E1374" s="8">
        <f t="shared" si="1"/>
        <v>43358</v>
      </c>
      <c r="F1374" s="9">
        <f>IFERROR(__xludf.DUMMYFUNCTION("""COMPUTED_VALUE"""),0.3858101851851852)</f>
        <v>0.3858101852</v>
      </c>
      <c r="G1374" s="3">
        <f t="shared" si="2"/>
        <v>9</v>
      </c>
      <c r="H1374" s="3">
        <f>IFERROR(__xludf.DUMMYFUNCTION("""COMPUTED_VALUE"""),15.0)</f>
        <v>15</v>
      </c>
      <c r="I1374" s="3">
        <f>IFERROR(__xludf.DUMMYFUNCTION("""COMPUTED_VALUE"""),34.0)</f>
        <v>34</v>
      </c>
    </row>
    <row r="1375">
      <c r="A1375" s="3">
        <v>128.0</v>
      </c>
      <c r="B1375" s="3">
        <v>0.0</v>
      </c>
      <c r="C1375" s="3">
        <v>127.0</v>
      </c>
      <c r="D1375" s="5">
        <v>43358.39623842593</v>
      </c>
      <c r="E1375" s="8">
        <f t="shared" si="1"/>
        <v>43358</v>
      </c>
      <c r="F1375" s="9">
        <f>IFERROR(__xludf.DUMMYFUNCTION("""COMPUTED_VALUE"""),0.39623842592592595)</f>
        <v>0.3962384259</v>
      </c>
      <c r="G1375" s="3">
        <f t="shared" si="2"/>
        <v>9</v>
      </c>
      <c r="H1375" s="3">
        <f>IFERROR(__xludf.DUMMYFUNCTION("""COMPUTED_VALUE"""),30.0)</f>
        <v>30</v>
      </c>
      <c r="I1375" s="3">
        <f>IFERROR(__xludf.DUMMYFUNCTION("""COMPUTED_VALUE"""),35.0)</f>
        <v>35</v>
      </c>
    </row>
    <row r="1376">
      <c r="A1376" s="3">
        <v>159.0</v>
      </c>
      <c r="B1376" s="3">
        <v>0.0</v>
      </c>
      <c r="C1376" s="3">
        <v>159.0</v>
      </c>
      <c r="D1376" s="5">
        <v>43358.40665509259</v>
      </c>
      <c r="E1376" s="8">
        <f t="shared" si="1"/>
        <v>43358</v>
      </c>
      <c r="F1376" s="9">
        <f>IFERROR(__xludf.DUMMYFUNCTION("""COMPUTED_VALUE"""),0.4066550925925926)</f>
        <v>0.4066550926</v>
      </c>
      <c r="G1376" s="3">
        <f t="shared" si="2"/>
        <v>9</v>
      </c>
      <c r="H1376" s="3">
        <f>IFERROR(__xludf.DUMMYFUNCTION("""COMPUTED_VALUE"""),45.0)</f>
        <v>45</v>
      </c>
      <c r="I1376" s="3">
        <f>IFERROR(__xludf.DUMMYFUNCTION("""COMPUTED_VALUE"""),35.0)</f>
        <v>35</v>
      </c>
    </row>
    <row r="1377">
      <c r="A1377" s="3">
        <v>110.0</v>
      </c>
      <c r="B1377" s="3">
        <v>0.0</v>
      </c>
      <c r="C1377" s="3">
        <v>109.0</v>
      </c>
      <c r="D1377" s="5">
        <v>43358.41707175926</v>
      </c>
      <c r="E1377" s="8">
        <f t="shared" si="1"/>
        <v>43358</v>
      </c>
      <c r="F1377" s="9">
        <f>IFERROR(__xludf.DUMMYFUNCTION("""COMPUTED_VALUE"""),0.41707175925925927)</f>
        <v>0.4170717593</v>
      </c>
      <c r="G1377" s="3">
        <f t="shared" si="2"/>
        <v>10</v>
      </c>
      <c r="H1377" s="3">
        <f>IFERROR(__xludf.DUMMYFUNCTION("""COMPUTED_VALUE"""),0.0)</f>
        <v>0</v>
      </c>
      <c r="I1377" s="3">
        <f>IFERROR(__xludf.DUMMYFUNCTION("""COMPUTED_VALUE"""),35.0)</f>
        <v>35</v>
      </c>
    </row>
    <row r="1378">
      <c r="A1378" s="3">
        <v>136.0</v>
      </c>
      <c r="B1378" s="3">
        <v>0.0</v>
      </c>
      <c r="C1378" s="3">
        <v>135.0</v>
      </c>
      <c r="D1378" s="5">
        <v>43358.42748842593</v>
      </c>
      <c r="E1378" s="8">
        <f t="shared" si="1"/>
        <v>43358</v>
      </c>
      <c r="F1378" s="9">
        <f>IFERROR(__xludf.DUMMYFUNCTION("""COMPUTED_VALUE"""),0.42748842592592595)</f>
        <v>0.4274884259</v>
      </c>
      <c r="G1378" s="3">
        <f t="shared" si="2"/>
        <v>10</v>
      </c>
      <c r="H1378" s="3">
        <f>IFERROR(__xludf.DUMMYFUNCTION("""COMPUTED_VALUE"""),15.0)</f>
        <v>15</v>
      </c>
      <c r="I1378" s="3">
        <f>IFERROR(__xludf.DUMMYFUNCTION("""COMPUTED_VALUE"""),35.0)</f>
        <v>35</v>
      </c>
    </row>
    <row r="1379">
      <c r="A1379" s="3">
        <v>174.0</v>
      </c>
      <c r="B1379" s="3">
        <v>2.0</v>
      </c>
      <c r="C1379" s="3">
        <v>176.0</v>
      </c>
      <c r="D1379" s="5">
        <v>43358.43790509259</v>
      </c>
      <c r="E1379" s="8">
        <f t="shared" si="1"/>
        <v>43358</v>
      </c>
      <c r="F1379" s="9">
        <f>IFERROR(__xludf.DUMMYFUNCTION("""COMPUTED_VALUE"""),0.4379050925925926)</f>
        <v>0.4379050926</v>
      </c>
      <c r="G1379" s="3">
        <f t="shared" si="2"/>
        <v>10</v>
      </c>
      <c r="H1379" s="3">
        <f>IFERROR(__xludf.DUMMYFUNCTION("""COMPUTED_VALUE"""),30.0)</f>
        <v>30</v>
      </c>
      <c r="I1379" s="3">
        <f>IFERROR(__xludf.DUMMYFUNCTION("""COMPUTED_VALUE"""),35.0)</f>
        <v>35</v>
      </c>
    </row>
    <row r="1380">
      <c r="A1380" s="3">
        <v>244.0</v>
      </c>
      <c r="B1380" s="3">
        <v>0.0</v>
      </c>
      <c r="C1380" s="3">
        <v>244.0</v>
      </c>
      <c r="D1380" s="5">
        <v>43358.44831018519</v>
      </c>
      <c r="E1380" s="8">
        <f t="shared" si="1"/>
        <v>43358</v>
      </c>
      <c r="F1380" s="9">
        <f>IFERROR(__xludf.DUMMYFUNCTION("""COMPUTED_VALUE"""),0.4483101851851852)</f>
        <v>0.4483101852</v>
      </c>
      <c r="G1380" s="3">
        <f t="shared" si="2"/>
        <v>10</v>
      </c>
      <c r="H1380" s="3">
        <f>IFERROR(__xludf.DUMMYFUNCTION("""COMPUTED_VALUE"""),45.0)</f>
        <v>45</v>
      </c>
      <c r="I1380" s="3">
        <f>IFERROR(__xludf.DUMMYFUNCTION("""COMPUTED_VALUE"""),34.0)</f>
        <v>34</v>
      </c>
    </row>
    <row r="1381">
      <c r="A1381" s="3">
        <v>189.0</v>
      </c>
      <c r="B1381" s="3">
        <v>0.0</v>
      </c>
      <c r="C1381" s="3">
        <v>189.0</v>
      </c>
      <c r="D1381" s="5">
        <v>43358.45873842593</v>
      </c>
      <c r="E1381" s="8">
        <f t="shared" si="1"/>
        <v>43358</v>
      </c>
      <c r="F1381" s="9">
        <f>IFERROR(__xludf.DUMMYFUNCTION("""COMPUTED_VALUE"""),0.45873842592592595)</f>
        <v>0.4587384259</v>
      </c>
      <c r="G1381" s="3">
        <f t="shared" si="2"/>
        <v>11</v>
      </c>
      <c r="H1381" s="3">
        <f>IFERROR(__xludf.DUMMYFUNCTION("""COMPUTED_VALUE"""),0.0)</f>
        <v>0</v>
      </c>
      <c r="I1381" s="3">
        <f>IFERROR(__xludf.DUMMYFUNCTION("""COMPUTED_VALUE"""),35.0)</f>
        <v>35</v>
      </c>
    </row>
    <row r="1382">
      <c r="A1382" s="3">
        <v>212.0</v>
      </c>
      <c r="B1382" s="3">
        <v>0.0</v>
      </c>
      <c r="C1382" s="3">
        <v>203.0</v>
      </c>
      <c r="D1382" s="5">
        <v>43358.46915509259</v>
      </c>
      <c r="E1382" s="8">
        <f t="shared" si="1"/>
        <v>43358</v>
      </c>
      <c r="F1382" s="9">
        <f>IFERROR(__xludf.DUMMYFUNCTION("""COMPUTED_VALUE"""),0.4691550925925926)</f>
        <v>0.4691550926</v>
      </c>
      <c r="G1382" s="3">
        <f t="shared" si="2"/>
        <v>11</v>
      </c>
      <c r="H1382" s="3">
        <f>IFERROR(__xludf.DUMMYFUNCTION("""COMPUTED_VALUE"""),15.0)</f>
        <v>15</v>
      </c>
      <c r="I1382" s="3">
        <f>IFERROR(__xludf.DUMMYFUNCTION("""COMPUTED_VALUE"""),35.0)</f>
        <v>35</v>
      </c>
    </row>
    <row r="1383">
      <c r="A1383" s="3">
        <v>222.0</v>
      </c>
      <c r="B1383" s="3">
        <v>0.0</v>
      </c>
      <c r="C1383" s="3">
        <v>222.0</v>
      </c>
      <c r="D1383" s="5">
        <v>43358.47957175926</v>
      </c>
      <c r="E1383" s="8">
        <f t="shared" si="1"/>
        <v>43358</v>
      </c>
      <c r="F1383" s="9">
        <f>IFERROR(__xludf.DUMMYFUNCTION("""COMPUTED_VALUE"""),0.47957175925925927)</f>
        <v>0.4795717593</v>
      </c>
      <c r="G1383" s="3">
        <f t="shared" si="2"/>
        <v>11</v>
      </c>
      <c r="H1383" s="3">
        <f>IFERROR(__xludf.DUMMYFUNCTION("""COMPUTED_VALUE"""),30.0)</f>
        <v>30</v>
      </c>
      <c r="I1383" s="3">
        <f>IFERROR(__xludf.DUMMYFUNCTION("""COMPUTED_VALUE"""),35.0)</f>
        <v>35</v>
      </c>
    </row>
    <row r="1384">
      <c r="A1384" s="3">
        <v>323.0</v>
      </c>
      <c r="B1384" s="3">
        <v>4.0</v>
      </c>
      <c r="C1384" s="3">
        <v>327.0</v>
      </c>
      <c r="D1384" s="5">
        <v>43358.48997685185</v>
      </c>
      <c r="E1384" s="8">
        <f t="shared" si="1"/>
        <v>43358</v>
      </c>
      <c r="F1384" s="9">
        <f>IFERROR(__xludf.DUMMYFUNCTION("""COMPUTED_VALUE"""),0.48997685185185186)</f>
        <v>0.4899768519</v>
      </c>
      <c r="G1384" s="3">
        <f t="shared" si="2"/>
        <v>11</v>
      </c>
      <c r="H1384" s="3">
        <f>IFERROR(__xludf.DUMMYFUNCTION("""COMPUTED_VALUE"""),45.0)</f>
        <v>45</v>
      </c>
      <c r="I1384" s="3">
        <f>IFERROR(__xludf.DUMMYFUNCTION("""COMPUTED_VALUE"""),34.0)</f>
        <v>34</v>
      </c>
    </row>
    <row r="1385">
      <c r="A1385" s="3">
        <v>274.0</v>
      </c>
      <c r="B1385" s="3">
        <v>0.0</v>
      </c>
      <c r="C1385" s="3">
        <v>271.0</v>
      </c>
      <c r="D1385" s="5">
        <v>43358.50040509259</v>
      </c>
      <c r="E1385" s="8">
        <f t="shared" si="1"/>
        <v>43358</v>
      </c>
      <c r="F1385" s="9">
        <f>IFERROR(__xludf.DUMMYFUNCTION("""COMPUTED_VALUE"""),0.5004050925925926)</f>
        <v>0.5004050926</v>
      </c>
      <c r="G1385" s="3">
        <f t="shared" si="2"/>
        <v>12</v>
      </c>
      <c r="H1385" s="3">
        <f>IFERROR(__xludf.DUMMYFUNCTION("""COMPUTED_VALUE"""),0.0)</f>
        <v>0</v>
      </c>
      <c r="I1385" s="3">
        <f>IFERROR(__xludf.DUMMYFUNCTION("""COMPUTED_VALUE"""),35.0)</f>
        <v>35</v>
      </c>
    </row>
    <row r="1386">
      <c r="A1386" s="3">
        <v>247.0</v>
      </c>
      <c r="B1386" s="3">
        <v>0.0</v>
      </c>
      <c r="C1386" s="3">
        <v>247.0</v>
      </c>
      <c r="D1386" s="5">
        <v>43358.51081018519</v>
      </c>
      <c r="E1386" s="8">
        <f t="shared" si="1"/>
        <v>43358</v>
      </c>
      <c r="F1386" s="9">
        <f>IFERROR(__xludf.DUMMYFUNCTION("""COMPUTED_VALUE"""),0.5108101851851852)</f>
        <v>0.5108101852</v>
      </c>
      <c r="G1386" s="3">
        <f t="shared" si="2"/>
        <v>12</v>
      </c>
      <c r="H1386" s="3">
        <f>IFERROR(__xludf.DUMMYFUNCTION("""COMPUTED_VALUE"""),15.0)</f>
        <v>15</v>
      </c>
      <c r="I1386" s="3">
        <f>IFERROR(__xludf.DUMMYFUNCTION("""COMPUTED_VALUE"""),34.0)</f>
        <v>34</v>
      </c>
    </row>
    <row r="1387">
      <c r="A1387" s="3">
        <v>311.0</v>
      </c>
      <c r="B1387" s="3">
        <v>1.0</v>
      </c>
      <c r="C1387" s="3">
        <v>312.0</v>
      </c>
      <c r="D1387" s="5">
        <v>43358.52123842593</v>
      </c>
      <c r="E1387" s="8">
        <f t="shared" si="1"/>
        <v>43358</v>
      </c>
      <c r="F1387" s="9">
        <f>IFERROR(__xludf.DUMMYFUNCTION("""COMPUTED_VALUE"""),0.521238425925926)</f>
        <v>0.5212384259</v>
      </c>
      <c r="G1387" s="3">
        <f t="shared" si="2"/>
        <v>12</v>
      </c>
      <c r="H1387" s="3">
        <f>IFERROR(__xludf.DUMMYFUNCTION("""COMPUTED_VALUE"""),30.0)</f>
        <v>30</v>
      </c>
      <c r="I1387" s="3">
        <f>IFERROR(__xludf.DUMMYFUNCTION("""COMPUTED_VALUE"""),35.0)</f>
        <v>35</v>
      </c>
    </row>
    <row r="1388">
      <c r="A1388" s="3">
        <v>329.0</v>
      </c>
      <c r="B1388" s="3">
        <v>2.0</v>
      </c>
      <c r="C1388" s="3">
        <v>331.0</v>
      </c>
      <c r="D1388" s="5">
        <v>43358.53165509259</v>
      </c>
      <c r="E1388" s="8">
        <f t="shared" si="1"/>
        <v>43358</v>
      </c>
      <c r="F1388" s="9">
        <f>IFERROR(__xludf.DUMMYFUNCTION("""COMPUTED_VALUE"""),0.5316550925925926)</f>
        <v>0.5316550926</v>
      </c>
      <c r="G1388" s="3">
        <f t="shared" si="2"/>
        <v>12</v>
      </c>
      <c r="H1388" s="3">
        <f>IFERROR(__xludf.DUMMYFUNCTION("""COMPUTED_VALUE"""),45.0)</f>
        <v>45</v>
      </c>
      <c r="I1388" s="3">
        <f>IFERROR(__xludf.DUMMYFUNCTION("""COMPUTED_VALUE"""),35.0)</f>
        <v>35</v>
      </c>
    </row>
    <row r="1389">
      <c r="A1389" s="3">
        <v>322.0</v>
      </c>
      <c r="B1389" s="3">
        <v>2.0</v>
      </c>
      <c r="C1389" s="3">
        <v>314.0</v>
      </c>
      <c r="D1389" s="5">
        <v>43358.54207175926</v>
      </c>
      <c r="E1389" s="8">
        <f t="shared" si="1"/>
        <v>43358</v>
      </c>
      <c r="F1389" s="9">
        <f>IFERROR(__xludf.DUMMYFUNCTION("""COMPUTED_VALUE"""),0.5420717592592592)</f>
        <v>0.5420717593</v>
      </c>
      <c r="G1389" s="3">
        <f t="shared" si="2"/>
        <v>13</v>
      </c>
      <c r="H1389" s="3">
        <f>IFERROR(__xludf.DUMMYFUNCTION("""COMPUTED_VALUE"""),0.0)</f>
        <v>0</v>
      </c>
      <c r="I1389" s="3">
        <f>IFERROR(__xludf.DUMMYFUNCTION("""COMPUTED_VALUE"""),35.0)</f>
        <v>35</v>
      </c>
    </row>
    <row r="1390">
      <c r="A1390" s="3">
        <v>343.0</v>
      </c>
      <c r="B1390" s="3">
        <v>4.0</v>
      </c>
      <c r="C1390" s="3">
        <v>347.0</v>
      </c>
      <c r="D1390" s="5">
        <v>43358.55248842593</v>
      </c>
      <c r="E1390" s="8">
        <f t="shared" si="1"/>
        <v>43358</v>
      </c>
      <c r="F1390" s="9">
        <f>IFERROR(__xludf.DUMMYFUNCTION("""COMPUTED_VALUE"""),0.552488425925926)</f>
        <v>0.5524884259</v>
      </c>
      <c r="G1390" s="3">
        <f t="shared" si="2"/>
        <v>13</v>
      </c>
      <c r="H1390" s="3">
        <f>IFERROR(__xludf.DUMMYFUNCTION("""COMPUTED_VALUE"""),15.0)</f>
        <v>15</v>
      </c>
      <c r="I1390" s="3">
        <f>IFERROR(__xludf.DUMMYFUNCTION("""COMPUTED_VALUE"""),35.0)</f>
        <v>35</v>
      </c>
    </row>
    <row r="1391">
      <c r="A1391" s="3">
        <v>332.0</v>
      </c>
      <c r="B1391" s="3">
        <v>2.0</v>
      </c>
      <c r="C1391" s="3">
        <v>334.0</v>
      </c>
      <c r="D1391" s="5">
        <v>43358.56290509259</v>
      </c>
      <c r="E1391" s="8">
        <f t="shared" si="1"/>
        <v>43358</v>
      </c>
      <c r="F1391" s="9">
        <f>IFERROR(__xludf.DUMMYFUNCTION("""COMPUTED_VALUE"""),0.5629050925925926)</f>
        <v>0.5629050926</v>
      </c>
      <c r="G1391" s="3">
        <f t="shared" si="2"/>
        <v>13</v>
      </c>
      <c r="H1391" s="3">
        <f>IFERROR(__xludf.DUMMYFUNCTION("""COMPUTED_VALUE"""),30.0)</f>
        <v>30</v>
      </c>
      <c r="I1391" s="3">
        <f>IFERROR(__xludf.DUMMYFUNCTION("""COMPUTED_VALUE"""),35.0)</f>
        <v>35</v>
      </c>
    </row>
    <row r="1392">
      <c r="A1392" s="3">
        <v>358.0</v>
      </c>
      <c r="B1392" s="3">
        <v>3.0</v>
      </c>
      <c r="C1392" s="3">
        <v>361.0</v>
      </c>
      <c r="D1392" s="5">
        <v>43358.57331018519</v>
      </c>
      <c r="E1392" s="8">
        <f t="shared" si="1"/>
        <v>43358</v>
      </c>
      <c r="F1392" s="9">
        <f>IFERROR(__xludf.DUMMYFUNCTION("""COMPUTED_VALUE"""),0.5733101851851852)</f>
        <v>0.5733101852</v>
      </c>
      <c r="G1392" s="3">
        <f t="shared" si="2"/>
        <v>13</v>
      </c>
      <c r="H1392" s="3">
        <f>IFERROR(__xludf.DUMMYFUNCTION("""COMPUTED_VALUE"""),45.0)</f>
        <v>45</v>
      </c>
      <c r="I1392" s="3">
        <f>IFERROR(__xludf.DUMMYFUNCTION("""COMPUTED_VALUE"""),34.0)</f>
        <v>34</v>
      </c>
    </row>
    <row r="1393">
      <c r="A1393" s="3">
        <v>360.0</v>
      </c>
      <c r="B1393" s="3">
        <v>8.0</v>
      </c>
      <c r="C1393" s="3">
        <v>368.0</v>
      </c>
      <c r="D1393" s="5">
        <v>43358.58373842593</v>
      </c>
      <c r="E1393" s="8">
        <f t="shared" si="1"/>
        <v>43358</v>
      </c>
      <c r="F1393" s="9">
        <f>IFERROR(__xludf.DUMMYFUNCTION("""COMPUTED_VALUE"""),0.583738425925926)</f>
        <v>0.5837384259</v>
      </c>
      <c r="G1393" s="3">
        <f t="shared" si="2"/>
        <v>14</v>
      </c>
      <c r="H1393" s="3">
        <f>IFERROR(__xludf.DUMMYFUNCTION("""COMPUTED_VALUE"""),0.0)</f>
        <v>0</v>
      </c>
      <c r="I1393" s="3">
        <f>IFERROR(__xludf.DUMMYFUNCTION("""COMPUTED_VALUE"""),35.0)</f>
        <v>35</v>
      </c>
    </row>
    <row r="1394">
      <c r="A1394" s="3">
        <v>379.0</v>
      </c>
      <c r="B1394" s="3">
        <v>5.0</v>
      </c>
      <c r="C1394" s="3">
        <v>384.0</v>
      </c>
      <c r="D1394" s="5">
        <v>43358.59415509259</v>
      </c>
      <c r="E1394" s="8">
        <f t="shared" si="1"/>
        <v>43358</v>
      </c>
      <c r="F1394" s="9">
        <f>IFERROR(__xludf.DUMMYFUNCTION("""COMPUTED_VALUE"""),0.5941550925925926)</f>
        <v>0.5941550926</v>
      </c>
      <c r="G1394" s="3">
        <f t="shared" si="2"/>
        <v>14</v>
      </c>
      <c r="H1394" s="3">
        <f>IFERROR(__xludf.DUMMYFUNCTION("""COMPUTED_VALUE"""),15.0)</f>
        <v>15</v>
      </c>
      <c r="I1394" s="3">
        <f>IFERROR(__xludf.DUMMYFUNCTION("""COMPUTED_VALUE"""),35.0)</f>
        <v>35</v>
      </c>
    </row>
    <row r="1395">
      <c r="A1395" s="3">
        <v>381.0</v>
      </c>
      <c r="B1395" s="3">
        <v>5.0</v>
      </c>
      <c r="C1395" s="3">
        <v>386.0</v>
      </c>
      <c r="D1395" s="5">
        <v>43358.60456018519</v>
      </c>
      <c r="E1395" s="8">
        <f t="shared" si="1"/>
        <v>43358</v>
      </c>
      <c r="F1395" s="9">
        <f>IFERROR(__xludf.DUMMYFUNCTION("""COMPUTED_VALUE"""),0.6045601851851852)</f>
        <v>0.6045601852</v>
      </c>
      <c r="G1395" s="3">
        <f t="shared" si="2"/>
        <v>14</v>
      </c>
      <c r="H1395" s="3">
        <f>IFERROR(__xludf.DUMMYFUNCTION("""COMPUTED_VALUE"""),30.0)</f>
        <v>30</v>
      </c>
      <c r="I1395" s="3">
        <f>IFERROR(__xludf.DUMMYFUNCTION("""COMPUTED_VALUE"""),34.0)</f>
        <v>34</v>
      </c>
    </row>
    <row r="1396">
      <c r="A1396" s="3">
        <v>402.0</v>
      </c>
      <c r="B1396" s="3">
        <v>8.0</v>
      </c>
      <c r="C1396" s="3">
        <v>410.0</v>
      </c>
      <c r="D1396" s="5">
        <v>43358.61497685185</v>
      </c>
      <c r="E1396" s="8">
        <f t="shared" si="1"/>
        <v>43358</v>
      </c>
      <c r="F1396" s="9">
        <f>IFERROR(__xludf.DUMMYFUNCTION("""COMPUTED_VALUE"""),0.6149768518518518)</f>
        <v>0.6149768519</v>
      </c>
      <c r="G1396" s="3">
        <f t="shared" si="2"/>
        <v>14</v>
      </c>
      <c r="H1396" s="3">
        <f>IFERROR(__xludf.DUMMYFUNCTION("""COMPUTED_VALUE"""),45.0)</f>
        <v>45</v>
      </c>
      <c r="I1396" s="3">
        <f>IFERROR(__xludf.DUMMYFUNCTION("""COMPUTED_VALUE"""),34.0)</f>
        <v>34</v>
      </c>
    </row>
    <row r="1397">
      <c r="A1397" s="3">
        <v>410.0</v>
      </c>
      <c r="B1397" s="3">
        <v>2.0</v>
      </c>
      <c r="C1397" s="3">
        <v>412.0</v>
      </c>
      <c r="D1397" s="5">
        <v>43358.62540509259</v>
      </c>
      <c r="E1397" s="8">
        <f t="shared" si="1"/>
        <v>43358</v>
      </c>
      <c r="F1397" s="9">
        <f>IFERROR(__xludf.DUMMYFUNCTION("""COMPUTED_VALUE"""),0.6254050925925926)</f>
        <v>0.6254050926</v>
      </c>
      <c r="G1397" s="3">
        <f t="shared" si="2"/>
        <v>15</v>
      </c>
      <c r="H1397" s="3">
        <f>IFERROR(__xludf.DUMMYFUNCTION("""COMPUTED_VALUE"""),0.0)</f>
        <v>0</v>
      </c>
      <c r="I1397" s="3">
        <f>IFERROR(__xludf.DUMMYFUNCTION("""COMPUTED_VALUE"""),35.0)</f>
        <v>35</v>
      </c>
    </row>
    <row r="1398">
      <c r="A1398" s="3">
        <v>446.0</v>
      </c>
      <c r="B1398" s="3">
        <v>4.0</v>
      </c>
      <c r="C1398" s="3">
        <v>450.0</v>
      </c>
      <c r="D1398" s="5">
        <v>43358.63581018519</v>
      </c>
      <c r="E1398" s="8">
        <f t="shared" si="1"/>
        <v>43358</v>
      </c>
      <c r="F1398" s="9">
        <f>IFERROR(__xludf.DUMMYFUNCTION("""COMPUTED_VALUE"""),0.6358101851851852)</f>
        <v>0.6358101852</v>
      </c>
      <c r="G1398" s="3">
        <f t="shared" si="2"/>
        <v>15</v>
      </c>
      <c r="H1398" s="3">
        <f>IFERROR(__xludf.DUMMYFUNCTION("""COMPUTED_VALUE"""),15.0)</f>
        <v>15</v>
      </c>
      <c r="I1398" s="3">
        <f>IFERROR(__xludf.DUMMYFUNCTION("""COMPUTED_VALUE"""),34.0)</f>
        <v>34</v>
      </c>
    </row>
    <row r="1399">
      <c r="A1399" s="3">
        <v>448.0</v>
      </c>
      <c r="B1399" s="3">
        <v>4.0</v>
      </c>
      <c r="C1399" s="3">
        <v>452.0</v>
      </c>
      <c r="D1399" s="5">
        <v>43358.64622685185</v>
      </c>
      <c r="E1399" s="8">
        <f t="shared" si="1"/>
        <v>43358</v>
      </c>
      <c r="F1399" s="9">
        <f>IFERROR(__xludf.DUMMYFUNCTION("""COMPUTED_VALUE"""),0.6462268518518518)</f>
        <v>0.6462268519</v>
      </c>
      <c r="G1399" s="3">
        <f t="shared" si="2"/>
        <v>15</v>
      </c>
      <c r="H1399" s="3">
        <f>IFERROR(__xludf.DUMMYFUNCTION("""COMPUTED_VALUE"""),30.0)</f>
        <v>30</v>
      </c>
      <c r="I1399" s="3">
        <f>IFERROR(__xludf.DUMMYFUNCTION("""COMPUTED_VALUE"""),34.0)</f>
        <v>34</v>
      </c>
    </row>
    <row r="1400">
      <c r="A1400" s="3">
        <v>470.0</v>
      </c>
      <c r="B1400" s="3">
        <v>4.0</v>
      </c>
      <c r="C1400" s="3">
        <v>467.0</v>
      </c>
      <c r="D1400" s="5">
        <v>43358.656643518516</v>
      </c>
      <c r="E1400" s="8">
        <f t="shared" si="1"/>
        <v>43358</v>
      </c>
      <c r="F1400" s="9">
        <f>IFERROR(__xludf.DUMMYFUNCTION("""COMPUTED_VALUE"""),0.6566435185185185)</f>
        <v>0.6566435185</v>
      </c>
      <c r="G1400" s="3">
        <f t="shared" si="2"/>
        <v>15</v>
      </c>
      <c r="H1400" s="3">
        <f>IFERROR(__xludf.DUMMYFUNCTION("""COMPUTED_VALUE"""),45.0)</f>
        <v>45</v>
      </c>
      <c r="I1400" s="3">
        <f>IFERROR(__xludf.DUMMYFUNCTION("""COMPUTED_VALUE"""),34.0)</f>
        <v>34</v>
      </c>
    </row>
    <row r="1401">
      <c r="A1401" s="3">
        <v>418.0</v>
      </c>
      <c r="B1401" s="3">
        <v>1.0</v>
      </c>
      <c r="C1401" s="3">
        <v>419.0</v>
      </c>
      <c r="D1401" s="5">
        <v>43358.66707175926</v>
      </c>
      <c r="E1401" s="8">
        <f t="shared" si="1"/>
        <v>43358</v>
      </c>
      <c r="F1401" s="9">
        <f>IFERROR(__xludf.DUMMYFUNCTION("""COMPUTED_VALUE"""),0.6670717592592592)</f>
        <v>0.6670717593</v>
      </c>
      <c r="G1401" s="3">
        <f t="shared" si="2"/>
        <v>16</v>
      </c>
      <c r="H1401" s="3">
        <f>IFERROR(__xludf.DUMMYFUNCTION("""COMPUTED_VALUE"""),0.0)</f>
        <v>0</v>
      </c>
      <c r="I1401" s="3">
        <f>IFERROR(__xludf.DUMMYFUNCTION("""COMPUTED_VALUE"""),35.0)</f>
        <v>35</v>
      </c>
    </row>
    <row r="1402">
      <c r="A1402" s="3">
        <v>448.0</v>
      </c>
      <c r="B1402" s="3">
        <v>5.0</v>
      </c>
      <c r="C1402" s="3">
        <v>453.0</v>
      </c>
      <c r="D1402" s="5">
        <v>43358.67747685185</v>
      </c>
      <c r="E1402" s="8">
        <f t="shared" si="1"/>
        <v>43358</v>
      </c>
      <c r="F1402" s="9">
        <f>IFERROR(__xludf.DUMMYFUNCTION("""COMPUTED_VALUE"""),0.6774768518518518)</f>
        <v>0.6774768519</v>
      </c>
      <c r="G1402" s="3">
        <f t="shared" si="2"/>
        <v>16</v>
      </c>
      <c r="H1402" s="3">
        <f>IFERROR(__xludf.DUMMYFUNCTION("""COMPUTED_VALUE"""),15.0)</f>
        <v>15</v>
      </c>
      <c r="I1402" s="3">
        <f>IFERROR(__xludf.DUMMYFUNCTION("""COMPUTED_VALUE"""),34.0)</f>
        <v>34</v>
      </c>
    </row>
    <row r="1403">
      <c r="A1403" s="3">
        <v>390.0</v>
      </c>
      <c r="B1403" s="3">
        <v>4.0</v>
      </c>
      <c r="C1403" s="3">
        <v>394.0</v>
      </c>
      <c r="D1403" s="5">
        <v>43358.687893518516</v>
      </c>
      <c r="E1403" s="8">
        <f t="shared" si="1"/>
        <v>43358</v>
      </c>
      <c r="F1403" s="9">
        <f>IFERROR(__xludf.DUMMYFUNCTION("""COMPUTED_VALUE"""),0.6878935185185185)</f>
        <v>0.6878935185</v>
      </c>
      <c r="G1403" s="3">
        <f t="shared" si="2"/>
        <v>16</v>
      </c>
      <c r="H1403" s="3">
        <f>IFERROR(__xludf.DUMMYFUNCTION("""COMPUTED_VALUE"""),30.0)</f>
        <v>30</v>
      </c>
      <c r="I1403" s="3">
        <f>IFERROR(__xludf.DUMMYFUNCTION("""COMPUTED_VALUE"""),34.0)</f>
        <v>34</v>
      </c>
    </row>
    <row r="1404">
      <c r="A1404" s="3">
        <v>430.0</v>
      </c>
      <c r="B1404" s="3">
        <v>6.0</v>
      </c>
      <c r="C1404" s="3">
        <v>436.0</v>
      </c>
      <c r="D1404" s="5">
        <v>43358.69831018519</v>
      </c>
      <c r="E1404" s="8">
        <f t="shared" si="1"/>
        <v>43358</v>
      </c>
      <c r="F1404" s="9">
        <f>IFERROR(__xludf.DUMMYFUNCTION("""COMPUTED_VALUE"""),0.6983101851851852)</f>
        <v>0.6983101852</v>
      </c>
      <c r="G1404" s="3">
        <f t="shared" si="2"/>
        <v>16</v>
      </c>
      <c r="H1404" s="3">
        <f>IFERROR(__xludf.DUMMYFUNCTION("""COMPUTED_VALUE"""),45.0)</f>
        <v>45</v>
      </c>
      <c r="I1404" s="3">
        <f>IFERROR(__xludf.DUMMYFUNCTION("""COMPUTED_VALUE"""),34.0)</f>
        <v>34</v>
      </c>
    </row>
    <row r="1405">
      <c r="A1405" s="3">
        <v>301.0</v>
      </c>
      <c r="B1405" s="3">
        <v>1.0</v>
      </c>
      <c r="C1405" s="3">
        <v>302.0</v>
      </c>
      <c r="D1405" s="5">
        <v>43358.70873842593</v>
      </c>
      <c r="E1405" s="8">
        <f t="shared" si="1"/>
        <v>43358</v>
      </c>
      <c r="F1405" s="9">
        <f>IFERROR(__xludf.DUMMYFUNCTION("""COMPUTED_VALUE"""),0.708738425925926)</f>
        <v>0.7087384259</v>
      </c>
      <c r="G1405" s="3">
        <f t="shared" si="2"/>
        <v>17</v>
      </c>
      <c r="H1405" s="3">
        <f>IFERROR(__xludf.DUMMYFUNCTION("""COMPUTED_VALUE"""),0.0)</f>
        <v>0</v>
      </c>
      <c r="I1405" s="3">
        <f>IFERROR(__xludf.DUMMYFUNCTION("""COMPUTED_VALUE"""),35.0)</f>
        <v>35</v>
      </c>
    </row>
    <row r="1406">
      <c r="A1406" s="3">
        <v>356.0</v>
      </c>
      <c r="B1406" s="3">
        <v>5.0</v>
      </c>
      <c r="C1406" s="3">
        <v>361.0</v>
      </c>
      <c r="D1406" s="5">
        <v>43358.719143518516</v>
      </c>
      <c r="E1406" s="8">
        <f t="shared" si="1"/>
        <v>43358</v>
      </c>
      <c r="F1406" s="9">
        <f>IFERROR(__xludf.DUMMYFUNCTION("""COMPUTED_VALUE"""),0.7191435185185185)</f>
        <v>0.7191435185</v>
      </c>
      <c r="G1406" s="3">
        <f t="shared" si="2"/>
        <v>17</v>
      </c>
      <c r="H1406" s="3">
        <f>IFERROR(__xludf.DUMMYFUNCTION("""COMPUTED_VALUE"""),15.0)</f>
        <v>15</v>
      </c>
      <c r="I1406" s="3">
        <f>IFERROR(__xludf.DUMMYFUNCTION("""COMPUTED_VALUE"""),34.0)</f>
        <v>34</v>
      </c>
    </row>
    <row r="1407">
      <c r="A1407" s="3">
        <v>346.0</v>
      </c>
      <c r="B1407" s="3">
        <v>5.0</v>
      </c>
      <c r="C1407" s="3">
        <v>351.0</v>
      </c>
      <c r="D1407" s="5">
        <v>43358.72956018519</v>
      </c>
      <c r="E1407" s="8">
        <f t="shared" si="1"/>
        <v>43358</v>
      </c>
      <c r="F1407" s="9">
        <f>IFERROR(__xludf.DUMMYFUNCTION("""COMPUTED_VALUE"""),0.7295601851851852)</f>
        <v>0.7295601852</v>
      </c>
      <c r="G1407" s="3">
        <f t="shared" si="2"/>
        <v>17</v>
      </c>
      <c r="H1407" s="3">
        <f>IFERROR(__xludf.DUMMYFUNCTION("""COMPUTED_VALUE"""),30.0)</f>
        <v>30</v>
      </c>
      <c r="I1407" s="3">
        <f>IFERROR(__xludf.DUMMYFUNCTION("""COMPUTED_VALUE"""),34.0)</f>
        <v>34</v>
      </c>
    </row>
    <row r="1408">
      <c r="A1408" s="3">
        <v>338.0</v>
      </c>
      <c r="B1408" s="3">
        <v>7.0</v>
      </c>
      <c r="C1408" s="3">
        <v>345.0</v>
      </c>
      <c r="D1408" s="5">
        <v>43358.73997685185</v>
      </c>
      <c r="E1408" s="8">
        <f t="shared" si="1"/>
        <v>43358</v>
      </c>
      <c r="F1408" s="9">
        <f>IFERROR(__xludf.DUMMYFUNCTION("""COMPUTED_VALUE"""),0.7399768518518518)</f>
        <v>0.7399768519</v>
      </c>
      <c r="G1408" s="3">
        <f t="shared" si="2"/>
        <v>17</v>
      </c>
      <c r="H1408" s="3">
        <f>IFERROR(__xludf.DUMMYFUNCTION("""COMPUTED_VALUE"""),45.0)</f>
        <v>45</v>
      </c>
      <c r="I1408" s="3">
        <f>IFERROR(__xludf.DUMMYFUNCTION("""COMPUTED_VALUE"""),34.0)</f>
        <v>34</v>
      </c>
    </row>
    <row r="1409">
      <c r="A1409" s="3">
        <v>351.0</v>
      </c>
      <c r="B1409" s="3">
        <v>2.0</v>
      </c>
      <c r="C1409" s="3">
        <v>353.0</v>
      </c>
      <c r="D1409" s="5">
        <v>43358.75040509259</v>
      </c>
      <c r="E1409" s="8">
        <f t="shared" si="1"/>
        <v>43358</v>
      </c>
      <c r="F1409" s="9">
        <f>IFERROR(__xludf.DUMMYFUNCTION("""COMPUTED_VALUE"""),0.7504050925925926)</f>
        <v>0.7504050926</v>
      </c>
      <c r="G1409" s="3">
        <f t="shared" si="2"/>
        <v>18</v>
      </c>
      <c r="H1409" s="3">
        <f>IFERROR(__xludf.DUMMYFUNCTION("""COMPUTED_VALUE"""),0.0)</f>
        <v>0</v>
      </c>
      <c r="I1409" s="3">
        <f>IFERROR(__xludf.DUMMYFUNCTION("""COMPUTED_VALUE"""),35.0)</f>
        <v>35</v>
      </c>
    </row>
    <row r="1410">
      <c r="A1410" s="3">
        <v>437.0</v>
      </c>
      <c r="B1410" s="3">
        <v>1.0</v>
      </c>
      <c r="C1410" s="3">
        <v>438.0</v>
      </c>
      <c r="D1410" s="5">
        <v>43358.76081018519</v>
      </c>
      <c r="E1410" s="8">
        <f t="shared" si="1"/>
        <v>43358</v>
      </c>
      <c r="F1410" s="9">
        <f>IFERROR(__xludf.DUMMYFUNCTION("""COMPUTED_VALUE"""),0.7608101851851852)</f>
        <v>0.7608101852</v>
      </c>
      <c r="G1410" s="3">
        <f t="shared" si="2"/>
        <v>18</v>
      </c>
      <c r="H1410" s="3">
        <f>IFERROR(__xludf.DUMMYFUNCTION("""COMPUTED_VALUE"""),15.0)</f>
        <v>15</v>
      </c>
      <c r="I1410" s="3">
        <f>IFERROR(__xludf.DUMMYFUNCTION("""COMPUTED_VALUE"""),34.0)</f>
        <v>34</v>
      </c>
    </row>
    <row r="1411">
      <c r="A1411" s="3">
        <v>464.0</v>
      </c>
      <c r="B1411" s="3">
        <v>4.0</v>
      </c>
      <c r="C1411" s="3">
        <v>468.0</v>
      </c>
      <c r="D1411" s="5">
        <v>43358.77122685185</v>
      </c>
      <c r="E1411" s="8">
        <f t="shared" si="1"/>
        <v>43358</v>
      </c>
      <c r="F1411" s="9">
        <f>IFERROR(__xludf.DUMMYFUNCTION("""COMPUTED_VALUE"""),0.7712268518518518)</f>
        <v>0.7712268519</v>
      </c>
      <c r="G1411" s="3">
        <f t="shared" si="2"/>
        <v>18</v>
      </c>
      <c r="H1411" s="3">
        <f>IFERROR(__xludf.DUMMYFUNCTION("""COMPUTED_VALUE"""),30.0)</f>
        <v>30</v>
      </c>
      <c r="I1411" s="3">
        <f>IFERROR(__xludf.DUMMYFUNCTION("""COMPUTED_VALUE"""),34.0)</f>
        <v>34</v>
      </c>
    </row>
    <row r="1412">
      <c r="A1412" s="3">
        <v>454.0</v>
      </c>
      <c r="B1412" s="3">
        <v>2.0</v>
      </c>
      <c r="C1412" s="3">
        <v>456.0</v>
      </c>
      <c r="D1412" s="5">
        <v>43358.781643518516</v>
      </c>
      <c r="E1412" s="8">
        <f t="shared" si="1"/>
        <v>43358</v>
      </c>
      <c r="F1412" s="9">
        <f>IFERROR(__xludf.DUMMYFUNCTION("""COMPUTED_VALUE"""),0.7816435185185185)</f>
        <v>0.7816435185</v>
      </c>
      <c r="G1412" s="3">
        <f t="shared" si="2"/>
        <v>18</v>
      </c>
      <c r="H1412" s="3">
        <f>IFERROR(__xludf.DUMMYFUNCTION("""COMPUTED_VALUE"""),45.0)</f>
        <v>45</v>
      </c>
      <c r="I1412" s="3">
        <f>IFERROR(__xludf.DUMMYFUNCTION("""COMPUTED_VALUE"""),34.0)</f>
        <v>34</v>
      </c>
    </row>
    <row r="1413">
      <c r="A1413" s="3">
        <v>376.0</v>
      </c>
      <c r="B1413" s="3">
        <v>9.0</v>
      </c>
      <c r="C1413" s="3">
        <v>385.0</v>
      </c>
      <c r="D1413" s="5">
        <v>43358.79206018519</v>
      </c>
      <c r="E1413" s="8">
        <f t="shared" si="1"/>
        <v>43358</v>
      </c>
      <c r="F1413" s="9">
        <f>IFERROR(__xludf.DUMMYFUNCTION("""COMPUTED_VALUE"""),0.7920601851851852)</f>
        <v>0.7920601852</v>
      </c>
      <c r="G1413" s="3">
        <f t="shared" si="2"/>
        <v>19</v>
      </c>
      <c r="H1413" s="3">
        <f>IFERROR(__xludf.DUMMYFUNCTION("""COMPUTED_VALUE"""),0.0)</f>
        <v>0</v>
      </c>
      <c r="I1413" s="3">
        <f>IFERROR(__xludf.DUMMYFUNCTION("""COMPUTED_VALUE"""),34.0)</f>
        <v>34</v>
      </c>
    </row>
    <row r="1414">
      <c r="A1414" s="3">
        <v>409.0</v>
      </c>
      <c r="B1414" s="3">
        <v>6.0</v>
      </c>
      <c r="C1414" s="3">
        <v>415.0</v>
      </c>
      <c r="D1414" s="5">
        <v>43358.80247685185</v>
      </c>
      <c r="E1414" s="8">
        <f t="shared" si="1"/>
        <v>43358</v>
      </c>
      <c r="F1414" s="9">
        <f>IFERROR(__xludf.DUMMYFUNCTION("""COMPUTED_VALUE"""),0.8024768518518518)</f>
        <v>0.8024768519</v>
      </c>
      <c r="G1414" s="3">
        <f t="shared" si="2"/>
        <v>19</v>
      </c>
      <c r="H1414" s="3">
        <f>IFERROR(__xludf.DUMMYFUNCTION("""COMPUTED_VALUE"""),15.0)</f>
        <v>15</v>
      </c>
      <c r="I1414" s="3">
        <f>IFERROR(__xludf.DUMMYFUNCTION("""COMPUTED_VALUE"""),34.0)</f>
        <v>34</v>
      </c>
    </row>
    <row r="1415">
      <c r="A1415" s="3">
        <v>404.0</v>
      </c>
      <c r="B1415" s="3">
        <v>3.0</v>
      </c>
      <c r="C1415" s="3">
        <v>407.0</v>
      </c>
      <c r="D1415" s="5">
        <v>43358.812893518516</v>
      </c>
      <c r="E1415" s="8">
        <f t="shared" si="1"/>
        <v>43358</v>
      </c>
      <c r="F1415" s="9">
        <f>IFERROR(__xludf.DUMMYFUNCTION("""COMPUTED_VALUE"""),0.8128935185185185)</f>
        <v>0.8128935185</v>
      </c>
      <c r="G1415" s="3">
        <f t="shared" si="2"/>
        <v>19</v>
      </c>
      <c r="H1415" s="3">
        <f>IFERROR(__xludf.DUMMYFUNCTION("""COMPUTED_VALUE"""),30.0)</f>
        <v>30</v>
      </c>
      <c r="I1415" s="3">
        <f>IFERROR(__xludf.DUMMYFUNCTION("""COMPUTED_VALUE"""),34.0)</f>
        <v>34</v>
      </c>
    </row>
    <row r="1416">
      <c r="A1416" s="3">
        <v>436.0</v>
      </c>
      <c r="B1416" s="3">
        <v>1.0</v>
      </c>
      <c r="C1416" s="3">
        <v>437.0</v>
      </c>
      <c r="D1416" s="5">
        <v>43358.82331018519</v>
      </c>
      <c r="E1416" s="8">
        <f t="shared" si="1"/>
        <v>43358</v>
      </c>
      <c r="F1416" s="9">
        <f>IFERROR(__xludf.DUMMYFUNCTION("""COMPUTED_VALUE"""),0.8233101851851852)</f>
        <v>0.8233101852</v>
      </c>
      <c r="G1416" s="3">
        <f t="shared" si="2"/>
        <v>19</v>
      </c>
      <c r="H1416" s="3">
        <f>IFERROR(__xludf.DUMMYFUNCTION("""COMPUTED_VALUE"""),45.0)</f>
        <v>45</v>
      </c>
      <c r="I1416" s="3">
        <f>IFERROR(__xludf.DUMMYFUNCTION("""COMPUTED_VALUE"""),34.0)</f>
        <v>34</v>
      </c>
    </row>
    <row r="1417">
      <c r="A1417" s="3">
        <v>399.0</v>
      </c>
      <c r="B1417" s="3">
        <v>1.0</v>
      </c>
      <c r="C1417" s="3">
        <v>400.0</v>
      </c>
      <c r="D1417" s="5">
        <v>43358.83372685185</v>
      </c>
      <c r="E1417" s="8">
        <f t="shared" si="1"/>
        <v>43358</v>
      </c>
      <c r="F1417" s="9">
        <f>IFERROR(__xludf.DUMMYFUNCTION("""COMPUTED_VALUE"""),0.8337268518518518)</f>
        <v>0.8337268519</v>
      </c>
      <c r="G1417" s="3">
        <f t="shared" si="2"/>
        <v>20</v>
      </c>
      <c r="H1417" s="3">
        <f>IFERROR(__xludf.DUMMYFUNCTION("""COMPUTED_VALUE"""),0.0)</f>
        <v>0</v>
      </c>
      <c r="I1417" s="3">
        <f>IFERROR(__xludf.DUMMYFUNCTION("""COMPUTED_VALUE"""),34.0)</f>
        <v>34</v>
      </c>
    </row>
    <row r="1418">
      <c r="A1418" s="3">
        <v>421.0</v>
      </c>
      <c r="B1418" s="3">
        <v>1.0</v>
      </c>
      <c r="C1418" s="3">
        <v>421.0</v>
      </c>
      <c r="D1418" s="5">
        <v>43358.844143518516</v>
      </c>
      <c r="E1418" s="8">
        <f t="shared" si="1"/>
        <v>43358</v>
      </c>
      <c r="F1418" s="9">
        <f>IFERROR(__xludf.DUMMYFUNCTION("""COMPUTED_VALUE"""),0.8441435185185185)</f>
        <v>0.8441435185</v>
      </c>
      <c r="G1418" s="3">
        <f t="shared" si="2"/>
        <v>20</v>
      </c>
      <c r="H1418" s="3">
        <f>IFERROR(__xludf.DUMMYFUNCTION("""COMPUTED_VALUE"""),15.0)</f>
        <v>15</v>
      </c>
      <c r="I1418" s="3">
        <f>IFERROR(__xludf.DUMMYFUNCTION("""COMPUTED_VALUE"""),34.0)</f>
        <v>34</v>
      </c>
    </row>
    <row r="1419">
      <c r="A1419" s="3">
        <v>477.0</v>
      </c>
      <c r="B1419" s="3">
        <v>3.0</v>
      </c>
      <c r="C1419" s="3">
        <v>480.0</v>
      </c>
      <c r="D1419" s="5">
        <v>43358.85456018519</v>
      </c>
      <c r="E1419" s="8">
        <f t="shared" si="1"/>
        <v>43358</v>
      </c>
      <c r="F1419" s="9">
        <f>IFERROR(__xludf.DUMMYFUNCTION("""COMPUTED_VALUE"""),0.8545601851851852)</f>
        <v>0.8545601852</v>
      </c>
      <c r="G1419" s="3">
        <f t="shared" si="2"/>
        <v>20</v>
      </c>
      <c r="H1419" s="3">
        <f>IFERROR(__xludf.DUMMYFUNCTION("""COMPUTED_VALUE"""),30.0)</f>
        <v>30</v>
      </c>
      <c r="I1419" s="3">
        <f>IFERROR(__xludf.DUMMYFUNCTION("""COMPUTED_VALUE"""),34.0)</f>
        <v>34</v>
      </c>
    </row>
    <row r="1420">
      <c r="A1420" s="3">
        <v>468.0</v>
      </c>
      <c r="B1420" s="3">
        <v>2.0</v>
      </c>
      <c r="C1420" s="3">
        <v>470.0</v>
      </c>
      <c r="D1420" s="5">
        <v>43358.864965277775</v>
      </c>
      <c r="E1420" s="8">
        <f t="shared" si="1"/>
        <v>43358</v>
      </c>
      <c r="F1420" s="9">
        <f>IFERROR(__xludf.DUMMYFUNCTION("""COMPUTED_VALUE"""),0.8649652777777778)</f>
        <v>0.8649652778</v>
      </c>
      <c r="G1420" s="3">
        <f t="shared" si="2"/>
        <v>20</v>
      </c>
      <c r="H1420" s="3">
        <f>IFERROR(__xludf.DUMMYFUNCTION("""COMPUTED_VALUE"""),45.0)</f>
        <v>45</v>
      </c>
      <c r="I1420" s="3">
        <f>IFERROR(__xludf.DUMMYFUNCTION("""COMPUTED_VALUE"""),33.0)</f>
        <v>33</v>
      </c>
    </row>
    <row r="1421">
      <c r="A1421" s="3">
        <v>464.0</v>
      </c>
      <c r="B1421" s="3">
        <v>2.0</v>
      </c>
      <c r="C1421" s="3">
        <v>466.0</v>
      </c>
      <c r="D1421" s="5">
        <v>43358.875393518516</v>
      </c>
      <c r="E1421" s="8">
        <f t="shared" si="1"/>
        <v>43358</v>
      </c>
      <c r="F1421" s="9">
        <f>IFERROR(__xludf.DUMMYFUNCTION("""COMPUTED_VALUE"""),0.8753935185185185)</f>
        <v>0.8753935185</v>
      </c>
      <c r="G1421" s="3">
        <f t="shared" si="2"/>
        <v>21</v>
      </c>
      <c r="H1421" s="3">
        <f>IFERROR(__xludf.DUMMYFUNCTION("""COMPUTED_VALUE"""),0.0)</f>
        <v>0</v>
      </c>
      <c r="I1421" s="3">
        <f>IFERROR(__xludf.DUMMYFUNCTION("""COMPUTED_VALUE"""),34.0)</f>
        <v>34</v>
      </c>
    </row>
    <row r="1422">
      <c r="A1422" s="3">
        <v>443.0</v>
      </c>
      <c r="B1422" s="3">
        <v>4.0</v>
      </c>
      <c r="C1422" s="3">
        <v>447.0</v>
      </c>
      <c r="D1422" s="5">
        <v>43358.88581018519</v>
      </c>
      <c r="E1422" s="8">
        <f t="shared" si="1"/>
        <v>43358</v>
      </c>
      <c r="F1422" s="9">
        <f>IFERROR(__xludf.DUMMYFUNCTION("""COMPUTED_VALUE"""),0.8858101851851852)</f>
        <v>0.8858101852</v>
      </c>
      <c r="G1422" s="3">
        <f t="shared" si="2"/>
        <v>21</v>
      </c>
      <c r="H1422" s="3">
        <f>IFERROR(__xludf.DUMMYFUNCTION("""COMPUTED_VALUE"""),15.0)</f>
        <v>15</v>
      </c>
      <c r="I1422" s="3">
        <f>IFERROR(__xludf.DUMMYFUNCTION("""COMPUTED_VALUE"""),34.0)</f>
        <v>34</v>
      </c>
    </row>
    <row r="1423">
      <c r="A1423" s="3">
        <v>433.0</v>
      </c>
      <c r="B1423" s="3">
        <v>5.0</v>
      </c>
      <c r="C1423" s="3">
        <v>438.0</v>
      </c>
      <c r="D1423" s="5">
        <v>43358.89622685185</v>
      </c>
      <c r="E1423" s="8">
        <f t="shared" si="1"/>
        <v>43358</v>
      </c>
      <c r="F1423" s="9">
        <f>IFERROR(__xludf.DUMMYFUNCTION("""COMPUTED_VALUE"""),0.8962268518518518)</f>
        <v>0.8962268519</v>
      </c>
      <c r="G1423" s="3">
        <f t="shared" si="2"/>
        <v>21</v>
      </c>
      <c r="H1423" s="3">
        <f>IFERROR(__xludf.DUMMYFUNCTION("""COMPUTED_VALUE"""),30.0)</f>
        <v>30</v>
      </c>
      <c r="I1423" s="3">
        <f>IFERROR(__xludf.DUMMYFUNCTION("""COMPUTED_VALUE"""),34.0)</f>
        <v>34</v>
      </c>
    </row>
    <row r="1424">
      <c r="A1424" s="3">
        <v>475.0</v>
      </c>
      <c r="B1424" s="3">
        <v>1.0</v>
      </c>
      <c r="C1424" s="3">
        <v>476.0</v>
      </c>
      <c r="D1424" s="5">
        <v>43358.90663194445</v>
      </c>
      <c r="E1424" s="8">
        <f t="shared" si="1"/>
        <v>43358</v>
      </c>
      <c r="F1424" s="9">
        <f>IFERROR(__xludf.DUMMYFUNCTION("""COMPUTED_VALUE"""),0.9066319444444444)</f>
        <v>0.9066319444</v>
      </c>
      <c r="G1424" s="3">
        <f t="shared" si="2"/>
        <v>21</v>
      </c>
      <c r="H1424" s="3">
        <f>IFERROR(__xludf.DUMMYFUNCTION("""COMPUTED_VALUE"""),45.0)</f>
        <v>45</v>
      </c>
      <c r="I1424" s="3">
        <f>IFERROR(__xludf.DUMMYFUNCTION("""COMPUTED_VALUE"""),33.0)</f>
        <v>33</v>
      </c>
    </row>
    <row r="1425">
      <c r="A1425" s="3">
        <v>458.0</v>
      </c>
      <c r="B1425" s="3">
        <v>3.0</v>
      </c>
      <c r="C1425" s="3">
        <v>453.0</v>
      </c>
      <c r="D1425" s="5">
        <v>43358.91706018519</v>
      </c>
      <c r="E1425" s="8">
        <f t="shared" si="1"/>
        <v>43358</v>
      </c>
      <c r="F1425" s="9">
        <f>IFERROR(__xludf.DUMMYFUNCTION("""COMPUTED_VALUE"""),0.9170601851851852)</f>
        <v>0.9170601852</v>
      </c>
      <c r="G1425" s="3">
        <f t="shared" si="2"/>
        <v>22</v>
      </c>
      <c r="H1425" s="3">
        <f>IFERROR(__xludf.DUMMYFUNCTION("""COMPUTED_VALUE"""),0.0)</f>
        <v>0</v>
      </c>
      <c r="I1425" s="3">
        <f>IFERROR(__xludf.DUMMYFUNCTION("""COMPUTED_VALUE"""),34.0)</f>
        <v>34</v>
      </c>
    </row>
    <row r="1426">
      <c r="A1426" s="3">
        <v>498.0</v>
      </c>
      <c r="B1426" s="3">
        <v>2.0</v>
      </c>
      <c r="C1426" s="3">
        <v>500.0</v>
      </c>
      <c r="D1426" s="5">
        <v>43358.92747685185</v>
      </c>
      <c r="E1426" s="8">
        <f t="shared" si="1"/>
        <v>43358</v>
      </c>
      <c r="F1426" s="9">
        <f>IFERROR(__xludf.DUMMYFUNCTION("""COMPUTED_VALUE"""),0.9274768518518518)</f>
        <v>0.9274768519</v>
      </c>
      <c r="G1426" s="3">
        <f t="shared" si="2"/>
        <v>22</v>
      </c>
      <c r="H1426" s="3">
        <f>IFERROR(__xludf.DUMMYFUNCTION("""COMPUTED_VALUE"""),15.0)</f>
        <v>15</v>
      </c>
      <c r="I1426" s="3">
        <f>IFERROR(__xludf.DUMMYFUNCTION("""COMPUTED_VALUE"""),34.0)</f>
        <v>34</v>
      </c>
    </row>
    <row r="1427">
      <c r="A1427" s="3">
        <v>488.0</v>
      </c>
      <c r="B1427" s="3">
        <v>5.0</v>
      </c>
      <c r="C1427" s="3">
        <v>493.0</v>
      </c>
      <c r="D1427" s="5">
        <v>43358.937893518516</v>
      </c>
      <c r="E1427" s="8">
        <f t="shared" si="1"/>
        <v>43358</v>
      </c>
      <c r="F1427" s="9">
        <f>IFERROR(__xludf.DUMMYFUNCTION("""COMPUTED_VALUE"""),0.9378935185185185)</f>
        <v>0.9378935185</v>
      </c>
      <c r="G1427" s="3">
        <f t="shared" si="2"/>
        <v>22</v>
      </c>
      <c r="H1427" s="3">
        <f>IFERROR(__xludf.DUMMYFUNCTION("""COMPUTED_VALUE"""),30.0)</f>
        <v>30</v>
      </c>
      <c r="I1427" s="3">
        <f>IFERROR(__xludf.DUMMYFUNCTION("""COMPUTED_VALUE"""),34.0)</f>
        <v>34</v>
      </c>
    </row>
    <row r="1428">
      <c r="A1428" s="3">
        <v>476.0</v>
      </c>
      <c r="B1428" s="3">
        <v>2.0</v>
      </c>
      <c r="C1428" s="3">
        <v>478.0</v>
      </c>
      <c r="D1428" s="5">
        <v>43358.94829861111</v>
      </c>
      <c r="E1428" s="8">
        <f t="shared" si="1"/>
        <v>43358</v>
      </c>
      <c r="F1428" s="9">
        <f>IFERROR(__xludf.DUMMYFUNCTION("""COMPUTED_VALUE"""),0.9482986111111111)</f>
        <v>0.9482986111</v>
      </c>
      <c r="G1428" s="3">
        <f t="shared" si="2"/>
        <v>22</v>
      </c>
      <c r="H1428" s="3">
        <f>IFERROR(__xludf.DUMMYFUNCTION("""COMPUTED_VALUE"""),45.0)</f>
        <v>45</v>
      </c>
      <c r="I1428" s="3">
        <f>IFERROR(__xludf.DUMMYFUNCTION("""COMPUTED_VALUE"""),33.0)</f>
        <v>33</v>
      </c>
    </row>
    <row r="1429">
      <c r="A1429" s="3">
        <v>458.0</v>
      </c>
      <c r="B1429" s="3">
        <v>3.0</v>
      </c>
      <c r="C1429" s="3">
        <v>451.0</v>
      </c>
      <c r="D1429" s="5">
        <v>43358.95872685185</v>
      </c>
      <c r="E1429" s="8">
        <f t="shared" si="1"/>
        <v>43358</v>
      </c>
      <c r="F1429" s="9">
        <f>IFERROR(__xludf.DUMMYFUNCTION("""COMPUTED_VALUE"""),0.9587268518518518)</f>
        <v>0.9587268519</v>
      </c>
      <c r="G1429" s="3">
        <f t="shared" si="2"/>
        <v>23</v>
      </c>
      <c r="H1429" s="3">
        <f>IFERROR(__xludf.DUMMYFUNCTION("""COMPUTED_VALUE"""),0.0)</f>
        <v>0</v>
      </c>
      <c r="I1429" s="3">
        <f>IFERROR(__xludf.DUMMYFUNCTION("""COMPUTED_VALUE"""),34.0)</f>
        <v>34</v>
      </c>
    </row>
    <row r="1430">
      <c r="A1430" s="3">
        <v>415.0</v>
      </c>
      <c r="B1430" s="3">
        <v>3.0</v>
      </c>
      <c r="C1430" s="3">
        <v>418.0</v>
      </c>
      <c r="D1430" s="5">
        <v>43358.969143518516</v>
      </c>
      <c r="E1430" s="8">
        <f t="shared" si="1"/>
        <v>43358</v>
      </c>
      <c r="F1430" s="9">
        <f>IFERROR(__xludf.DUMMYFUNCTION("""COMPUTED_VALUE"""),0.9691435185185185)</f>
        <v>0.9691435185</v>
      </c>
      <c r="G1430" s="3">
        <f t="shared" si="2"/>
        <v>23</v>
      </c>
      <c r="H1430" s="3">
        <f>IFERROR(__xludf.DUMMYFUNCTION("""COMPUTED_VALUE"""),15.0)</f>
        <v>15</v>
      </c>
      <c r="I1430" s="3">
        <f>IFERROR(__xludf.DUMMYFUNCTION("""COMPUTED_VALUE"""),34.0)</f>
        <v>34</v>
      </c>
    </row>
    <row r="1431">
      <c r="A1431" s="3">
        <v>391.0</v>
      </c>
      <c r="B1431" s="3">
        <v>0.0</v>
      </c>
      <c r="C1431" s="3">
        <v>391.0</v>
      </c>
      <c r="D1431" s="5">
        <v>43358.97956018519</v>
      </c>
      <c r="E1431" s="8">
        <f t="shared" si="1"/>
        <v>43358</v>
      </c>
      <c r="F1431" s="9">
        <f>IFERROR(__xludf.DUMMYFUNCTION("""COMPUTED_VALUE"""),0.9795601851851852)</f>
        <v>0.9795601852</v>
      </c>
      <c r="G1431" s="3">
        <f t="shared" si="2"/>
        <v>23</v>
      </c>
      <c r="H1431" s="3">
        <f>IFERROR(__xludf.DUMMYFUNCTION("""COMPUTED_VALUE"""),30.0)</f>
        <v>30</v>
      </c>
      <c r="I1431" s="3">
        <f>IFERROR(__xludf.DUMMYFUNCTION("""COMPUTED_VALUE"""),34.0)</f>
        <v>34</v>
      </c>
    </row>
    <row r="1432">
      <c r="A1432" s="3">
        <v>349.0</v>
      </c>
      <c r="B1432" s="3">
        <v>0.0</v>
      </c>
      <c r="C1432" s="3">
        <v>349.0</v>
      </c>
      <c r="D1432" s="5">
        <v>43358.989965277775</v>
      </c>
      <c r="E1432" s="8">
        <f t="shared" si="1"/>
        <v>43358</v>
      </c>
      <c r="F1432" s="9">
        <f>IFERROR(__xludf.DUMMYFUNCTION("""COMPUTED_VALUE"""),0.9899652777777778)</f>
        <v>0.9899652778</v>
      </c>
      <c r="G1432" s="3">
        <f t="shared" si="2"/>
        <v>23</v>
      </c>
      <c r="H1432" s="3">
        <f>IFERROR(__xludf.DUMMYFUNCTION("""COMPUTED_VALUE"""),45.0)</f>
        <v>45</v>
      </c>
      <c r="I1432" s="3">
        <f>IFERROR(__xludf.DUMMYFUNCTION("""COMPUTED_VALUE"""),33.0)</f>
        <v>33</v>
      </c>
    </row>
    <row r="1433">
      <c r="A1433" s="3">
        <v>292.0</v>
      </c>
      <c r="B1433" s="3">
        <v>0.0</v>
      </c>
      <c r="C1433" s="3">
        <v>289.0</v>
      </c>
      <c r="D1433" s="5">
        <v>43359.000393518516</v>
      </c>
      <c r="E1433" s="8">
        <f t="shared" si="1"/>
        <v>43359</v>
      </c>
      <c r="F1433" s="9">
        <f>IFERROR(__xludf.DUMMYFUNCTION("""COMPUTED_VALUE"""),3.935185185185185E-4)</f>
        <v>0.0003935185185</v>
      </c>
      <c r="G1433" s="3">
        <f t="shared" si="2"/>
        <v>0</v>
      </c>
      <c r="H1433" s="3">
        <f>IFERROR(__xludf.DUMMYFUNCTION("""COMPUTED_VALUE"""),0.0)</f>
        <v>0</v>
      </c>
      <c r="I1433" s="3">
        <f>IFERROR(__xludf.DUMMYFUNCTION("""COMPUTED_VALUE"""),34.0)</f>
        <v>34</v>
      </c>
    </row>
    <row r="1434">
      <c r="A1434" s="3">
        <v>302.0</v>
      </c>
      <c r="B1434" s="3">
        <v>0.0</v>
      </c>
      <c r="C1434" s="3">
        <v>302.0</v>
      </c>
      <c r="D1434" s="5">
        <v>43359.01081018519</v>
      </c>
      <c r="E1434" s="8">
        <f t="shared" si="1"/>
        <v>43359</v>
      </c>
      <c r="F1434" s="9">
        <f>IFERROR(__xludf.DUMMYFUNCTION("""COMPUTED_VALUE"""),0.010810185185185185)</f>
        <v>0.01081018519</v>
      </c>
      <c r="G1434" s="3">
        <f t="shared" si="2"/>
        <v>0</v>
      </c>
      <c r="H1434" s="3">
        <f>IFERROR(__xludf.DUMMYFUNCTION("""COMPUTED_VALUE"""),15.0)</f>
        <v>15</v>
      </c>
      <c r="I1434" s="3">
        <f>IFERROR(__xludf.DUMMYFUNCTION("""COMPUTED_VALUE"""),34.0)</f>
        <v>34</v>
      </c>
    </row>
    <row r="1435">
      <c r="A1435" s="3">
        <v>301.0</v>
      </c>
      <c r="B1435" s="3">
        <v>1.0</v>
      </c>
      <c r="C1435" s="3">
        <v>302.0</v>
      </c>
      <c r="D1435" s="5">
        <v>43359.021215277775</v>
      </c>
      <c r="E1435" s="8">
        <f t="shared" si="1"/>
        <v>43359</v>
      </c>
      <c r="F1435" s="9">
        <f>IFERROR(__xludf.DUMMYFUNCTION("""COMPUTED_VALUE"""),0.021215277777777777)</f>
        <v>0.02121527778</v>
      </c>
      <c r="G1435" s="3">
        <f t="shared" si="2"/>
        <v>0</v>
      </c>
      <c r="H1435" s="3">
        <f>IFERROR(__xludf.DUMMYFUNCTION("""COMPUTED_VALUE"""),30.0)</f>
        <v>30</v>
      </c>
      <c r="I1435" s="3">
        <f>IFERROR(__xludf.DUMMYFUNCTION("""COMPUTED_VALUE"""),33.0)</f>
        <v>33</v>
      </c>
    </row>
    <row r="1436">
      <c r="A1436" s="3">
        <v>276.0</v>
      </c>
      <c r="B1436" s="3">
        <v>2.0</v>
      </c>
      <c r="C1436" s="3">
        <v>278.0</v>
      </c>
      <c r="D1436" s="5">
        <v>43359.031643518516</v>
      </c>
      <c r="E1436" s="8">
        <f t="shared" si="1"/>
        <v>43359</v>
      </c>
      <c r="F1436" s="9">
        <f>IFERROR(__xludf.DUMMYFUNCTION("""COMPUTED_VALUE"""),0.031643518518518515)</f>
        <v>0.03164351852</v>
      </c>
      <c r="G1436" s="3">
        <f t="shared" si="2"/>
        <v>0</v>
      </c>
      <c r="H1436" s="3">
        <f>IFERROR(__xludf.DUMMYFUNCTION("""COMPUTED_VALUE"""),45.0)</f>
        <v>45</v>
      </c>
      <c r="I1436" s="3">
        <f>IFERROR(__xludf.DUMMYFUNCTION("""COMPUTED_VALUE"""),34.0)</f>
        <v>34</v>
      </c>
    </row>
    <row r="1437">
      <c r="A1437" s="3">
        <v>241.0</v>
      </c>
      <c r="B1437" s="3">
        <v>0.0</v>
      </c>
      <c r="C1437" s="3">
        <v>241.0</v>
      </c>
      <c r="D1437" s="5">
        <v>43359.04206018519</v>
      </c>
      <c r="E1437" s="8">
        <f t="shared" si="1"/>
        <v>43359</v>
      </c>
      <c r="F1437" s="9">
        <f>IFERROR(__xludf.DUMMYFUNCTION("""COMPUTED_VALUE"""),0.04206018518518519)</f>
        <v>0.04206018519</v>
      </c>
      <c r="G1437" s="3">
        <f t="shared" si="2"/>
        <v>1</v>
      </c>
      <c r="H1437" s="3">
        <f>IFERROR(__xludf.DUMMYFUNCTION("""COMPUTED_VALUE"""),0.0)</f>
        <v>0</v>
      </c>
      <c r="I1437" s="3">
        <f>IFERROR(__xludf.DUMMYFUNCTION("""COMPUTED_VALUE"""),34.0)</f>
        <v>34</v>
      </c>
    </row>
    <row r="1438">
      <c r="A1438" s="3">
        <v>274.0</v>
      </c>
      <c r="B1438" s="3">
        <v>0.0</v>
      </c>
      <c r="C1438" s="3">
        <v>274.0</v>
      </c>
      <c r="D1438" s="5">
        <v>43359.052465277775</v>
      </c>
      <c r="E1438" s="8">
        <f t="shared" si="1"/>
        <v>43359</v>
      </c>
      <c r="F1438" s="9">
        <f>IFERROR(__xludf.DUMMYFUNCTION("""COMPUTED_VALUE"""),0.05246527777777778)</f>
        <v>0.05246527778</v>
      </c>
      <c r="G1438" s="3">
        <f t="shared" si="2"/>
        <v>1</v>
      </c>
      <c r="H1438" s="3">
        <f>IFERROR(__xludf.DUMMYFUNCTION("""COMPUTED_VALUE"""),15.0)</f>
        <v>15</v>
      </c>
      <c r="I1438" s="3">
        <f>IFERROR(__xludf.DUMMYFUNCTION("""COMPUTED_VALUE"""),33.0)</f>
        <v>33</v>
      </c>
    </row>
    <row r="1439">
      <c r="A1439" s="3">
        <v>290.0</v>
      </c>
      <c r="B1439" s="3">
        <v>0.0</v>
      </c>
      <c r="C1439" s="3">
        <v>290.0</v>
      </c>
      <c r="D1439" s="5">
        <v>43359.06288194445</v>
      </c>
      <c r="E1439" s="8">
        <f t="shared" si="1"/>
        <v>43359</v>
      </c>
      <c r="F1439" s="9">
        <f>IFERROR(__xludf.DUMMYFUNCTION("""COMPUTED_VALUE"""),0.06288194444444445)</f>
        <v>0.06288194444</v>
      </c>
      <c r="G1439" s="3">
        <f t="shared" si="2"/>
        <v>1</v>
      </c>
      <c r="H1439" s="3">
        <f>IFERROR(__xludf.DUMMYFUNCTION("""COMPUTED_VALUE"""),30.0)</f>
        <v>30</v>
      </c>
      <c r="I1439" s="3">
        <f>IFERROR(__xludf.DUMMYFUNCTION("""COMPUTED_VALUE"""),33.0)</f>
        <v>33</v>
      </c>
    </row>
    <row r="1440">
      <c r="A1440" s="3">
        <v>263.0</v>
      </c>
      <c r="B1440" s="3">
        <v>2.0</v>
      </c>
      <c r="C1440" s="3">
        <v>265.0</v>
      </c>
      <c r="D1440" s="5">
        <v>43359.07329861111</v>
      </c>
      <c r="E1440" s="8">
        <f t="shared" si="1"/>
        <v>43359</v>
      </c>
      <c r="F1440" s="9">
        <f>IFERROR(__xludf.DUMMYFUNCTION("""COMPUTED_VALUE"""),0.0732986111111111)</f>
        <v>0.07329861111</v>
      </c>
      <c r="G1440" s="3">
        <f t="shared" si="2"/>
        <v>1</v>
      </c>
      <c r="H1440" s="3">
        <f>IFERROR(__xludf.DUMMYFUNCTION("""COMPUTED_VALUE"""),45.0)</f>
        <v>45</v>
      </c>
      <c r="I1440" s="3">
        <f>IFERROR(__xludf.DUMMYFUNCTION("""COMPUTED_VALUE"""),33.0)</f>
        <v>33</v>
      </c>
    </row>
    <row r="1441">
      <c r="A1441" s="3">
        <v>218.0</v>
      </c>
      <c r="B1441" s="3">
        <v>2.0</v>
      </c>
      <c r="C1441" s="3">
        <v>220.0</v>
      </c>
      <c r="D1441" s="5">
        <v>43359.08375</v>
      </c>
      <c r="E1441" s="8">
        <f t="shared" si="1"/>
        <v>43359</v>
      </c>
      <c r="F1441" s="9">
        <f>IFERROR(__xludf.DUMMYFUNCTION("""COMPUTED_VALUE"""),0.08375)</f>
        <v>0.08375</v>
      </c>
      <c r="G1441" s="3">
        <f t="shared" si="2"/>
        <v>2</v>
      </c>
      <c r="H1441" s="3">
        <f>IFERROR(__xludf.DUMMYFUNCTION("""COMPUTED_VALUE"""),0.0)</f>
        <v>0</v>
      </c>
      <c r="I1441" s="3">
        <f>IFERROR(__xludf.DUMMYFUNCTION("""COMPUTED_VALUE"""),36.0)</f>
        <v>36</v>
      </c>
    </row>
    <row r="1442">
      <c r="A1442" s="3">
        <v>174.0</v>
      </c>
      <c r="B1442" s="3">
        <v>2.0</v>
      </c>
      <c r="C1442" s="3">
        <v>176.0</v>
      </c>
      <c r="D1442" s="5">
        <v>43359.09413194445</v>
      </c>
      <c r="E1442" s="8">
        <f t="shared" si="1"/>
        <v>43359</v>
      </c>
      <c r="F1442" s="9">
        <f>IFERROR(__xludf.DUMMYFUNCTION("""COMPUTED_VALUE"""),0.09413194444444445)</f>
        <v>0.09413194444</v>
      </c>
      <c r="G1442" s="3">
        <f t="shared" si="2"/>
        <v>2</v>
      </c>
      <c r="H1442" s="3">
        <f>IFERROR(__xludf.DUMMYFUNCTION("""COMPUTED_VALUE"""),15.0)</f>
        <v>15</v>
      </c>
      <c r="I1442" s="3">
        <f>IFERROR(__xludf.DUMMYFUNCTION("""COMPUTED_VALUE"""),33.0)</f>
        <v>33</v>
      </c>
    </row>
    <row r="1443">
      <c r="A1443" s="3">
        <v>153.0</v>
      </c>
      <c r="B1443" s="3">
        <v>0.0</v>
      </c>
      <c r="C1443" s="3">
        <v>153.0</v>
      </c>
      <c r="D1443" s="5">
        <v>43359.10456018519</v>
      </c>
      <c r="E1443" s="8">
        <f t="shared" si="1"/>
        <v>43359</v>
      </c>
      <c r="F1443" s="9">
        <f>IFERROR(__xludf.DUMMYFUNCTION("""COMPUTED_VALUE"""),0.10456018518518519)</f>
        <v>0.1045601852</v>
      </c>
      <c r="G1443" s="3">
        <f t="shared" si="2"/>
        <v>2</v>
      </c>
      <c r="H1443" s="3">
        <f>IFERROR(__xludf.DUMMYFUNCTION("""COMPUTED_VALUE"""),30.0)</f>
        <v>30</v>
      </c>
      <c r="I1443" s="3">
        <f>IFERROR(__xludf.DUMMYFUNCTION("""COMPUTED_VALUE"""),34.0)</f>
        <v>34</v>
      </c>
    </row>
    <row r="1444">
      <c r="A1444" s="3">
        <v>118.0</v>
      </c>
      <c r="B1444" s="3">
        <v>0.0</v>
      </c>
      <c r="C1444" s="3">
        <v>118.0</v>
      </c>
      <c r="D1444" s="5">
        <v>43359.11497685185</v>
      </c>
      <c r="E1444" s="8">
        <f t="shared" si="1"/>
        <v>43359</v>
      </c>
      <c r="F1444" s="9">
        <f>IFERROR(__xludf.DUMMYFUNCTION("""COMPUTED_VALUE"""),0.11497685185185186)</f>
        <v>0.1149768519</v>
      </c>
      <c r="G1444" s="3">
        <f t="shared" si="2"/>
        <v>2</v>
      </c>
      <c r="H1444" s="3">
        <f>IFERROR(__xludf.DUMMYFUNCTION("""COMPUTED_VALUE"""),45.0)</f>
        <v>45</v>
      </c>
      <c r="I1444" s="3">
        <f>IFERROR(__xludf.DUMMYFUNCTION("""COMPUTED_VALUE"""),34.0)</f>
        <v>34</v>
      </c>
    </row>
    <row r="1445">
      <c r="A1445" s="3">
        <v>115.0</v>
      </c>
      <c r="B1445" s="3">
        <v>0.0</v>
      </c>
      <c r="C1445" s="3">
        <v>114.0</v>
      </c>
      <c r="D1445" s="5">
        <v>43359.12538194445</v>
      </c>
      <c r="E1445" s="8">
        <f t="shared" si="1"/>
        <v>43359</v>
      </c>
      <c r="F1445" s="9">
        <f>IFERROR(__xludf.DUMMYFUNCTION("""COMPUTED_VALUE"""),0.12538194444444445)</f>
        <v>0.1253819444</v>
      </c>
      <c r="G1445" s="3">
        <f t="shared" si="2"/>
        <v>3</v>
      </c>
      <c r="H1445" s="3">
        <f>IFERROR(__xludf.DUMMYFUNCTION("""COMPUTED_VALUE"""),0.0)</f>
        <v>0</v>
      </c>
      <c r="I1445" s="3">
        <f>IFERROR(__xludf.DUMMYFUNCTION("""COMPUTED_VALUE"""),33.0)</f>
        <v>33</v>
      </c>
    </row>
    <row r="1446">
      <c r="A1446" s="3">
        <v>143.0</v>
      </c>
      <c r="B1446" s="3">
        <v>0.0</v>
      </c>
      <c r="C1446" s="3">
        <v>143.0</v>
      </c>
      <c r="D1446" s="5">
        <v>43359.13579861111</v>
      </c>
      <c r="E1446" s="8">
        <f t="shared" si="1"/>
        <v>43359</v>
      </c>
      <c r="F1446" s="9">
        <f>IFERROR(__xludf.DUMMYFUNCTION("""COMPUTED_VALUE"""),0.1357986111111111)</f>
        <v>0.1357986111</v>
      </c>
      <c r="G1446" s="3">
        <f t="shared" si="2"/>
        <v>3</v>
      </c>
      <c r="H1446" s="3">
        <f>IFERROR(__xludf.DUMMYFUNCTION("""COMPUTED_VALUE"""),15.0)</f>
        <v>15</v>
      </c>
      <c r="I1446" s="3">
        <f>IFERROR(__xludf.DUMMYFUNCTION("""COMPUTED_VALUE"""),33.0)</f>
        <v>33</v>
      </c>
    </row>
    <row r="1447">
      <c r="A1447" s="3">
        <v>165.0</v>
      </c>
      <c r="B1447" s="3">
        <v>3.0</v>
      </c>
      <c r="C1447" s="3">
        <v>168.0</v>
      </c>
      <c r="D1447" s="5">
        <v>43359.14622685185</v>
      </c>
      <c r="E1447" s="8">
        <f t="shared" si="1"/>
        <v>43359</v>
      </c>
      <c r="F1447" s="9">
        <f>IFERROR(__xludf.DUMMYFUNCTION("""COMPUTED_VALUE"""),0.14622685185185186)</f>
        <v>0.1462268519</v>
      </c>
      <c r="G1447" s="3">
        <f t="shared" si="2"/>
        <v>3</v>
      </c>
      <c r="H1447" s="3">
        <f>IFERROR(__xludf.DUMMYFUNCTION("""COMPUTED_VALUE"""),30.0)</f>
        <v>30</v>
      </c>
      <c r="I1447" s="3">
        <f>IFERROR(__xludf.DUMMYFUNCTION("""COMPUTED_VALUE"""),34.0)</f>
        <v>34</v>
      </c>
    </row>
    <row r="1448">
      <c r="A1448" s="3">
        <v>156.0</v>
      </c>
      <c r="B1448" s="3">
        <v>0.0</v>
      </c>
      <c r="C1448" s="3">
        <v>156.0</v>
      </c>
      <c r="D1448" s="5">
        <v>43359.15663194445</v>
      </c>
      <c r="E1448" s="8">
        <f t="shared" si="1"/>
        <v>43359</v>
      </c>
      <c r="F1448" s="9">
        <f>IFERROR(__xludf.DUMMYFUNCTION("""COMPUTED_VALUE"""),0.15663194444444445)</f>
        <v>0.1566319444</v>
      </c>
      <c r="G1448" s="3">
        <f t="shared" si="2"/>
        <v>3</v>
      </c>
      <c r="H1448" s="3">
        <f>IFERROR(__xludf.DUMMYFUNCTION("""COMPUTED_VALUE"""),45.0)</f>
        <v>45</v>
      </c>
      <c r="I1448" s="3">
        <f>IFERROR(__xludf.DUMMYFUNCTION("""COMPUTED_VALUE"""),33.0)</f>
        <v>33</v>
      </c>
    </row>
    <row r="1449">
      <c r="A1449" s="3">
        <v>167.0</v>
      </c>
      <c r="B1449" s="3">
        <v>1.0</v>
      </c>
      <c r="C1449" s="3">
        <v>168.0</v>
      </c>
      <c r="D1449" s="5">
        <v>43359.16704861111</v>
      </c>
      <c r="E1449" s="8">
        <f t="shared" si="1"/>
        <v>43359</v>
      </c>
      <c r="F1449" s="9">
        <f>IFERROR(__xludf.DUMMYFUNCTION("""COMPUTED_VALUE"""),0.1670486111111111)</f>
        <v>0.1670486111</v>
      </c>
      <c r="G1449" s="3">
        <f t="shared" si="2"/>
        <v>4</v>
      </c>
      <c r="H1449" s="3">
        <f>IFERROR(__xludf.DUMMYFUNCTION("""COMPUTED_VALUE"""),0.0)</f>
        <v>0</v>
      </c>
      <c r="I1449" s="3">
        <f>IFERROR(__xludf.DUMMYFUNCTION("""COMPUTED_VALUE"""),33.0)</f>
        <v>33</v>
      </c>
    </row>
    <row r="1450">
      <c r="A1450" s="3">
        <v>145.0</v>
      </c>
      <c r="B1450" s="3">
        <v>1.0</v>
      </c>
      <c r="C1450" s="3">
        <v>146.0</v>
      </c>
      <c r="D1450" s="5">
        <v>43359.177465277775</v>
      </c>
      <c r="E1450" s="8">
        <f t="shared" si="1"/>
        <v>43359</v>
      </c>
      <c r="F1450" s="9">
        <f>IFERROR(__xludf.DUMMYFUNCTION("""COMPUTED_VALUE"""),0.1774652777777778)</f>
        <v>0.1774652778</v>
      </c>
      <c r="G1450" s="3">
        <f t="shared" si="2"/>
        <v>4</v>
      </c>
      <c r="H1450" s="3">
        <f>IFERROR(__xludf.DUMMYFUNCTION("""COMPUTED_VALUE"""),15.0)</f>
        <v>15</v>
      </c>
      <c r="I1450" s="3">
        <f>IFERROR(__xludf.DUMMYFUNCTION("""COMPUTED_VALUE"""),33.0)</f>
        <v>33</v>
      </c>
    </row>
    <row r="1451">
      <c r="A1451" s="3">
        <v>143.0</v>
      </c>
      <c r="B1451" s="3">
        <v>1.0</v>
      </c>
      <c r="C1451" s="3">
        <v>144.0</v>
      </c>
      <c r="D1451" s="5">
        <v>43359.187893518516</v>
      </c>
      <c r="E1451" s="8">
        <f t="shared" si="1"/>
        <v>43359</v>
      </c>
      <c r="F1451" s="9">
        <f>IFERROR(__xludf.DUMMYFUNCTION("""COMPUTED_VALUE"""),0.18789351851851852)</f>
        <v>0.1878935185</v>
      </c>
      <c r="G1451" s="3">
        <f t="shared" si="2"/>
        <v>4</v>
      </c>
      <c r="H1451" s="3">
        <f>IFERROR(__xludf.DUMMYFUNCTION("""COMPUTED_VALUE"""),30.0)</f>
        <v>30</v>
      </c>
      <c r="I1451" s="3">
        <f>IFERROR(__xludf.DUMMYFUNCTION("""COMPUTED_VALUE"""),34.0)</f>
        <v>34</v>
      </c>
    </row>
    <row r="1452">
      <c r="A1452" s="3">
        <v>124.0</v>
      </c>
      <c r="B1452" s="3">
        <v>0.0</v>
      </c>
      <c r="C1452" s="3">
        <v>124.0</v>
      </c>
      <c r="D1452" s="5">
        <v>43359.19831018519</v>
      </c>
      <c r="E1452" s="8">
        <f t="shared" si="1"/>
        <v>43359</v>
      </c>
      <c r="F1452" s="9">
        <f>IFERROR(__xludf.DUMMYFUNCTION("""COMPUTED_VALUE"""),0.19831018518518517)</f>
        <v>0.1983101852</v>
      </c>
      <c r="G1452" s="3">
        <f t="shared" si="2"/>
        <v>4</v>
      </c>
      <c r="H1452" s="3">
        <f>IFERROR(__xludf.DUMMYFUNCTION("""COMPUTED_VALUE"""),45.0)</f>
        <v>45</v>
      </c>
      <c r="I1452" s="3">
        <f>IFERROR(__xludf.DUMMYFUNCTION("""COMPUTED_VALUE"""),34.0)</f>
        <v>34</v>
      </c>
    </row>
    <row r="1453">
      <c r="A1453" s="3">
        <v>126.0</v>
      </c>
      <c r="B1453" s="3">
        <v>1.0</v>
      </c>
      <c r="C1453" s="3">
        <v>127.0</v>
      </c>
      <c r="D1453" s="5">
        <v>43359.208715277775</v>
      </c>
      <c r="E1453" s="8">
        <f t="shared" si="1"/>
        <v>43359</v>
      </c>
      <c r="F1453" s="9">
        <f>IFERROR(__xludf.DUMMYFUNCTION("""COMPUTED_VALUE"""),0.2087152777777778)</f>
        <v>0.2087152778</v>
      </c>
      <c r="G1453" s="3">
        <f t="shared" si="2"/>
        <v>5</v>
      </c>
      <c r="H1453" s="3">
        <f>IFERROR(__xludf.DUMMYFUNCTION("""COMPUTED_VALUE"""),0.0)</f>
        <v>0</v>
      </c>
      <c r="I1453" s="3">
        <f>IFERROR(__xludf.DUMMYFUNCTION("""COMPUTED_VALUE"""),33.0)</f>
        <v>33</v>
      </c>
    </row>
    <row r="1454">
      <c r="A1454" s="3">
        <v>148.0</v>
      </c>
      <c r="B1454" s="3">
        <v>1.0</v>
      </c>
      <c r="C1454" s="3">
        <v>149.0</v>
      </c>
      <c r="D1454" s="5">
        <v>43359.21913194445</v>
      </c>
      <c r="E1454" s="8">
        <f t="shared" si="1"/>
        <v>43359</v>
      </c>
      <c r="F1454" s="9">
        <f>IFERROR(__xludf.DUMMYFUNCTION("""COMPUTED_VALUE"""),0.21913194444444445)</f>
        <v>0.2191319444</v>
      </c>
      <c r="G1454" s="3">
        <f t="shared" si="2"/>
        <v>5</v>
      </c>
      <c r="H1454" s="3">
        <f>IFERROR(__xludf.DUMMYFUNCTION("""COMPUTED_VALUE"""),15.0)</f>
        <v>15</v>
      </c>
      <c r="I1454" s="3">
        <f>IFERROR(__xludf.DUMMYFUNCTION("""COMPUTED_VALUE"""),33.0)</f>
        <v>33</v>
      </c>
    </row>
    <row r="1455">
      <c r="A1455" s="3">
        <v>160.0</v>
      </c>
      <c r="B1455" s="3">
        <v>2.0</v>
      </c>
      <c r="C1455" s="3">
        <v>162.0</v>
      </c>
      <c r="D1455" s="5">
        <v>43359.22954861111</v>
      </c>
      <c r="E1455" s="8">
        <f t="shared" si="1"/>
        <v>43359</v>
      </c>
      <c r="F1455" s="9">
        <f>IFERROR(__xludf.DUMMYFUNCTION("""COMPUTED_VALUE"""),0.2295486111111111)</f>
        <v>0.2295486111</v>
      </c>
      <c r="G1455" s="3">
        <f t="shared" si="2"/>
        <v>5</v>
      </c>
      <c r="H1455" s="3">
        <f>IFERROR(__xludf.DUMMYFUNCTION("""COMPUTED_VALUE"""),30.0)</f>
        <v>30</v>
      </c>
      <c r="I1455" s="3">
        <f>IFERROR(__xludf.DUMMYFUNCTION("""COMPUTED_VALUE"""),33.0)</f>
        <v>33</v>
      </c>
    </row>
    <row r="1456">
      <c r="A1456" s="3">
        <v>120.0</v>
      </c>
      <c r="B1456" s="3">
        <v>2.0</v>
      </c>
      <c r="C1456" s="3">
        <v>122.0</v>
      </c>
      <c r="D1456" s="5">
        <v>43359.239965277775</v>
      </c>
      <c r="E1456" s="8">
        <f t="shared" si="1"/>
        <v>43359</v>
      </c>
      <c r="F1456" s="9">
        <f>IFERROR(__xludf.DUMMYFUNCTION("""COMPUTED_VALUE"""),0.2399652777777778)</f>
        <v>0.2399652778</v>
      </c>
      <c r="G1456" s="3">
        <f t="shared" si="2"/>
        <v>5</v>
      </c>
      <c r="H1456" s="3">
        <f>IFERROR(__xludf.DUMMYFUNCTION("""COMPUTED_VALUE"""),45.0)</f>
        <v>45</v>
      </c>
      <c r="I1456" s="3">
        <f>IFERROR(__xludf.DUMMYFUNCTION("""COMPUTED_VALUE"""),33.0)</f>
        <v>33</v>
      </c>
    </row>
    <row r="1457">
      <c r="A1457" s="3">
        <v>113.0</v>
      </c>
      <c r="B1457" s="3">
        <v>1.0</v>
      </c>
      <c r="C1457" s="3">
        <v>114.0</v>
      </c>
      <c r="D1457" s="5">
        <v>43359.25038194445</v>
      </c>
      <c r="E1457" s="8">
        <f t="shared" si="1"/>
        <v>43359</v>
      </c>
      <c r="F1457" s="9">
        <f>IFERROR(__xludf.DUMMYFUNCTION("""COMPUTED_VALUE"""),0.25038194444444445)</f>
        <v>0.2503819444</v>
      </c>
      <c r="G1457" s="3">
        <f t="shared" si="2"/>
        <v>6</v>
      </c>
      <c r="H1457" s="3">
        <f>IFERROR(__xludf.DUMMYFUNCTION("""COMPUTED_VALUE"""),0.0)</f>
        <v>0</v>
      </c>
      <c r="I1457" s="3">
        <f>IFERROR(__xludf.DUMMYFUNCTION("""COMPUTED_VALUE"""),33.0)</f>
        <v>33</v>
      </c>
    </row>
    <row r="1458">
      <c r="A1458" s="3">
        <v>90.0</v>
      </c>
      <c r="B1458" s="3">
        <v>0.0</v>
      </c>
      <c r="C1458" s="3">
        <v>89.0</v>
      </c>
      <c r="D1458" s="5">
        <v>43359.26079861111</v>
      </c>
      <c r="E1458" s="8">
        <f t="shared" si="1"/>
        <v>43359</v>
      </c>
      <c r="F1458" s="9">
        <f>IFERROR(__xludf.DUMMYFUNCTION("""COMPUTED_VALUE"""),0.26079861111111113)</f>
        <v>0.2607986111</v>
      </c>
      <c r="G1458" s="3">
        <f t="shared" si="2"/>
        <v>6</v>
      </c>
      <c r="H1458" s="3">
        <f>IFERROR(__xludf.DUMMYFUNCTION("""COMPUTED_VALUE"""),15.0)</f>
        <v>15</v>
      </c>
      <c r="I1458" s="3">
        <f>IFERROR(__xludf.DUMMYFUNCTION("""COMPUTED_VALUE"""),33.0)</f>
        <v>33</v>
      </c>
    </row>
    <row r="1459">
      <c r="A1459" s="3">
        <v>97.0</v>
      </c>
      <c r="B1459" s="3">
        <v>0.0</v>
      </c>
      <c r="C1459" s="3">
        <v>96.0</v>
      </c>
      <c r="D1459" s="5">
        <v>43359.27380787037</v>
      </c>
      <c r="E1459" s="8">
        <f t="shared" si="1"/>
        <v>43359</v>
      </c>
      <c r="F1459" s="9">
        <f>IFERROR(__xludf.DUMMYFUNCTION("""COMPUTED_VALUE"""),0.27380787037037035)</f>
        <v>0.2738078704</v>
      </c>
      <c r="G1459" s="3">
        <f t="shared" si="2"/>
        <v>6</v>
      </c>
      <c r="H1459" s="3">
        <f>IFERROR(__xludf.DUMMYFUNCTION("""COMPUTED_VALUE"""),34.0)</f>
        <v>34</v>
      </c>
      <c r="I1459" s="3">
        <f>IFERROR(__xludf.DUMMYFUNCTION("""COMPUTED_VALUE"""),17.0)</f>
        <v>17</v>
      </c>
    </row>
    <row r="1460">
      <c r="A1460" s="3">
        <v>92.0</v>
      </c>
      <c r="B1460" s="3">
        <v>0.0</v>
      </c>
      <c r="C1460" s="3">
        <v>92.0</v>
      </c>
      <c r="D1460" s="5">
        <v>43359.28163194445</v>
      </c>
      <c r="E1460" s="8">
        <f t="shared" si="1"/>
        <v>43359</v>
      </c>
      <c r="F1460" s="9">
        <f>IFERROR(__xludf.DUMMYFUNCTION("""COMPUTED_VALUE"""),0.28163194444444445)</f>
        <v>0.2816319444</v>
      </c>
      <c r="G1460" s="3">
        <f t="shared" si="2"/>
        <v>6</v>
      </c>
      <c r="H1460" s="3">
        <f>IFERROR(__xludf.DUMMYFUNCTION("""COMPUTED_VALUE"""),45.0)</f>
        <v>45</v>
      </c>
      <c r="I1460" s="3">
        <f>IFERROR(__xludf.DUMMYFUNCTION("""COMPUTED_VALUE"""),33.0)</f>
        <v>33</v>
      </c>
    </row>
    <row r="1461">
      <c r="A1461" s="3">
        <v>64.0</v>
      </c>
      <c r="B1461" s="3">
        <v>0.0</v>
      </c>
      <c r="C1461" s="3">
        <v>63.0</v>
      </c>
      <c r="D1461" s="5">
        <v>43359.29204861111</v>
      </c>
      <c r="E1461" s="8">
        <f t="shared" si="1"/>
        <v>43359</v>
      </c>
      <c r="F1461" s="9">
        <f>IFERROR(__xludf.DUMMYFUNCTION("""COMPUTED_VALUE"""),0.29204861111111113)</f>
        <v>0.2920486111</v>
      </c>
      <c r="G1461" s="3">
        <f t="shared" si="2"/>
        <v>7</v>
      </c>
      <c r="H1461" s="3">
        <f>IFERROR(__xludf.DUMMYFUNCTION("""COMPUTED_VALUE"""),0.0)</f>
        <v>0</v>
      </c>
      <c r="I1461" s="3">
        <f>IFERROR(__xludf.DUMMYFUNCTION("""COMPUTED_VALUE"""),33.0)</f>
        <v>33</v>
      </c>
    </row>
    <row r="1462">
      <c r="A1462" s="3">
        <v>70.0</v>
      </c>
      <c r="B1462" s="3">
        <v>0.0</v>
      </c>
      <c r="C1462" s="3">
        <v>70.0</v>
      </c>
      <c r="D1462" s="5">
        <v>43359.30247685185</v>
      </c>
      <c r="E1462" s="8">
        <f t="shared" si="1"/>
        <v>43359</v>
      </c>
      <c r="F1462" s="9">
        <f>IFERROR(__xludf.DUMMYFUNCTION("""COMPUTED_VALUE"""),0.30247685185185186)</f>
        <v>0.3024768519</v>
      </c>
      <c r="G1462" s="3">
        <f t="shared" si="2"/>
        <v>7</v>
      </c>
      <c r="H1462" s="3">
        <f>IFERROR(__xludf.DUMMYFUNCTION("""COMPUTED_VALUE"""),15.0)</f>
        <v>15</v>
      </c>
      <c r="I1462" s="3">
        <f>IFERROR(__xludf.DUMMYFUNCTION("""COMPUTED_VALUE"""),34.0)</f>
        <v>34</v>
      </c>
    </row>
    <row r="1463">
      <c r="A1463" s="3">
        <v>89.0</v>
      </c>
      <c r="B1463" s="3">
        <v>0.0</v>
      </c>
      <c r="C1463" s="3">
        <v>84.0</v>
      </c>
      <c r="D1463" s="5">
        <v>43359.31290509259</v>
      </c>
      <c r="E1463" s="8">
        <f t="shared" si="1"/>
        <v>43359</v>
      </c>
      <c r="F1463" s="9">
        <f>IFERROR(__xludf.DUMMYFUNCTION("""COMPUTED_VALUE"""),0.3129050925925926)</f>
        <v>0.3129050926</v>
      </c>
      <c r="G1463" s="3">
        <f t="shared" si="2"/>
        <v>7</v>
      </c>
      <c r="H1463" s="3">
        <f>IFERROR(__xludf.DUMMYFUNCTION("""COMPUTED_VALUE"""),30.0)</f>
        <v>30</v>
      </c>
      <c r="I1463" s="3">
        <f>IFERROR(__xludf.DUMMYFUNCTION("""COMPUTED_VALUE"""),35.0)</f>
        <v>35</v>
      </c>
    </row>
    <row r="1464">
      <c r="A1464" s="3">
        <v>79.0</v>
      </c>
      <c r="B1464" s="3">
        <v>0.0</v>
      </c>
      <c r="C1464" s="3">
        <v>78.0</v>
      </c>
      <c r="D1464" s="5">
        <v>43359.32331018519</v>
      </c>
      <c r="E1464" s="8">
        <f t="shared" si="1"/>
        <v>43359</v>
      </c>
      <c r="F1464" s="9">
        <f>IFERROR(__xludf.DUMMYFUNCTION("""COMPUTED_VALUE"""),0.3233101851851852)</f>
        <v>0.3233101852</v>
      </c>
      <c r="G1464" s="3">
        <f t="shared" si="2"/>
        <v>7</v>
      </c>
      <c r="H1464" s="3">
        <f>IFERROR(__xludf.DUMMYFUNCTION("""COMPUTED_VALUE"""),45.0)</f>
        <v>45</v>
      </c>
      <c r="I1464" s="3">
        <f>IFERROR(__xludf.DUMMYFUNCTION("""COMPUTED_VALUE"""),34.0)</f>
        <v>34</v>
      </c>
    </row>
    <row r="1465">
      <c r="A1465" s="3">
        <v>65.0</v>
      </c>
      <c r="B1465" s="3">
        <v>0.0</v>
      </c>
      <c r="C1465" s="3">
        <v>64.0</v>
      </c>
      <c r="D1465" s="5">
        <v>43359.33373842593</v>
      </c>
      <c r="E1465" s="8">
        <f t="shared" si="1"/>
        <v>43359</v>
      </c>
      <c r="F1465" s="9">
        <f>IFERROR(__xludf.DUMMYFUNCTION("""COMPUTED_VALUE"""),0.33373842592592595)</f>
        <v>0.3337384259</v>
      </c>
      <c r="G1465" s="3">
        <f t="shared" si="2"/>
        <v>8</v>
      </c>
      <c r="H1465" s="3">
        <f>IFERROR(__xludf.DUMMYFUNCTION("""COMPUTED_VALUE"""),0.0)</f>
        <v>0</v>
      </c>
      <c r="I1465" s="3">
        <f>IFERROR(__xludf.DUMMYFUNCTION("""COMPUTED_VALUE"""),35.0)</f>
        <v>35</v>
      </c>
    </row>
    <row r="1466">
      <c r="A1466" s="3">
        <v>68.0</v>
      </c>
      <c r="B1466" s="3">
        <v>0.0</v>
      </c>
      <c r="C1466" s="3">
        <v>67.0</v>
      </c>
      <c r="D1466" s="5">
        <v>43359.344143518516</v>
      </c>
      <c r="E1466" s="8">
        <f t="shared" si="1"/>
        <v>43359</v>
      </c>
      <c r="F1466" s="9">
        <f>IFERROR(__xludf.DUMMYFUNCTION("""COMPUTED_VALUE"""),0.34414351851851854)</f>
        <v>0.3441435185</v>
      </c>
      <c r="G1466" s="3">
        <f t="shared" si="2"/>
        <v>8</v>
      </c>
      <c r="H1466" s="3">
        <f>IFERROR(__xludf.DUMMYFUNCTION("""COMPUTED_VALUE"""),15.0)</f>
        <v>15</v>
      </c>
      <c r="I1466" s="3">
        <f>IFERROR(__xludf.DUMMYFUNCTION("""COMPUTED_VALUE"""),34.0)</f>
        <v>34</v>
      </c>
    </row>
    <row r="1467">
      <c r="A1467" s="3">
        <v>99.0</v>
      </c>
      <c r="B1467" s="3">
        <v>0.0</v>
      </c>
      <c r="C1467" s="3">
        <v>97.0</v>
      </c>
      <c r="D1467" s="5">
        <v>43359.35457175926</v>
      </c>
      <c r="E1467" s="8">
        <f t="shared" si="1"/>
        <v>43359</v>
      </c>
      <c r="F1467" s="9">
        <f>IFERROR(__xludf.DUMMYFUNCTION("""COMPUTED_VALUE"""),0.35457175925925927)</f>
        <v>0.3545717593</v>
      </c>
      <c r="G1467" s="3">
        <f t="shared" si="2"/>
        <v>8</v>
      </c>
      <c r="H1467" s="3">
        <f>IFERROR(__xludf.DUMMYFUNCTION("""COMPUTED_VALUE"""),30.0)</f>
        <v>30</v>
      </c>
      <c r="I1467" s="3">
        <f>IFERROR(__xludf.DUMMYFUNCTION("""COMPUTED_VALUE"""),35.0)</f>
        <v>35</v>
      </c>
    </row>
    <row r="1468">
      <c r="A1468" s="3">
        <v>95.0</v>
      </c>
      <c r="B1468" s="3">
        <v>0.0</v>
      </c>
      <c r="C1468" s="3">
        <v>94.0</v>
      </c>
      <c r="D1468" s="5">
        <v>43359.36497685185</v>
      </c>
      <c r="E1468" s="8">
        <f t="shared" si="1"/>
        <v>43359</v>
      </c>
      <c r="F1468" s="9">
        <f>IFERROR(__xludf.DUMMYFUNCTION("""COMPUTED_VALUE"""),0.36497685185185186)</f>
        <v>0.3649768519</v>
      </c>
      <c r="G1468" s="3">
        <f t="shared" si="2"/>
        <v>8</v>
      </c>
      <c r="H1468" s="3">
        <f>IFERROR(__xludf.DUMMYFUNCTION("""COMPUTED_VALUE"""),45.0)</f>
        <v>45</v>
      </c>
      <c r="I1468" s="3">
        <f>IFERROR(__xludf.DUMMYFUNCTION("""COMPUTED_VALUE"""),34.0)</f>
        <v>34</v>
      </c>
    </row>
    <row r="1469">
      <c r="A1469" s="3">
        <v>68.0</v>
      </c>
      <c r="B1469" s="3">
        <v>0.0</v>
      </c>
      <c r="C1469" s="3">
        <v>67.0</v>
      </c>
      <c r="D1469" s="5">
        <v>43359.37540509259</v>
      </c>
      <c r="E1469" s="8">
        <f t="shared" si="1"/>
        <v>43359</v>
      </c>
      <c r="F1469" s="9">
        <f>IFERROR(__xludf.DUMMYFUNCTION("""COMPUTED_VALUE"""),0.3754050925925926)</f>
        <v>0.3754050926</v>
      </c>
      <c r="G1469" s="3">
        <f t="shared" si="2"/>
        <v>9</v>
      </c>
      <c r="H1469" s="3">
        <f>IFERROR(__xludf.DUMMYFUNCTION("""COMPUTED_VALUE"""),0.0)</f>
        <v>0</v>
      </c>
      <c r="I1469" s="3">
        <f>IFERROR(__xludf.DUMMYFUNCTION("""COMPUTED_VALUE"""),35.0)</f>
        <v>35</v>
      </c>
    </row>
    <row r="1470">
      <c r="A1470" s="3">
        <v>76.0</v>
      </c>
      <c r="B1470" s="3">
        <v>0.0</v>
      </c>
      <c r="C1470" s="3">
        <v>76.0</v>
      </c>
      <c r="D1470" s="5">
        <v>43359.38582175926</v>
      </c>
      <c r="E1470" s="8">
        <f t="shared" si="1"/>
        <v>43359</v>
      </c>
      <c r="F1470" s="9">
        <f>IFERROR(__xludf.DUMMYFUNCTION("""COMPUTED_VALUE"""),0.38582175925925927)</f>
        <v>0.3858217593</v>
      </c>
      <c r="G1470" s="3">
        <f t="shared" si="2"/>
        <v>9</v>
      </c>
      <c r="H1470" s="3">
        <f>IFERROR(__xludf.DUMMYFUNCTION("""COMPUTED_VALUE"""),15.0)</f>
        <v>15</v>
      </c>
      <c r="I1470" s="3">
        <f>IFERROR(__xludf.DUMMYFUNCTION("""COMPUTED_VALUE"""),35.0)</f>
        <v>35</v>
      </c>
    </row>
    <row r="1471">
      <c r="A1471" s="3">
        <v>73.0</v>
      </c>
      <c r="B1471" s="3">
        <v>0.0</v>
      </c>
      <c r="C1471" s="3">
        <v>72.0</v>
      </c>
      <c r="D1471" s="5">
        <v>43359.39623842593</v>
      </c>
      <c r="E1471" s="8">
        <f t="shared" si="1"/>
        <v>43359</v>
      </c>
      <c r="F1471" s="9">
        <f>IFERROR(__xludf.DUMMYFUNCTION("""COMPUTED_VALUE"""),0.39623842592592595)</f>
        <v>0.3962384259</v>
      </c>
      <c r="G1471" s="3">
        <f t="shared" si="2"/>
        <v>9</v>
      </c>
      <c r="H1471" s="3">
        <f>IFERROR(__xludf.DUMMYFUNCTION("""COMPUTED_VALUE"""),30.0)</f>
        <v>30</v>
      </c>
      <c r="I1471" s="3">
        <f>IFERROR(__xludf.DUMMYFUNCTION("""COMPUTED_VALUE"""),35.0)</f>
        <v>35</v>
      </c>
    </row>
    <row r="1472">
      <c r="A1472" s="3">
        <v>110.0</v>
      </c>
      <c r="B1472" s="3">
        <v>0.0</v>
      </c>
      <c r="C1472" s="3">
        <v>109.0</v>
      </c>
      <c r="D1472" s="5">
        <v>43359.406643518516</v>
      </c>
      <c r="E1472" s="8">
        <f t="shared" si="1"/>
        <v>43359</v>
      </c>
      <c r="F1472" s="9">
        <f>IFERROR(__xludf.DUMMYFUNCTION("""COMPUTED_VALUE"""),0.40664351851851854)</f>
        <v>0.4066435185</v>
      </c>
      <c r="G1472" s="3">
        <f t="shared" si="2"/>
        <v>9</v>
      </c>
      <c r="H1472" s="3">
        <f>IFERROR(__xludf.DUMMYFUNCTION("""COMPUTED_VALUE"""),45.0)</f>
        <v>45</v>
      </c>
      <c r="I1472" s="3">
        <f>IFERROR(__xludf.DUMMYFUNCTION("""COMPUTED_VALUE"""),34.0)</f>
        <v>34</v>
      </c>
    </row>
    <row r="1473">
      <c r="A1473" s="3">
        <v>85.0</v>
      </c>
      <c r="B1473" s="3">
        <v>0.0</v>
      </c>
      <c r="C1473" s="3">
        <v>84.0</v>
      </c>
      <c r="D1473" s="5">
        <v>43359.41707175926</v>
      </c>
      <c r="E1473" s="8">
        <f t="shared" si="1"/>
        <v>43359</v>
      </c>
      <c r="F1473" s="9">
        <f>IFERROR(__xludf.DUMMYFUNCTION("""COMPUTED_VALUE"""),0.41707175925925927)</f>
        <v>0.4170717593</v>
      </c>
      <c r="G1473" s="3">
        <f t="shared" si="2"/>
        <v>10</v>
      </c>
      <c r="H1473" s="3">
        <f>IFERROR(__xludf.DUMMYFUNCTION("""COMPUTED_VALUE"""),0.0)</f>
        <v>0</v>
      </c>
      <c r="I1473" s="3">
        <f>IFERROR(__xludf.DUMMYFUNCTION("""COMPUTED_VALUE"""),35.0)</f>
        <v>35</v>
      </c>
    </row>
    <row r="1474">
      <c r="A1474" s="3">
        <v>130.0</v>
      </c>
      <c r="B1474" s="3">
        <v>0.0</v>
      </c>
      <c r="C1474" s="3">
        <v>129.0</v>
      </c>
      <c r="D1474" s="5">
        <v>43359.42747685185</v>
      </c>
      <c r="E1474" s="8">
        <f t="shared" si="1"/>
        <v>43359</v>
      </c>
      <c r="F1474" s="9">
        <f>IFERROR(__xludf.DUMMYFUNCTION("""COMPUTED_VALUE"""),0.42747685185185186)</f>
        <v>0.4274768519</v>
      </c>
      <c r="G1474" s="3">
        <f t="shared" si="2"/>
        <v>10</v>
      </c>
      <c r="H1474" s="3">
        <f>IFERROR(__xludf.DUMMYFUNCTION("""COMPUTED_VALUE"""),15.0)</f>
        <v>15</v>
      </c>
      <c r="I1474" s="3">
        <f>IFERROR(__xludf.DUMMYFUNCTION("""COMPUTED_VALUE"""),34.0)</f>
        <v>34</v>
      </c>
    </row>
    <row r="1475">
      <c r="A1475" s="3">
        <v>134.0</v>
      </c>
      <c r="B1475" s="3">
        <v>0.0</v>
      </c>
      <c r="C1475" s="3">
        <v>133.0</v>
      </c>
      <c r="D1475" s="5">
        <v>43359.437893518516</v>
      </c>
      <c r="E1475" s="8">
        <f t="shared" si="1"/>
        <v>43359</v>
      </c>
      <c r="F1475" s="9">
        <f>IFERROR(__xludf.DUMMYFUNCTION("""COMPUTED_VALUE"""),0.43789351851851854)</f>
        <v>0.4378935185</v>
      </c>
      <c r="G1475" s="3">
        <f t="shared" si="2"/>
        <v>10</v>
      </c>
      <c r="H1475" s="3">
        <f>IFERROR(__xludf.DUMMYFUNCTION("""COMPUTED_VALUE"""),30.0)</f>
        <v>30</v>
      </c>
      <c r="I1475" s="3">
        <f>IFERROR(__xludf.DUMMYFUNCTION("""COMPUTED_VALUE"""),34.0)</f>
        <v>34</v>
      </c>
    </row>
    <row r="1476">
      <c r="A1476" s="3">
        <v>136.0</v>
      </c>
      <c r="B1476" s="3">
        <v>0.0</v>
      </c>
      <c r="C1476" s="3">
        <v>135.0</v>
      </c>
      <c r="D1476" s="5">
        <v>43359.44831018519</v>
      </c>
      <c r="E1476" s="8">
        <f t="shared" si="1"/>
        <v>43359</v>
      </c>
      <c r="F1476" s="9">
        <f>IFERROR(__xludf.DUMMYFUNCTION("""COMPUTED_VALUE"""),0.4483101851851852)</f>
        <v>0.4483101852</v>
      </c>
      <c r="G1476" s="3">
        <f t="shared" si="2"/>
        <v>10</v>
      </c>
      <c r="H1476" s="3">
        <f>IFERROR(__xludf.DUMMYFUNCTION("""COMPUTED_VALUE"""),45.0)</f>
        <v>45</v>
      </c>
      <c r="I1476" s="3">
        <f>IFERROR(__xludf.DUMMYFUNCTION("""COMPUTED_VALUE"""),34.0)</f>
        <v>34</v>
      </c>
    </row>
    <row r="1477">
      <c r="A1477" s="3">
        <v>113.0</v>
      </c>
      <c r="B1477" s="3">
        <v>0.0</v>
      </c>
      <c r="C1477" s="3">
        <v>113.0</v>
      </c>
      <c r="D1477" s="5">
        <v>43359.45873842593</v>
      </c>
      <c r="E1477" s="8">
        <f t="shared" si="1"/>
        <v>43359</v>
      </c>
      <c r="F1477" s="9">
        <f>IFERROR(__xludf.DUMMYFUNCTION("""COMPUTED_VALUE"""),0.45873842592592595)</f>
        <v>0.4587384259</v>
      </c>
      <c r="G1477" s="3">
        <f t="shared" si="2"/>
        <v>11</v>
      </c>
      <c r="H1477" s="3">
        <f>IFERROR(__xludf.DUMMYFUNCTION("""COMPUTED_VALUE"""),0.0)</f>
        <v>0</v>
      </c>
      <c r="I1477" s="3">
        <f>IFERROR(__xludf.DUMMYFUNCTION("""COMPUTED_VALUE"""),35.0)</f>
        <v>35</v>
      </c>
    </row>
    <row r="1478">
      <c r="A1478" s="3">
        <v>116.0</v>
      </c>
      <c r="B1478" s="3">
        <v>0.0</v>
      </c>
      <c r="C1478" s="3">
        <v>115.0</v>
      </c>
      <c r="D1478" s="5">
        <v>43359.469143518516</v>
      </c>
      <c r="E1478" s="8">
        <f t="shared" si="1"/>
        <v>43359</v>
      </c>
      <c r="F1478" s="9">
        <f>IFERROR(__xludf.DUMMYFUNCTION("""COMPUTED_VALUE"""),0.46914351851851854)</f>
        <v>0.4691435185</v>
      </c>
      <c r="G1478" s="3">
        <f t="shared" si="2"/>
        <v>11</v>
      </c>
      <c r="H1478" s="3">
        <f>IFERROR(__xludf.DUMMYFUNCTION("""COMPUTED_VALUE"""),15.0)</f>
        <v>15</v>
      </c>
      <c r="I1478" s="3">
        <f>IFERROR(__xludf.DUMMYFUNCTION("""COMPUTED_VALUE"""),34.0)</f>
        <v>34</v>
      </c>
    </row>
    <row r="1479">
      <c r="A1479" s="3">
        <v>155.0</v>
      </c>
      <c r="B1479" s="3">
        <v>2.0</v>
      </c>
      <c r="C1479" s="3">
        <v>157.0</v>
      </c>
      <c r="D1479" s="5">
        <v>43359.47956018519</v>
      </c>
      <c r="E1479" s="8">
        <f t="shared" si="1"/>
        <v>43359</v>
      </c>
      <c r="F1479" s="9">
        <f>IFERROR(__xludf.DUMMYFUNCTION("""COMPUTED_VALUE"""),0.4795601851851852)</f>
        <v>0.4795601852</v>
      </c>
      <c r="G1479" s="3">
        <f t="shared" si="2"/>
        <v>11</v>
      </c>
      <c r="H1479" s="3">
        <f>IFERROR(__xludf.DUMMYFUNCTION("""COMPUTED_VALUE"""),30.0)</f>
        <v>30</v>
      </c>
      <c r="I1479" s="3">
        <f>IFERROR(__xludf.DUMMYFUNCTION("""COMPUTED_VALUE"""),34.0)</f>
        <v>34</v>
      </c>
    </row>
    <row r="1480">
      <c r="A1480" s="3">
        <v>223.0</v>
      </c>
      <c r="B1480" s="3">
        <v>1.0</v>
      </c>
      <c r="C1480" s="3">
        <v>224.0</v>
      </c>
      <c r="D1480" s="5">
        <v>43359.48997685185</v>
      </c>
      <c r="E1480" s="8">
        <f t="shared" si="1"/>
        <v>43359</v>
      </c>
      <c r="F1480" s="9">
        <f>IFERROR(__xludf.DUMMYFUNCTION("""COMPUTED_VALUE"""),0.48997685185185186)</f>
        <v>0.4899768519</v>
      </c>
      <c r="G1480" s="3">
        <f t="shared" si="2"/>
        <v>11</v>
      </c>
      <c r="H1480" s="3">
        <f>IFERROR(__xludf.DUMMYFUNCTION("""COMPUTED_VALUE"""),45.0)</f>
        <v>45</v>
      </c>
      <c r="I1480" s="3">
        <f>IFERROR(__xludf.DUMMYFUNCTION("""COMPUTED_VALUE"""),34.0)</f>
        <v>34</v>
      </c>
    </row>
    <row r="1481">
      <c r="A1481" s="3">
        <v>209.0</v>
      </c>
      <c r="B1481" s="3">
        <v>0.0</v>
      </c>
      <c r="C1481" s="3">
        <v>199.0</v>
      </c>
      <c r="D1481" s="5">
        <v>43359.50040509259</v>
      </c>
      <c r="E1481" s="8">
        <f t="shared" si="1"/>
        <v>43359</v>
      </c>
      <c r="F1481" s="9">
        <f>IFERROR(__xludf.DUMMYFUNCTION("""COMPUTED_VALUE"""),0.5004050925925926)</f>
        <v>0.5004050926</v>
      </c>
      <c r="G1481" s="3">
        <f t="shared" si="2"/>
        <v>12</v>
      </c>
      <c r="H1481" s="3">
        <f>IFERROR(__xludf.DUMMYFUNCTION("""COMPUTED_VALUE"""),0.0)</f>
        <v>0</v>
      </c>
      <c r="I1481" s="3">
        <f>IFERROR(__xludf.DUMMYFUNCTION("""COMPUTED_VALUE"""),35.0)</f>
        <v>35</v>
      </c>
    </row>
    <row r="1482">
      <c r="A1482" s="3">
        <v>211.0</v>
      </c>
      <c r="B1482" s="3">
        <v>0.0</v>
      </c>
      <c r="C1482" s="3">
        <v>210.0</v>
      </c>
      <c r="D1482" s="5">
        <v>43359.51082175926</v>
      </c>
      <c r="E1482" s="8">
        <f t="shared" si="1"/>
        <v>43359</v>
      </c>
      <c r="F1482" s="9">
        <f>IFERROR(__xludf.DUMMYFUNCTION("""COMPUTED_VALUE"""),0.5108217592592592)</f>
        <v>0.5108217593</v>
      </c>
      <c r="G1482" s="3">
        <f t="shared" si="2"/>
        <v>12</v>
      </c>
      <c r="H1482" s="3">
        <f>IFERROR(__xludf.DUMMYFUNCTION("""COMPUTED_VALUE"""),15.0)</f>
        <v>15</v>
      </c>
      <c r="I1482" s="3">
        <f>IFERROR(__xludf.DUMMYFUNCTION("""COMPUTED_VALUE"""),35.0)</f>
        <v>35</v>
      </c>
    </row>
    <row r="1483">
      <c r="A1483" s="3">
        <v>253.0</v>
      </c>
      <c r="B1483" s="3">
        <v>2.0</v>
      </c>
      <c r="C1483" s="3">
        <v>255.0</v>
      </c>
      <c r="D1483" s="5">
        <v>43359.52122685185</v>
      </c>
      <c r="E1483" s="8">
        <f t="shared" si="1"/>
        <v>43359</v>
      </c>
      <c r="F1483" s="9">
        <f>IFERROR(__xludf.DUMMYFUNCTION("""COMPUTED_VALUE"""),0.5212268518518518)</f>
        <v>0.5212268519</v>
      </c>
      <c r="G1483" s="3">
        <f t="shared" si="2"/>
        <v>12</v>
      </c>
      <c r="H1483" s="3">
        <f>IFERROR(__xludf.DUMMYFUNCTION("""COMPUTED_VALUE"""),30.0)</f>
        <v>30</v>
      </c>
      <c r="I1483" s="3">
        <f>IFERROR(__xludf.DUMMYFUNCTION("""COMPUTED_VALUE"""),34.0)</f>
        <v>34</v>
      </c>
    </row>
    <row r="1484">
      <c r="A1484" s="3">
        <v>285.0</v>
      </c>
      <c r="B1484" s="3">
        <v>4.0</v>
      </c>
      <c r="C1484" s="3">
        <v>284.0</v>
      </c>
      <c r="D1484" s="5">
        <v>43359.531643518516</v>
      </c>
      <c r="E1484" s="8">
        <f t="shared" si="1"/>
        <v>43359</v>
      </c>
      <c r="F1484" s="9">
        <f>IFERROR(__xludf.DUMMYFUNCTION("""COMPUTED_VALUE"""),0.5316435185185185)</f>
        <v>0.5316435185</v>
      </c>
      <c r="G1484" s="3">
        <f t="shared" si="2"/>
        <v>12</v>
      </c>
      <c r="H1484" s="3">
        <f>IFERROR(__xludf.DUMMYFUNCTION("""COMPUTED_VALUE"""),45.0)</f>
        <v>45</v>
      </c>
      <c r="I1484" s="3">
        <f>IFERROR(__xludf.DUMMYFUNCTION("""COMPUTED_VALUE"""),34.0)</f>
        <v>34</v>
      </c>
    </row>
    <row r="1485">
      <c r="A1485" s="3">
        <v>263.0</v>
      </c>
      <c r="B1485" s="3">
        <v>3.0</v>
      </c>
      <c r="C1485" s="3">
        <v>266.0</v>
      </c>
      <c r="D1485" s="5">
        <v>43359.54207175926</v>
      </c>
      <c r="E1485" s="8">
        <f t="shared" si="1"/>
        <v>43359</v>
      </c>
      <c r="F1485" s="9">
        <f>IFERROR(__xludf.DUMMYFUNCTION("""COMPUTED_VALUE"""),0.5420717592592592)</f>
        <v>0.5420717593</v>
      </c>
      <c r="G1485" s="3">
        <f t="shared" si="2"/>
        <v>13</v>
      </c>
      <c r="H1485" s="3">
        <f>IFERROR(__xludf.DUMMYFUNCTION("""COMPUTED_VALUE"""),0.0)</f>
        <v>0</v>
      </c>
      <c r="I1485" s="3">
        <f>IFERROR(__xludf.DUMMYFUNCTION("""COMPUTED_VALUE"""),35.0)</f>
        <v>35</v>
      </c>
    </row>
    <row r="1486">
      <c r="A1486" s="3">
        <v>273.0</v>
      </c>
      <c r="B1486" s="3">
        <v>5.0</v>
      </c>
      <c r="C1486" s="3">
        <v>278.0</v>
      </c>
      <c r="D1486" s="5">
        <v>43359.55247685185</v>
      </c>
      <c r="E1486" s="8">
        <f t="shared" si="1"/>
        <v>43359</v>
      </c>
      <c r="F1486" s="9">
        <f>IFERROR(__xludf.DUMMYFUNCTION("""COMPUTED_VALUE"""),0.5524768518518518)</f>
        <v>0.5524768519</v>
      </c>
      <c r="G1486" s="3">
        <f t="shared" si="2"/>
        <v>13</v>
      </c>
      <c r="H1486" s="3">
        <f>IFERROR(__xludf.DUMMYFUNCTION("""COMPUTED_VALUE"""),15.0)</f>
        <v>15</v>
      </c>
      <c r="I1486" s="3">
        <f>IFERROR(__xludf.DUMMYFUNCTION("""COMPUTED_VALUE"""),34.0)</f>
        <v>34</v>
      </c>
    </row>
    <row r="1487">
      <c r="A1487" s="3">
        <v>267.0</v>
      </c>
      <c r="B1487" s="3">
        <v>3.0</v>
      </c>
      <c r="C1487" s="3">
        <v>270.0</v>
      </c>
      <c r="D1487" s="5">
        <v>43359.562893518516</v>
      </c>
      <c r="E1487" s="8">
        <f t="shared" si="1"/>
        <v>43359</v>
      </c>
      <c r="F1487" s="9">
        <f>IFERROR(__xludf.DUMMYFUNCTION("""COMPUTED_VALUE"""),0.5628935185185185)</f>
        <v>0.5628935185</v>
      </c>
      <c r="G1487" s="3">
        <f t="shared" si="2"/>
        <v>13</v>
      </c>
      <c r="H1487" s="3">
        <f>IFERROR(__xludf.DUMMYFUNCTION("""COMPUTED_VALUE"""),30.0)</f>
        <v>30</v>
      </c>
      <c r="I1487" s="3">
        <f>IFERROR(__xludf.DUMMYFUNCTION("""COMPUTED_VALUE"""),34.0)</f>
        <v>34</v>
      </c>
    </row>
    <row r="1488">
      <c r="A1488" s="3">
        <v>336.0</v>
      </c>
      <c r="B1488" s="3">
        <v>1.0</v>
      </c>
      <c r="C1488" s="3">
        <v>337.0</v>
      </c>
      <c r="D1488" s="5">
        <v>43359.57331018519</v>
      </c>
      <c r="E1488" s="8">
        <f t="shared" si="1"/>
        <v>43359</v>
      </c>
      <c r="F1488" s="9">
        <f>IFERROR(__xludf.DUMMYFUNCTION("""COMPUTED_VALUE"""),0.5733101851851852)</f>
        <v>0.5733101852</v>
      </c>
      <c r="G1488" s="3">
        <f t="shared" si="2"/>
        <v>13</v>
      </c>
      <c r="H1488" s="3">
        <f>IFERROR(__xludf.DUMMYFUNCTION("""COMPUTED_VALUE"""),45.0)</f>
        <v>45</v>
      </c>
      <c r="I1488" s="3">
        <f>IFERROR(__xludf.DUMMYFUNCTION("""COMPUTED_VALUE"""),34.0)</f>
        <v>34</v>
      </c>
    </row>
    <row r="1489">
      <c r="A1489" s="3">
        <v>333.0</v>
      </c>
      <c r="B1489" s="3">
        <v>1.0</v>
      </c>
      <c r="C1489" s="3">
        <v>334.0</v>
      </c>
      <c r="D1489" s="5">
        <v>43359.58373842593</v>
      </c>
      <c r="E1489" s="8">
        <f t="shared" si="1"/>
        <v>43359</v>
      </c>
      <c r="F1489" s="9">
        <f>IFERROR(__xludf.DUMMYFUNCTION("""COMPUTED_VALUE"""),0.583738425925926)</f>
        <v>0.5837384259</v>
      </c>
      <c r="G1489" s="3">
        <f t="shared" si="2"/>
        <v>14</v>
      </c>
      <c r="H1489" s="3">
        <f>IFERROR(__xludf.DUMMYFUNCTION("""COMPUTED_VALUE"""),0.0)</f>
        <v>0</v>
      </c>
      <c r="I1489" s="3">
        <f>IFERROR(__xludf.DUMMYFUNCTION("""COMPUTED_VALUE"""),35.0)</f>
        <v>35</v>
      </c>
    </row>
    <row r="1490">
      <c r="A1490" s="3">
        <v>306.0</v>
      </c>
      <c r="B1490" s="3">
        <v>0.0</v>
      </c>
      <c r="C1490" s="3">
        <v>306.0</v>
      </c>
      <c r="D1490" s="5">
        <v>43359.594143518516</v>
      </c>
      <c r="E1490" s="8">
        <f t="shared" si="1"/>
        <v>43359</v>
      </c>
      <c r="F1490" s="9">
        <f>IFERROR(__xludf.DUMMYFUNCTION("""COMPUTED_VALUE"""),0.5941435185185185)</f>
        <v>0.5941435185</v>
      </c>
      <c r="G1490" s="3">
        <f t="shared" si="2"/>
        <v>14</v>
      </c>
      <c r="H1490" s="3">
        <f>IFERROR(__xludf.DUMMYFUNCTION("""COMPUTED_VALUE"""),15.0)</f>
        <v>15</v>
      </c>
      <c r="I1490" s="3">
        <f>IFERROR(__xludf.DUMMYFUNCTION("""COMPUTED_VALUE"""),34.0)</f>
        <v>34</v>
      </c>
    </row>
    <row r="1491">
      <c r="A1491" s="3">
        <v>258.0</v>
      </c>
      <c r="B1491" s="3">
        <v>3.0</v>
      </c>
      <c r="C1491" s="3">
        <v>261.0</v>
      </c>
      <c r="D1491" s="5">
        <v>43359.60456018519</v>
      </c>
      <c r="E1491" s="8">
        <f t="shared" si="1"/>
        <v>43359</v>
      </c>
      <c r="F1491" s="9">
        <f>IFERROR(__xludf.DUMMYFUNCTION("""COMPUTED_VALUE"""),0.6045601851851852)</f>
        <v>0.6045601852</v>
      </c>
      <c r="G1491" s="3">
        <f t="shared" si="2"/>
        <v>14</v>
      </c>
      <c r="H1491" s="3">
        <f>IFERROR(__xludf.DUMMYFUNCTION("""COMPUTED_VALUE"""),30.0)</f>
        <v>30</v>
      </c>
      <c r="I1491" s="3">
        <f>IFERROR(__xludf.DUMMYFUNCTION("""COMPUTED_VALUE"""),34.0)</f>
        <v>34</v>
      </c>
    </row>
    <row r="1492">
      <c r="A1492" s="3">
        <v>283.0</v>
      </c>
      <c r="B1492" s="3">
        <v>0.0</v>
      </c>
      <c r="C1492" s="3">
        <v>283.0</v>
      </c>
      <c r="D1492" s="5">
        <v>43359.61497685185</v>
      </c>
      <c r="E1492" s="8">
        <f t="shared" si="1"/>
        <v>43359</v>
      </c>
      <c r="F1492" s="9">
        <f>IFERROR(__xludf.DUMMYFUNCTION("""COMPUTED_VALUE"""),0.6149768518518518)</f>
        <v>0.6149768519</v>
      </c>
      <c r="G1492" s="3">
        <f t="shared" si="2"/>
        <v>14</v>
      </c>
      <c r="H1492" s="3">
        <f>IFERROR(__xludf.DUMMYFUNCTION("""COMPUTED_VALUE"""),45.0)</f>
        <v>45</v>
      </c>
      <c r="I1492" s="3">
        <f>IFERROR(__xludf.DUMMYFUNCTION("""COMPUTED_VALUE"""),34.0)</f>
        <v>34</v>
      </c>
    </row>
    <row r="1493">
      <c r="A1493" s="3">
        <v>307.0</v>
      </c>
      <c r="B1493" s="3">
        <v>2.0</v>
      </c>
      <c r="C1493" s="3">
        <v>309.0</v>
      </c>
      <c r="D1493" s="5">
        <v>43359.625393518516</v>
      </c>
      <c r="E1493" s="8">
        <f t="shared" si="1"/>
        <v>43359</v>
      </c>
      <c r="F1493" s="9">
        <f>IFERROR(__xludf.DUMMYFUNCTION("""COMPUTED_VALUE"""),0.6253935185185185)</f>
        <v>0.6253935185</v>
      </c>
      <c r="G1493" s="3">
        <f t="shared" si="2"/>
        <v>15</v>
      </c>
      <c r="H1493" s="3">
        <f>IFERROR(__xludf.DUMMYFUNCTION("""COMPUTED_VALUE"""),0.0)</f>
        <v>0</v>
      </c>
      <c r="I1493" s="3">
        <f>IFERROR(__xludf.DUMMYFUNCTION("""COMPUTED_VALUE"""),34.0)</f>
        <v>34</v>
      </c>
    </row>
    <row r="1494">
      <c r="A1494" s="3">
        <v>316.0</v>
      </c>
      <c r="B1494" s="3">
        <v>5.0</v>
      </c>
      <c r="C1494" s="3">
        <v>321.0</v>
      </c>
      <c r="D1494" s="5">
        <v>43359.63581018519</v>
      </c>
      <c r="E1494" s="8">
        <f t="shared" si="1"/>
        <v>43359</v>
      </c>
      <c r="F1494" s="9">
        <f>IFERROR(__xludf.DUMMYFUNCTION("""COMPUTED_VALUE"""),0.6358101851851852)</f>
        <v>0.6358101852</v>
      </c>
      <c r="G1494" s="3">
        <f t="shared" si="2"/>
        <v>15</v>
      </c>
      <c r="H1494" s="3">
        <f>IFERROR(__xludf.DUMMYFUNCTION("""COMPUTED_VALUE"""),15.0)</f>
        <v>15</v>
      </c>
      <c r="I1494" s="3">
        <f>IFERROR(__xludf.DUMMYFUNCTION("""COMPUTED_VALUE"""),34.0)</f>
        <v>34</v>
      </c>
    </row>
    <row r="1495">
      <c r="A1495" s="3">
        <v>376.0</v>
      </c>
      <c r="B1495" s="3">
        <v>2.0</v>
      </c>
      <c r="C1495" s="3">
        <v>378.0</v>
      </c>
      <c r="D1495" s="5">
        <v>43359.64622685185</v>
      </c>
      <c r="E1495" s="8">
        <f t="shared" si="1"/>
        <v>43359</v>
      </c>
      <c r="F1495" s="9">
        <f>IFERROR(__xludf.DUMMYFUNCTION("""COMPUTED_VALUE"""),0.6462268518518518)</f>
        <v>0.6462268519</v>
      </c>
      <c r="G1495" s="3">
        <f t="shared" si="2"/>
        <v>15</v>
      </c>
      <c r="H1495" s="3">
        <f>IFERROR(__xludf.DUMMYFUNCTION("""COMPUTED_VALUE"""),30.0)</f>
        <v>30</v>
      </c>
      <c r="I1495" s="3">
        <f>IFERROR(__xludf.DUMMYFUNCTION("""COMPUTED_VALUE"""),34.0)</f>
        <v>34</v>
      </c>
    </row>
    <row r="1496">
      <c r="A1496" s="3">
        <v>375.0</v>
      </c>
      <c r="B1496" s="3">
        <v>4.0</v>
      </c>
      <c r="C1496" s="3">
        <v>379.0</v>
      </c>
      <c r="D1496" s="5">
        <v>43359.65665509259</v>
      </c>
      <c r="E1496" s="8">
        <f t="shared" si="1"/>
        <v>43359</v>
      </c>
      <c r="F1496" s="9">
        <f>IFERROR(__xludf.DUMMYFUNCTION("""COMPUTED_VALUE"""),0.6566550925925926)</f>
        <v>0.6566550926</v>
      </c>
      <c r="G1496" s="3">
        <f t="shared" si="2"/>
        <v>15</v>
      </c>
      <c r="H1496" s="3">
        <f>IFERROR(__xludf.DUMMYFUNCTION("""COMPUTED_VALUE"""),45.0)</f>
        <v>45</v>
      </c>
      <c r="I1496" s="3">
        <f>IFERROR(__xludf.DUMMYFUNCTION("""COMPUTED_VALUE"""),35.0)</f>
        <v>35</v>
      </c>
    </row>
    <row r="1497">
      <c r="A1497" s="3">
        <v>383.0</v>
      </c>
      <c r="B1497" s="3">
        <v>5.0</v>
      </c>
      <c r="C1497" s="3">
        <v>388.0</v>
      </c>
      <c r="D1497" s="5">
        <v>43359.66706018519</v>
      </c>
      <c r="E1497" s="8">
        <f t="shared" si="1"/>
        <v>43359</v>
      </c>
      <c r="F1497" s="9">
        <f>IFERROR(__xludf.DUMMYFUNCTION("""COMPUTED_VALUE"""),0.6670601851851852)</f>
        <v>0.6670601852</v>
      </c>
      <c r="G1497" s="3">
        <f t="shared" si="2"/>
        <v>16</v>
      </c>
      <c r="H1497" s="3">
        <f>IFERROR(__xludf.DUMMYFUNCTION("""COMPUTED_VALUE"""),0.0)</f>
        <v>0</v>
      </c>
      <c r="I1497" s="3">
        <f>IFERROR(__xludf.DUMMYFUNCTION("""COMPUTED_VALUE"""),34.0)</f>
        <v>34</v>
      </c>
    </row>
    <row r="1498">
      <c r="A1498" s="3">
        <v>397.0</v>
      </c>
      <c r="B1498" s="3">
        <v>1.0</v>
      </c>
      <c r="C1498" s="3">
        <v>398.0</v>
      </c>
      <c r="D1498" s="5">
        <v>43359.67747685185</v>
      </c>
      <c r="E1498" s="8">
        <f t="shared" si="1"/>
        <v>43359</v>
      </c>
      <c r="F1498" s="9">
        <f>IFERROR(__xludf.DUMMYFUNCTION("""COMPUTED_VALUE"""),0.6774768518518518)</f>
        <v>0.6774768519</v>
      </c>
      <c r="G1498" s="3">
        <f t="shared" si="2"/>
        <v>16</v>
      </c>
      <c r="H1498" s="3">
        <f>IFERROR(__xludf.DUMMYFUNCTION("""COMPUTED_VALUE"""),15.0)</f>
        <v>15</v>
      </c>
      <c r="I1498" s="3">
        <f>IFERROR(__xludf.DUMMYFUNCTION("""COMPUTED_VALUE"""),34.0)</f>
        <v>34</v>
      </c>
    </row>
    <row r="1499">
      <c r="A1499" s="3">
        <v>377.0</v>
      </c>
      <c r="B1499" s="3">
        <v>1.0</v>
      </c>
      <c r="C1499" s="3">
        <v>378.0</v>
      </c>
      <c r="D1499" s="5">
        <v>43359.68788194445</v>
      </c>
      <c r="E1499" s="8">
        <f t="shared" si="1"/>
        <v>43359</v>
      </c>
      <c r="F1499" s="9">
        <f>IFERROR(__xludf.DUMMYFUNCTION("""COMPUTED_VALUE"""),0.6878819444444444)</f>
        <v>0.6878819444</v>
      </c>
      <c r="G1499" s="3">
        <f t="shared" si="2"/>
        <v>16</v>
      </c>
      <c r="H1499" s="3">
        <f>IFERROR(__xludf.DUMMYFUNCTION("""COMPUTED_VALUE"""),30.0)</f>
        <v>30</v>
      </c>
      <c r="I1499" s="3">
        <f>IFERROR(__xludf.DUMMYFUNCTION("""COMPUTED_VALUE"""),33.0)</f>
        <v>33</v>
      </c>
    </row>
    <row r="1500">
      <c r="A1500" s="3">
        <v>368.0</v>
      </c>
      <c r="B1500" s="3">
        <v>4.0</v>
      </c>
      <c r="C1500" s="3">
        <v>372.0</v>
      </c>
      <c r="D1500" s="5">
        <v>43359.69831018519</v>
      </c>
      <c r="E1500" s="8">
        <f t="shared" si="1"/>
        <v>43359</v>
      </c>
      <c r="F1500" s="9">
        <f>IFERROR(__xludf.DUMMYFUNCTION("""COMPUTED_VALUE"""),0.6983101851851852)</f>
        <v>0.6983101852</v>
      </c>
      <c r="G1500" s="3">
        <f t="shared" si="2"/>
        <v>16</v>
      </c>
      <c r="H1500" s="3">
        <f>IFERROR(__xludf.DUMMYFUNCTION("""COMPUTED_VALUE"""),45.0)</f>
        <v>45</v>
      </c>
      <c r="I1500" s="3">
        <f>IFERROR(__xludf.DUMMYFUNCTION("""COMPUTED_VALUE"""),34.0)</f>
        <v>34</v>
      </c>
    </row>
    <row r="1501">
      <c r="A1501" s="3">
        <v>325.0</v>
      </c>
      <c r="B1501" s="3">
        <v>0.0</v>
      </c>
      <c r="C1501" s="3">
        <v>325.0</v>
      </c>
      <c r="D1501" s="5">
        <v>43359.70872685185</v>
      </c>
      <c r="E1501" s="8">
        <f t="shared" si="1"/>
        <v>43359</v>
      </c>
      <c r="F1501" s="9">
        <f>IFERROR(__xludf.DUMMYFUNCTION("""COMPUTED_VALUE"""),0.7087268518518518)</f>
        <v>0.7087268519</v>
      </c>
      <c r="G1501" s="3">
        <f t="shared" si="2"/>
        <v>17</v>
      </c>
      <c r="H1501" s="3">
        <f>IFERROR(__xludf.DUMMYFUNCTION("""COMPUTED_VALUE"""),0.0)</f>
        <v>0</v>
      </c>
      <c r="I1501" s="3">
        <f>IFERROR(__xludf.DUMMYFUNCTION("""COMPUTED_VALUE"""),34.0)</f>
        <v>34</v>
      </c>
    </row>
    <row r="1502">
      <c r="A1502" s="3">
        <v>321.0</v>
      </c>
      <c r="B1502" s="3">
        <v>1.0</v>
      </c>
      <c r="C1502" s="3">
        <v>322.0</v>
      </c>
      <c r="D1502" s="5">
        <v>43359.71913194445</v>
      </c>
      <c r="E1502" s="8">
        <f t="shared" si="1"/>
        <v>43359</v>
      </c>
      <c r="F1502" s="9">
        <f>IFERROR(__xludf.DUMMYFUNCTION("""COMPUTED_VALUE"""),0.7191319444444444)</f>
        <v>0.7191319444</v>
      </c>
      <c r="G1502" s="3">
        <f t="shared" si="2"/>
        <v>17</v>
      </c>
      <c r="H1502" s="3">
        <f>IFERROR(__xludf.DUMMYFUNCTION("""COMPUTED_VALUE"""),15.0)</f>
        <v>15</v>
      </c>
      <c r="I1502" s="3">
        <f>IFERROR(__xludf.DUMMYFUNCTION("""COMPUTED_VALUE"""),33.0)</f>
        <v>33</v>
      </c>
    </row>
    <row r="1503">
      <c r="A1503" s="3">
        <v>345.0</v>
      </c>
      <c r="B1503" s="3">
        <v>2.0</v>
      </c>
      <c r="C1503" s="3">
        <v>347.0</v>
      </c>
      <c r="D1503" s="5">
        <v>43359.72956018519</v>
      </c>
      <c r="E1503" s="8">
        <f t="shared" si="1"/>
        <v>43359</v>
      </c>
      <c r="F1503" s="9">
        <f>IFERROR(__xludf.DUMMYFUNCTION("""COMPUTED_VALUE"""),0.7295601851851852)</f>
        <v>0.7295601852</v>
      </c>
      <c r="G1503" s="3">
        <f t="shared" si="2"/>
        <v>17</v>
      </c>
      <c r="H1503" s="3">
        <f>IFERROR(__xludf.DUMMYFUNCTION("""COMPUTED_VALUE"""),30.0)</f>
        <v>30</v>
      </c>
      <c r="I1503" s="3">
        <f>IFERROR(__xludf.DUMMYFUNCTION("""COMPUTED_VALUE"""),34.0)</f>
        <v>34</v>
      </c>
    </row>
    <row r="1504">
      <c r="A1504" s="3">
        <v>337.0</v>
      </c>
      <c r="B1504" s="3">
        <v>2.0</v>
      </c>
      <c r="C1504" s="3">
        <v>338.0</v>
      </c>
      <c r="D1504" s="5">
        <v>43359.73997685185</v>
      </c>
      <c r="E1504" s="8">
        <f t="shared" si="1"/>
        <v>43359</v>
      </c>
      <c r="F1504" s="9">
        <f>IFERROR(__xludf.DUMMYFUNCTION("""COMPUTED_VALUE"""),0.7399768518518518)</f>
        <v>0.7399768519</v>
      </c>
      <c r="G1504" s="3">
        <f t="shared" si="2"/>
        <v>17</v>
      </c>
      <c r="H1504" s="3">
        <f>IFERROR(__xludf.DUMMYFUNCTION("""COMPUTED_VALUE"""),45.0)</f>
        <v>45</v>
      </c>
      <c r="I1504" s="3">
        <f>IFERROR(__xludf.DUMMYFUNCTION("""COMPUTED_VALUE"""),34.0)</f>
        <v>34</v>
      </c>
    </row>
    <row r="1505">
      <c r="A1505" s="3">
        <v>347.0</v>
      </c>
      <c r="B1505" s="3">
        <v>2.0</v>
      </c>
      <c r="C1505" s="3">
        <v>349.0</v>
      </c>
      <c r="D1505" s="5">
        <v>43359.750393518516</v>
      </c>
      <c r="E1505" s="8">
        <f t="shared" si="1"/>
        <v>43359</v>
      </c>
      <c r="F1505" s="9">
        <f>IFERROR(__xludf.DUMMYFUNCTION("""COMPUTED_VALUE"""),0.7503935185185185)</f>
        <v>0.7503935185</v>
      </c>
      <c r="G1505" s="3">
        <f t="shared" si="2"/>
        <v>18</v>
      </c>
      <c r="H1505" s="3">
        <f>IFERROR(__xludf.DUMMYFUNCTION("""COMPUTED_VALUE"""),0.0)</f>
        <v>0</v>
      </c>
      <c r="I1505" s="3">
        <f>IFERROR(__xludf.DUMMYFUNCTION("""COMPUTED_VALUE"""),34.0)</f>
        <v>34</v>
      </c>
    </row>
    <row r="1506">
      <c r="A1506" s="3">
        <v>428.0</v>
      </c>
      <c r="B1506" s="3">
        <v>2.0</v>
      </c>
      <c r="C1506" s="3">
        <v>430.0</v>
      </c>
      <c r="D1506" s="5">
        <v>43359.76079861111</v>
      </c>
      <c r="E1506" s="8">
        <f t="shared" si="1"/>
        <v>43359</v>
      </c>
      <c r="F1506" s="9">
        <f>IFERROR(__xludf.DUMMYFUNCTION("""COMPUTED_VALUE"""),0.7607986111111111)</f>
        <v>0.7607986111</v>
      </c>
      <c r="G1506" s="3">
        <f t="shared" si="2"/>
        <v>18</v>
      </c>
      <c r="H1506" s="3">
        <f>IFERROR(__xludf.DUMMYFUNCTION("""COMPUTED_VALUE"""),15.0)</f>
        <v>15</v>
      </c>
      <c r="I1506" s="3">
        <f>IFERROR(__xludf.DUMMYFUNCTION("""COMPUTED_VALUE"""),33.0)</f>
        <v>33</v>
      </c>
    </row>
    <row r="1507">
      <c r="A1507" s="3">
        <v>468.0</v>
      </c>
      <c r="B1507" s="3">
        <v>3.0</v>
      </c>
      <c r="C1507" s="3">
        <v>471.0</v>
      </c>
      <c r="D1507" s="5">
        <v>43359.77122685185</v>
      </c>
      <c r="E1507" s="8">
        <f t="shared" si="1"/>
        <v>43359</v>
      </c>
      <c r="F1507" s="9">
        <f>IFERROR(__xludf.DUMMYFUNCTION("""COMPUTED_VALUE"""),0.7712268518518518)</f>
        <v>0.7712268519</v>
      </c>
      <c r="G1507" s="3">
        <f t="shared" si="2"/>
        <v>18</v>
      </c>
      <c r="H1507" s="3">
        <f>IFERROR(__xludf.DUMMYFUNCTION("""COMPUTED_VALUE"""),30.0)</f>
        <v>30</v>
      </c>
      <c r="I1507" s="3">
        <f>IFERROR(__xludf.DUMMYFUNCTION("""COMPUTED_VALUE"""),34.0)</f>
        <v>34</v>
      </c>
    </row>
    <row r="1508">
      <c r="A1508" s="3">
        <v>443.0</v>
      </c>
      <c r="B1508" s="3">
        <v>1.0</v>
      </c>
      <c r="C1508" s="3">
        <v>444.0</v>
      </c>
      <c r="D1508" s="5">
        <v>43359.78163194445</v>
      </c>
      <c r="E1508" s="8">
        <f t="shared" si="1"/>
        <v>43359</v>
      </c>
      <c r="F1508" s="9">
        <f>IFERROR(__xludf.DUMMYFUNCTION("""COMPUTED_VALUE"""),0.7816319444444444)</f>
        <v>0.7816319444</v>
      </c>
      <c r="G1508" s="3">
        <f t="shared" si="2"/>
        <v>18</v>
      </c>
      <c r="H1508" s="3">
        <f>IFERROR(__xludf.DUMMYFUNCTION("""COMPUTED_VALUE"""),45.0)</f>
        <v>45</v>
      </c>
      <c r="I1508" s="3">
        <f>IFERROR(__xludf.DUMMYFUNCTION("""COMPUTED_VALUE"""),33.0)</f>
        <v>33</v>
      </c>
    </row>
    <row r="1509">
      <c r="A1509" s="3">
        <v>454.0</v>
      </c>
      <c r="B1509" s="3">
        <v>2.0</v>
      </c>
      <c r="C1509" s="3">
        <v>456.0</v>
      </c>
      <c r="D1509" s="5">
        <v>43359.79206018519</v>
      </c>
      <c r="E1509" s="8">
        <f t="shared" si="1"/>
        <v>43359</v>
      </c>
      <c r="F1509" s="9">
        <f>IFERROR(__xludf.DUMMYFUNCTION("""COMPUTED_VALUE"""),0.7920601851851852)</f>
        <v>0.7920601852</v>
      </c>
      <c r="G1509" s="3">
        <f t="shared" si="2"/>
        <v>19</v>
      </c>
      <c r="H1509" s="3">
        <f>IFERROR(__xludf.DUMMYFUNCTION("""COMPUTED_VALUE"""),0.0)</f>
        <v>0</v>
      </c>
      <c r="I1509" s="3">
        <f>IFERROR(__xludf.DUMMYFUNCTION("""COMPUTED_VALUE"""),34.0)</f>
        <v>34</v>
      </c>
    </row>
    <row r="1510">
      <c r="A1510" s="3">
        <v>478.0</v>
      </c>
      <c r="B1510" s="3">
        <v>6.0</v>
      </c>
      <c r="C1510" s="3">
        <v>484.0</v>
      </c>
      <c r="D1510" s="5">
        <v>43359.80247685185</v>
      </c>
      <c r="E1510" s="8">
        <f t="shared" si="1"/>
        <v>43359</v>
      </c>
      <c r="F1510" s="9">
        <f>IFERROR(__xludf.DUMMYFUNCTION("""COMPUTED_VALUE"""),0.8024768518518518)</f>
        <v>0.8024768519</v>
      </c>
      <c r="G1510" s="3">
        <f t="shared" si="2"/>
        <v>19</v>
      </c>
      <c r="H1510" s="3">
        <f>IFERROR(__xludf.DUMMYFUNCTION("""COMPUTED_VALUE"""),15.0)</f>
        <v>15</v>
      </c>
      <c r="I1510" s="3">
        <f>IFERROR(__xludf.DUMMYFUNCTION("""COMPUTED_VALUE"""),34.0)</f>
        <v>34</v>
      </c>
    </row>
    <row r="1511">
      <c r="A1511" s="3">
        <v>447.0</v>
      </c>
      <c r="B1511" s="3">
        <v>5.0</v>
      </c>
      <c r="C1511" s="3">
        <v>452.0</v>
      </c>
      <c r="D1511" s="5">
        <v>43359.81288194445</v>
      </c>
      <c r="E1511" s="8">
        <f t="shared" si="1"/>
        <v>43359</v>
      </c>
      <c r="F1511" s="9">
        <f>IFERROR(__xludf.DUMMYFUNCTION("""COMPUTED_VALUE"""),0.8128819444444444)</f>
        <v>0.8128819444</v>
      </c>
      <c r="G1511" s="3">
        <f t="shared" si="2"/>
        <v>19</v>
      </c>
      <c r="H1511" s="3">
        <f>IFERROR(__xludf.DUMMYFUNCTION("""COMPUTED_VALUE"""),30.0)</f>
        <v>30</v>
      </c>
      <c r="I1511" s="3">
        <f>IFERROR(__xludf.DUMMYFUNCTION("""COMPUTED_VALUE"""),33.0)</f>
        <v>33</v>
      </c>
    </row>
    <row r="1512">
      <c r="A1512" s="3">
        <v>501.0</v>
      </c>
      <c r="B1512" s="3">
        <v>4.0</v>
      </c>
      <c r="C1512" s="3">
        <v>505.0</v>
      </c>
      <c r="D1512" s="5">
        <v>43359.82329861111</v>
      </c>
      <c r="E1512" s="8">
        <f t="shared" si="1"/>
        <v>43359</v>
      </c>
      <c r="F1512" s="9">
        <f>IFERROR(__xludf.DUMMYFUNCTION("""COMPUTED_VALUE"""),0.8232986111111111)</f>
        <v>0.8232986111</v>
      </c>
      <c r="G1512" s="3">
        <f t="shared" si="2"/>
        <v>19</v>
      </c>
      <c r="H1512" s="3">
        <f>IFERROR(__xludf.DUMMYFUNCTION("""COMPUTED_VALUE"""),45.0)</f>
        <v>45</v>
      </c>
      <c r="I1512" s="3">
        <f>IFERROR(__xludf.DUMMYFUNCTION("""COMPUTED_VALUE"""),33.0)</f>
        <v>33</v>
      </c>
    </row>
    <row r="1513">
      <c r="A1513" s="3">
        <v>480.0</v>
      </c>
      <c r="B1513" s="3">
        <v>4.0</v>
      </c>
      <c r="C1513" s="3">
        <v>484.0</v>
      </c>
      <c r="D1513" s="5">
        <v>43359.83372685185</v>
      </c>
      <c r="E1513" s="8">
        <f t="shared" si="1"/>
        <v>43359</v>
      </c>
      <c r="F1513" s="9">
        <f>IFERROR(__xludf.DUMMYFUNCTION("""COMPUTED_VALUE"""),0.8337268518518518)</f>
        <v>0.8337268519</v>
      </c>
      <c r="G1513" s="3">
        <f t="shared" si="2"/>
        <v>20</v>
      </c>
      <c r="H1513" s="3">
        <f>IFERROR(__xludf.DUMMYFUNCTION("""COMPUTED_VALUE"""),0.0)</f>
        <v>0</v>
      </c>
      <c r="I1513" s="3">
        <f>IFERROR(__xludf.DUMMYFUNCTION("""COMPUTED_VALUE"""),34.0)</f>
        <v>34</v>
      </c>
    </row>
    <row r="1514">
      <c r="A1514" s="3">
        <v>486.0</v>
      </c>
      <c r="B1514" s="3">
        <v>6.0</v>
      </c>
      <c r="C1514" s="3">
        <v>492.0</v>
      </c>
      <c r="D1514" s="5">
        <v>43359.844143518516</v>
      </c>
      <c r="E1514" s="8">
        <f t="shared" si="1"/>
        <v>43359</v>
      </c>
      <c r="F1514" s="9">
        <f>IFERROR(__xludf.DUMMYFUNCTION("""COMPUTED_VALUE"""),0.8441435185185185)</f>
        <v>0.8441435185</v>
      </c>
      <c r="G1514" s="3">
        <f t="shared" si="2"/>
        <v>20</v>
      </c>
      <c r="H1514" s="3">
        <f>IFERROR(__xludf.DUMMYFUNCTION("""COMPUTED_VALUE"""),15.0)</f>
        <v>15</v>
      </c>
      <c r="I1514" s="3">
        <f>IFERROR(__xludf.DUMMYFUNCTION("""COMPUTED_VALUE"""),34.0)</f>
        <v>34</v>
      </c>
    </row>
    <row r="1515">
      <c r="A1515" s="3">
        <v>540.0</v>
      </c>
      <c r="B1515" s="3">
        <v>9.0</v>
      </c>
      <c r="C1515" s="3">
        <v>549.0</v>
      </c>
      <c r="D1515" s="5">
        <v>43359.85456018519</v>
      </c>
      <c r="E1515" s="8">
        <f t="shared" si="1"/>
        <v>43359</v>
      </c>
      <c r="F1515" s="9">
        <f>IFERROR(__xludf.DUMMYFUNCTION("""COMPUTED_VALUE"""),0.8545601851851852)</f>
        <v>0.8545601852</v>
      </c>
      <c r="G1515" s="3">
        <f t="shared" si="2"/>
        <v>20</v>
      </c>
      <c r="H1515" s="3">
        <f>IFERROR(__xludf.DUMMYFUNCTION("""COMPUTED_VALUE"""),30.0)</f>
        <v>30</v>
      </c>
      <c r="I1515" s="3">
        <f>IFERROR(__xludf.DUMMYFUNCTION("""COMPUTED_VALUE"""),34.0)</f>
        <v>34</v>
      </c>
    </row>
    <row r="1516">
      <c r="A1516" s="3">
        <v>533.0</v>
      </c>
      <c r="B1516" s="3">
        <v>8.0</v>
      </c>
      <c r="C1516" s="3">
        <v>541.0</v>
      </c>
      <c r="D1516" s="5">
        <v>43359.86497685185</v>
      </c>
      <c r="E1516" s="8">
        <f t="shared" si="1"/>
        <v>43359</v>
      </c>
      <c r="F1516" s="9">
        <f>IFERROR(__xludf.DUMMYFUNCTION("""COMPUTED_VALUE"""),0.8649768518518518)</f>
        <v>0.8649768519</v>
      </c>
      <c r="G1516" s="3">
        <f t="shared" si="2"/>
        <v>20</v>
      </c>
      <c r="H1516" s="3">
        <f>IFERROR(__xludf.DUMMYFUNCTION("""COMPUTED_VALUE"""),45.0)</f>
        <v>45</v>
      </c>
      <c r="I1516" s="3">
        <f>IFERROR(__xludf.DUMMYFUNCTION("""COMPUTED_VALUE"""),34.0)</f>
        <v>34</v>
      </c>
    </row>
    <row r="1517">
      <c r="A1517" s="3">
        <v>553.0</v>
      </c>
      <c r="B1517" s="3">
        <v>6.0</v>
      </c>
      <c r="C1517" s="3">
        <v>559.0</v>
      </c>
      <c r="D1517" s="5">
        <v>43359.87538194445</v>
      </c>
      <c r="E1517" s="8">
        <f t="shared" si="1"/>
        <v>43359</v>
      </c>
      <c r="F1517" s="9">
        <f>IFERROR(__xludf.DUMMYFUNCTION("""COMPUTED_VALUE"""),0.8753819444444444)</f>
        <v>0.8753819444</v>
      </c>
      <c r="G1517" s="3">
        <f t="shared" si="2"/>
        <v>21</v>
      </c>
      <c r="H1517" s="3">
        <f>IFERROR(__xludf.DUMMYFUNCTION("""COMPUTED_VALUE"""),0.0)</f>
        <v>0</v>
      </c>
      <c r="I1517" s="3">
        <f>IFERROR(__xludf.DUMMYFUNCTION("""COMPUTED_VALUE"""),33.0)</f>
        <v>33</v>
      </c>
    </row>
    <row r="1518">
      <c r="A1518" s="3">
        <v>549.0</v>
      </c>
      <c r="B1518" s="3">
        <v>4.0</v>
      </c>
      <c r="C1518" s="3">
        <v>553.0</v>
      </c>
      <c r="D1518" s="5">
        <v>43359.88581018519</v>
      </c>
      <c r="E1518" s="8">
        <f t="shared" si="1"/>
        <v>43359</v>
      </c>
      <c r="F1518" s="9">
        <f>IFERROR(__xludf.DUMMYFUNCTION("""COMPUTED_VALUE"""),0.8858101851851852)</f>
        <v>0.8858101852</v>
      </c>
      <c r="G1518" s="3">
        <f t="shared" si="2"/>
        <v>21</v>
      </c>
      <c r="H1518" s="3">
        <f>IFERROR(__xludf.DUMMYFUNCTION("""COMPUTED_VALUE"""),15.0)</f>
        <v>15</v>
      </c>
      <c r="I1518" s="3">
        <f>IFERROR(__xludf.DUMMYFUNCTION("""COMPUTED_VALUE"""),34.0)</f>
        <v>34</v>
      </c>
    </row>
    <row r="1519">
      <c r="A1519" s="3">
        <v>513.0</v>
      </c>
      <c r="B1519" s="3">
        <v>2.0</v>
      </c>
      <c r="C1519" s="3">
        <v>515.0</v>
      </c>
      <c r="D1519" s="5">
        <v>43359.89622685185</v>
      </c>
      <c r="E1519" s="8">
        <f t="shared" si="1"/>
        <v>43359</v>
      </c>
      <c r="F1519" s="9">
        <f>IFERROR(__xludf.DUMMYFUNCTION("""COMPUTED_VALUE"""),0.8962268518518518)</f>
        <v>0.8962268519</v>
      </c>
      <c r="G1519" s="3">
        <f t="shared" si="2"/>
        <v>21</v>
      </c>
      <c r="H1519" s="3">
        <f>IFERROR(__xludf.DUMMYFUNCTION("""COMPUTED_VALUE"""),30.0)</f>
        <v>30</v>
      </c>
      <c r="I1519" s="3">
        <f>IFERROR(__xludf.DUMMYFUNCTION("""COMPUTED_VALUE"""),34.0)</f>
        <v>34</v>
      </c>
    </row>
    <row r="1520">
      <c r="A1520" s="3">
        <v>563.0</v>
      </c>
      <c r="B1520" s="3">
        <v>1.0</v>
      </c>
      <c r="C1520" s="3">
        <v>564.0</v>
      </c>
      <c r="D1520" s="5">
        <v>43359.90663194445</v>
      </c>
      <c r="E1520" s="8">
        <f t="shared" si="1"/>
        <v>43359</v>
      </c>
      <c r="F1520" s="9">
        <f>IFERROR(__xludf.DUMMYFUNCTION("""COMPUTED_VALUE"""),0.9066319444444444)</f>
        <v>0.9066319444</v>
      </c>
      <c r="G1520" s="3">
        <f t="shared" si="2"/>
        <v>21</v>
      </c>
      <c r="H1520" s="3">
        <f>IFERROR(__xludf.DUMMYFUNCTION("""COMPUTED_VALUE"""),45.0)</f>
        <v>45</v>
      </c>
      <c r="I1520" s="3">
        <f>IFERROR(__xludf.DUMMYFUNCTION("""COMPUTED_VALUE"""),33.0)</f>
        <v>33</v>
      </c>
    </row>
    <row r="1521">
      <c r="A1521" s="3">
        <v>518.0</v>
      </c>
      <c r="B1521" s="3">
        <v>0.0</v>
      </c>
      <c r="C1521" s="3">
        <v>518.0</v>
      </c>
      <c r="D1521" s="5">
        <v>43359.91704861111</v>
      </c>
      <c r="E1521" s="8">
        <f t="shared" si="1"/>
        <v>43359</v>
      </c>
      <c r="F1521" s="9">
        <f>IFERROR(__xludf.DUMMYFUNCTION("""COMPUTED_VALUE"""),0.9170486111111111)</f>
        <v>0.9170486111</v>
      </c>
      <c r="G1521" s="3">
        <f t="shared" si="2"/>
        <v>22</v>
      </c>
      <c r="H1521" s="3">
        <f>IFERROR(__xludf.DUMMYFUNCTION("""COMPUTED_VALUE"""),0.0)</f>
        <v>0</v>
      </c>
      <c r="I1521" s="3">
        <f>IFERROR(__xludf.DUMMYFUNCTION("""COMPUTED_VALUE"""),33.0)</f>
        <v>33</v>
      </c>
    </row>
    <row r="1522">
      <c r="A1522" s="3">
        <v>548.0</v>
      </c>
      <c r="B1522" s="3">
        <v>5.0</v>
      </c>
      <c r="C1522" s="3">
        <v>553.0</v>
      </c>
      <c r="D1522" s="5">
        <v>43359.927465277775</v>
      </c>
      <c r="E1522" s="8">
        <f t="shared" si="1"/>
        <v>43359</v>
      </c>
      <c r="F1522" s="9">
        <f>IFERROR(__xludf.DUMMYFUNCTION("""COMPUTED_VALUE"""),0.9274652777777778)</f>
        <v>0.9274652778</v>
      </c>
      <c r="G1522" s="3">
        <f t="shared" si="2"/>
        <v>22</v>
      </c>
      <c r="H1522" s="3">
        <f>IFERROR(__xludf.DUMMYFUNCTION("""COMPUTED_VALUE"""),15.0)</f>
        <v>15</v>
      </c>
      <c r="I1522" s="3">
        <f>IFERROR(__xludf.DUMMYFUNCTION("""COMPUTED_VALUE"""),33.0)</f>
        <v>33</v>
      </c>
    </row>
    <row r="1523">
      <c r="A1523" s="3">
        <v>538.0</v>
      </c>
      <c r="B1523" s="3">
        <v>8.0</v>
      </c>
      <c r="C1523" s="3">
        <v>546.0</v>
      </c>
      <c r="D1523" s="5">
        <v>43359.93788194445</v>
      </c>
      <c r="E1523" s="8">
        <f t="shared" si="1"/>
        <v>43359</v>
      </c>
      <c r="F1523" s="9">
        <f>IFERROR(__xludf.DUMMYFUNCTION("""COMPUTED_VALUE"""),0.9378819444444444)</f>
        <v>0.9378819444</v>
      </c>
      <c r="G1523" s="3">
        <f t="shared" si="2"/>
        <v>22</v>
      </c>
      <c r="H1523" s="3">
        <f>IFERROR(__xludf.DUMMYFUNCTION("""COMPUTED_VALUE"""),30.0)</f>
        <v>30</v>
      </c>
      <c r="I1523" s="3">
        <f>IFERROR(__xludf.DUMMYFUNCTION("""COMPUTED_VALUE"""),33.0)</f>
        <v>33</v>
      </c>
    </row>
    <row r="1524">
      <c r="A1524" s="3">
        <v>520.0</v>
      </c>
      <c r="B1524" s="3">
        <v>4.0</v>
      </c>
      <c r="C1524" s="3">
        <v>524.0</v>
      </c>
      <c r="D1524" s="5">
        <v>43359.94829861111</v>
      </c>
      <c r="E1524" s="8">
        <f t="shared" si="1"/>
        <v>43359</v>
      </c>
      <c r="F1524" s="9">
        <f>IFERROR(__xludf.DUMMYFUNCTION("""COMPUTED_VALUE"""),0.9482986111111111)</f>
        <v>0.9482986111</v>
      </c>
      <c r="G1524" s="3">
        <f t="shared" si="2"/>
        <v>22</v>
      </c>
      <c r="H1524" s="3">
        <f>IFERROR(__xludf.DUMMYFUNCTION("""COMPUTED_VALUE"""),45.0)</f>
        <v>45</v>
      </c>
      <c r="I1524" s="3">
        <f>IFERROR(__xludf.DUMMYFUNCTION("""COMPUTED_VALUE"""),33.0)</f>
        <v>33</v>
      </c>
    </row>
    <row r="1525">
      <c r="A1525" s="3">
        <v>428.0</v>
      </c>
      <c r="B1525" s="3">
        <v>1.0</v>
      </c>
      <c r="C1525" s="3">
        <v>429.0</v>
      </c>
      <c r="D1525" s="5">
        <v>43359.95872685185</v>
      </c>
      <c r="E1525" s="8">
        <f t="shared" si="1"/>
        <v>43359</v>
      </c>
      <c r="F1525" s="9">
        <f>IFERROR(__xludf.DUMMYFUNCTION("""COMPUTED_VALUE"""),0.9587268518518518)</f>
        <v>0.9587268519</v>
      </c>
      <c r="G1525" s="3">
        <f t="shared" si="2"/>
        <v>23</v>
      </c>
      <c r="H1525" s="3">
        <f>IFERROR(__xludf.DUMMYFUNCTION("""COMPUTED_VALUE"""),0.0)</f>
        <v>0</v>
      </c>
      <c r="I1525" s="3">
        <f>IFERROR(__xludf.DUMMYFUNCTION("""COMPUTED_VALUE"""),34.0)</f>
        <v>34</v>
      </c>
    </row>
    <row r="1526">
      <c r="A1526" s="3">
        <v>438.0</v>
      </c>
      <c r="B1526" s="3">
        <v>2.0</v>
      </c>
      <c r="C1526" s="3">
        <v>440.0</v>
      </c>
      <c r="D1526" s="5">
        <v>43359.96913194445</v>
      </c>
      <c r="E1526" s="8">
        <f t="shared" si="1"/>
        <v>43359</v>
      </c>
      <c r="F1526" s="9">
        <f>IFERROR(__xludf.DUMMYFUNCTION("""COMPUTED_VALUE"""),0.9691319444444444)</f>
        <v>0.9691319444</v>
      </c>
      <c r="G1526" s="3">
        <f t="shared" si="2"/>
        <v>23</v>
      </c>
      <c r="H1526" s="3">
        <f>IFERROR(__xludf.DUMMYFUNCTION("""COMPUTED_VALUE"""),15.0)</f>
        <v>15</v>
      </c>
      <c r="I1526" s="3">
        <f>IFERROR(__xludf.DUMMYFUNCTION("""COMPUTED_VALUE"""),33.0)</f>
        <v>33</v>
      </c>
    </row>
    <row r="1527">
      <c r="A1527" s="3">
        <v>336.0</v>
      </c>
      <c r="B1527" s="3">
        <v>1.0</v>
      </c>
      <c r="C1527" s="3">
        <v>337.0</v>
      </c>
      <c r="D1527" s="5">
        <v>43359.97954861111</v>
      </c>
      <c r="E1527" s="8">
        <f t="shared" si="1"/>
        <v>43359</v>
      </c>
      <c r="F1527" s="9">
        <f>IFERROR(__xludf.DUMMYFUNCTION("""COMPUTED_VALUE"""),0.9795486111111111)</f>
        <v>0.9795486111</v>
      </c>
      <c r="G1527" s="3">
        <f t="shared" si="2"/>
        <v>23</v>
      </c>
      <c r="H1527" s="3">
        <f>IFERROR(__xludf.DUMMYFUNCTION("""COMPUTED_VALUE"""),30.0)</f>
        <v>30</v>
      </c>
      <c r="I1527" s="3">
        <f>IFERROR(__xludf.DUMMYFUNCTION("""COMPUTED_VALUE"""),33.0)</f>
        <v>33</v>
      </c>
    </row>
    <row r="1528">
      <c r="A1528" s="3">
        <v>313.0</v>
      </c>
      <c r="B1528" s="3">
        <v>1.0</v>
      </c>
      <c r="C1528" s="3">
        <v>314.0</v>
      </c>
      <c r="D1528" s="5">
        <v>43359.98997685185</v>
      </c>
      <c r="E1528" s="8">
        <f t="shared" si="1"/>
        <v>43359</v>
      </c>
      <c r="F1528" s="9">
        <f>IFERROR(__xludf.DUMMYFUNCTION("""COMPUTED_VALUE"""),0.9899768518518518)</f>
        <v>0.9899768519</v>
      </c>
      <c r="G1528" s="3">
        <f t="shared" si="2"/>
        <v>23</v>
      </c>
      <c r="H1528" s="3">
        <f>IFERROR(__xludf.DUMMYFUNCTION("""COMPUTED_VALUE"""),45.0)</f>
        <v>45</v>
      </c>
      <c r="I1528" s="3">
        <f>IFERROR(__xludf.DUMMYFUNCTION("""COMPUTED_VALUE"""),34.0)</f>
        <v>34</v>
      </c>
    </row>
    <row r="1529">
      <c r="A1529" s="3">
        <v>261.0</v>
      </c>
      <c r="B1529" s="3">
        <v>2.0</v>
      </c>
      <c r="C1529" s="3">
        <v>263.0</v>
      </c>
      <c r="D1529" s="5">
        <v>43360.00038194445</v>
      </c>
      <c r="E1529" s="8">
        <f t="shared" si="1"/>
        <v>43360</v>
      </c>
      <c r="F1529" s="9">
        <f>IFERROR(__xludf.DUMMYFUNCTION("""COMPUTED_VALUE"""),3.8194444444444446E-4)</f>
        <v>0.0003819444444</v>
      </c>
      <c r="G1529" s="3">
        <f t="shared" si="2"/>
        <v>0</v>
      </c>
      <c r="H1529" s="3">
        <f>IFERROR(__xludf.DUMMYFUNCTION("""COMPUTED_VALUE"""),0.0)</f>
        <v>0</v>
      </c>
      <c r="I1529" s="3">
        <f>IFERROR(__xludf.DUMMYFUNCTION("""COMPUTED_VALUE"""),33.0)</f>
        <v>33</v>
      </c>
    </row>
    <row r="1530">
      <c r="A1530" s="3">
        <v>286.0</v>
      </c>
      <c r="B1530" s="3">
        <v>4.0</v>
      </c>
      <c r="C1530" s="3">
        <v>290.0</v>
      </c>
      <c r="D1530" s="5">
        <v>43360.01079861111</v>
      </c>
      <c r="E1530" s="8">
        <f t="shared" si="1"/>
        <v>43360</v>
      </c>
      <c r="F1530" s="9">
        <f>IFERROR(__xludf.DUMMYFUNCTION("""COMPUTED_VALUE"""),0.010798611111111111)</f>
        <v>0.01079861111</v>
      </c>
      <c r="G1530" s="3">
        <f t="shared" si="2"/>
        <v>0</v>
      </c>
      <c r="H1530" s="3">
        <f>IFERROR(__xludf.DUMMYFUNCTION("""COMPUTED_VALUE"""),15.0)</f>
        <v>15</v>
      </c>
      <c r="I1530" s="3">
        <f>IFERROR(__xludf.DUMMYFUNCTION("""COMPUTED_VALUE"""),33.0)</f>
        <v>33</v>
      </c>
    </row>
    <row r="1531">
      <c r="A1531" s="3">
        <v>278.0</v>
      </c>
      <c r="B1531" s="3">
        <v>1.0</v>
      </c>
      <c r="C1531" s="3">
        <v>279.0</v>
      </c>
      <c r="D1531" s="5">
        <v>43360.02122685185</v>
      </c>
      <c r="E1531" s="8">
        <f t="shared" si="1"/>
        <v>43360</v>
      </c>
      <c r="F1531" s="9">
        <f>IFERROR(__xludf.DUMMYFUNCTION("""COMPUTED_VALUE"""),0.02122685185185185)</f>
        <v>0.02122685185</v>
      </c>
      <c r="G1531" s="3">
        <f t="shared" si="2"/>
        <v>0</v>
      </c>
      <c r="H1531" s="3">
        <f>IFERROR(__xludf.DUMMYFUNCTION("""COMPUTED_VALUE"""),30.0)</f>
        <v>30</v>
      </c>
      <c r="I1531" s="3">
        <f>IFERROR(__xludf.DUMMYFUNCTION("""COMPUTED_VALUE"""),34.0)</f>
        <v>34</v>
      </c>
    </row>
    <row r="1532">
      <c r="A1532" s="3">
        <v>255.0</v>
      </c>
      <c r="B1532" s="3">
        <v>2.0</v>
      </c>
      <c r="C1532" s="3">
        <v>257.0</v>
      </c>
      <c r="D1532" s="5">
        <v>43360.03163194445</v>
      </c>
      <c r="E1532" s="8">
        <f t="shared" si="1"/>
        <v>43360</v>
      </c>
      <c r="F1532" s="9">
        <f>IFERROR(__xludf.DUMMYFUNCTION("""COMPUTED_VALUE"""),0.03163194444444444)</f>
        <v>0.03163194444</v>
      </c>
      <c r="G1532" s="3">
        <f t="shared" si="2"/>
        <v>0</v>
      </c>
      <c r="H1532" s="3">
        <f>IFERROR(__xludf.DUMMYFUNCTION("""COMPUTED_VALUE"""),45.0)</f>
        <v>45</v>
      </c>
      <c r="I1532" s="3">
        <f>IFERROR(__xludf.DUMMYFUNCTION("""COMPUTED_VALUE"""),33.0)</f>
        <v>33</v>
      </c>
    </row>
    <row r="1533">
      <c r="A1533" s="3">
        <v>227.0</v>
      </c>
      <c r="B1533" s="3">
        <v>0.0</v>
      </c>
      <c r="C1533" s="3">
        <v>227.0</v>
      </c>
      <c r="D1533" s="5">
        <v>43360.04204861111</v>
      </c>
      <c r="E1533" s="8">
        <f t="shared" si="1"/>
        <v>43360</v>
      </c>
      <c r="F1533" s="9">
        <f>IFERROR(__xludf.DUMMYFUNCTION("""COMPUTED_VALUE"""),0.04204861111111111)</f>
        <v>0.04204861111</v>
      </c>
      <c r="G1533" s="3">
        <f t="shared" si="2"/>
        <v>1</v>
      </c>
      <c r="H1533" s="3">
        <f>IFERROR(__xludf.DUMMYFUNCTION("""COMPUTED_VALUE"""),0.0)</f>
        <v>0</v>
      </c>
      <c r="I1533" s="3">
        <f>IFERROR(__xludf.DUMMYFUNCTION("""COMPUTED_VALUE"""),33.0)</f>
        <v>33</v>
      </c>
    </row>
    <row r="1534">
      <c r="A1534" s="3">
        <v>266.0</v>
      </c>
      <c r="B1534" s="3">
        <v>4.0</v>
      </c>
      <c r="C1534" s="3">
        <v>270.0</v>
      </c>
      <c r="D1534" s="5">
        <v>43360.052453703705</v>
      </c>
      <c r="E1534" s="8">
        <f t="shared" si="1"/>
        <v>43360</v>
      </c>
      <c r="F1534" s="9">
        <f>IFERROR(__xludf.DUMMYFUNCTION("""COMPUTED_VALUE"""),0.052453703703703704)</f>
        <v>0.0524537037</v>
      </c>
      <c r="G1534" s="3">
        <f t="shared" si="2"/>
        <v>1</v>
      </c>
      <c r="H1534" s="3">
        <f>IFERROR(__xludf.DUMMYFUNCTION("""COMPUTED_VALUE"""),15.0)</f>
        <v>15</v>
      </c>
      <c r="I1534" s="3">
        <f>IFERROR(__xludf.DUMMYFUNCTION("""COMPUTED_VALUE"""),32.0)</f>
        <v>32</v>
      </c>
    </row>
    <row r="1535">
      <c r="A1535" s="3">
        <v>223.0</v>
      </c>
      <c r="B1535" s="3">
        <v>2.0</v>
      </c>
      <c r="C1535" s="3">
        <v>225.0</v>
      </c>
      <c r="D1535" s="5">
        <v>43360.062893518516</v>
      </c>
      <c r="E1535" s="8">
        <f t="shared" si="1"/>
        <v>43360</v>
      </c>
      <c r="F1535" s="9">
        <f>IFERROR(__xludf.DUMMYFUNCTION("""COMPUTED_VALUE"""),0.06289351851851852)</f>
        <v>0.06289351852</v>
      </c>
      <c r="G1535" s="3">
        <f t="shared" si="2"/>
        <v>1</v>
      </c>
      <c r="H1535" s="3">
        <f>IFERROR(__xludf.DUMMYFUNCTION("""COMPUTED_VALUE"""),30.0)</f>
        <v>30</v>
      </c>
      <c r="I1535" s="3">
        <f>IFERROR(__xludf.DUMMYFUNCTION("""COMPUTED_VALUE"""),34.0)</f>
        <v>34</v>
      </c>
    </row>
    <row r="1536">
      <c r="A1536" s="3">
        <v>210.0</v>
      </c>
      <c r="B1536" s="3">
        <v>1.0</v>
      </c>
      <c r="C1536" s="3">
        <v>211.0</v>
      </c>
      <c r="D1536" s="5">
        <v>43360.07329861111</v>
      </c>
      <c r="E1536" s="8">
        <f t="shared" si="1"/>
        <v>43360</v>
      </c>
      <c r="F1536" s="9">
        <f>IFERROR(__xludf.DUMMYFUNCTION("""COMPUTED_VALUE"""),0.0732986111111111)</f>
        <v>0.07329861111</v>
      </c>
      <c r="G1536" s="3">
        <f t="shared" si="2"/>
        <v>1</v>
      </c>
      <c r="H1536" s="3">
        <f>IFERROR(__xludf.DUMMYFUNCTION("""COMPUTED_VALUE"""),45.0)</f>
        <v>45</v>
      </c>
      <c r="I1536" s="3">
        <f>IFERROR(__xludf.DUMMYFUNCTION("""COMPUTED_VALUE"""),33.0)</f>
        <v>33</v>
      </c>
    </row>
    <row r="1537">
      <c r="A1537" s="3">
        <v>192.0</v>
      </c>
      <c r="B1537" s="3">
        <v>2.0</v>
      </c>
      <c r="C1537" s="3">
        <v>194.0</v>
      </c>
      <c r="D1537" s="5">
        <v>43360.08373842593</v>
      </c>
      <c r="E1537" s="8">
        <f t="shared" si="1"/>
        <v>43360</v>
      </c>
      <c r="F1537" s="9">
        <f>IFERROR(__xludf.DUMMYFUNCTION("""COMPUTED_VALUE"""),0.08373842592592592)</f>
        <v>0.08373842593</v>
      </c>
      <c r="G1537" s="3">
        <f t="shared" si="2"/>
        <v>2</v>
      </c>
      <c r="H1537" s="3">
        <f>IFERROR(__xludf.DUMMYFUNCTION("""COMPUTED_VALUE"""),0.0)</f>
        <v>0</v>
      </c>
      <c r="I1537" s="3">
        <f>IFERROR(__xludf.DUMMYFUNCTION("""COMPUTED_VALUE"""),35.0)</f>
        <v>35</v>
      </c>
    </row>
    <row r="1538">
      <c r="A1538" s="3">
        <v>197.0</v>
      </c>
      <c r="B1538" s="3">
        <v>3.0</v>
      </c>
      <c r="C1538" s="3">
        <v>200.0</v>
      </c>
      <c r="D1538" s="5">
        <v>43360.094143518516</v>
      </c>
      <c r="E1538" s="8">
        <f t="shared" si="1"/>
        <v>43360</v>
      </c>
      <c r="F1538" s="9">
        <f>IFERROR(__xludf.DUMMYFUNCTION("""COMPUTED_VALUE"""),0.09414351851851852)</f>
        <v>0.09414351852</v>
      </c>
      <c r="G1538" s="3">
        <f t="shared" si="2"/>
        <v>2</v>
      </c>
      <c r="H1538" s="3">
        <f>IFERROR(__xludf.DUMMYFUNCTION("""COMPUTED_VALUE"""),15.0)</f>
        <v>15</v>
      </c>
      <c r="I1538" s="3">
        <f>IFERROR(__xludf.DUMMYFUNCTION("""COMPUTED_VALUE"""),34.0)</f>
        <v>34</v>
      </c>
    </row>
    <row r="1539">
      <c r="A1539" s="3">
        <v>164.0</v>
      </c>
      <c r="B1539" s="3">
        <v>2.0</v>
      </c>
      <c r="C1539" s="3">
        <v>166.0</v>
      </c>
      <c r="D1539" s="5">
        <v>43360.10454861111</v>
      </c>
      <c r="E1539" s="8">
        <f t="shared" si="1"/>
        <v>43360</v>
      </c>
      <c r="F1539" s="9">
        <f>IFERROR(__xludf.DUMMYFUNCTION("""COMPUTED_VALUE"""),0.1045486111111111)</f>
        <v>0.1045486111</v>
      </c>
      <c r="G1539" s="3">
        <f t="shared" si="2"/>
        <v>2</v>
      </c>
      <c r="H1539" s="3">
        <f>IFERROR(__xludf.DUMMYFUNCTION("""COMPUTED_VALUE"""),30.0)</f>
        <v>30</v>
      </c>
      <c r="I1539" s="3">
        <f>IFERROR(__xludf.DUMMYFUNCTION("""COMPUTED_VALUE"""),33.0)</f>
        <v>33</v>
      </c>
    </row>
    <row r="1540">
      <c r="A1540" s="3">
        <v>128.0</v>
      </c>
      <c r="B1540" s="3">
        <v>0.0</v>
      </c>
      <c r="C1540" s="3">
        <v>128.0</v>
      </c>
      <c r="D1540" s="5">
        <v>43360.114953703705</v>
      </c>
      <c r="E1540" s="8">
        <f t="shared" si="1"/>
        <v>43360</v>
      </c>
      <c r="F1540" s="9">
        <f>IFERROR(__xludf.DUMMYFUNCTION("""COMPUTED_VALUE"""),0.1149537037037037)</f>
        <v>0.1149537037</v>
      </c>
      <c r="G1540" s="3">
        <f t="shared" si="2"/>
        <v>2</v>
      </c>
      <c r="H1540" s="3">
        <f>IFERROR(__xludf.DUMMYFUNCTION("""COMPUTED_VALUE"""),45.0)</f>
        <v>45</v>
      </c>
      <c r="I1540" s="3">
        <f>IFERROR(__xludf.DUMMYFUNCTION("""COMPUTED_VALUE"""),32.0)</f>
        <v>32</v>
      </c>
    </row>
    <row r="1541">
      <c r="A1541" s="3">
        <v>103.0</v>
      </c>
      <c r="B1541" s="3">
        <v>0.0</v>
      </c>
      <c r="C1541" s="3">
        <v>102.0</v>
      </c>
      <c r="D1541" s="5">
        <v>43360.12538194445</v>
      </c>
      <c r="E1541" s="8">
        <f t="shared" si="1"/>
        <v>43360</v>
      </c>
      <c r="F1541" s="9">
        <f>IFERROR(__xludf.DUMMYFUNCTION("""COMPUTED_VALUE"""),0.12538194444444445)</f>
        <v>0.1253819444</v>
      </c>
      <c r="G1541" s="3">
        <f t="shared" si="2"/>
        <v>3</v>
      </c>
      <c r="H1541" s="3">
        <f>IFERROR(__xludf.DUMMYFUNCTION("""COMPUTED_VALUE"""),0.0)</f>
        <v>0</v>
      </c>
      <c r="I1541" s="3">
        <f>IFERROR(__xludf.DUMMYFUNCTION("""COMPUTED_VALUE"""),33.0)</f>
        <v>33</v>
      </c>
    </row>
    <row r="1542">
      <c r="A1542" s="3">
        <v>119.0</v>
      </c>
      <c r="B1542" s="3">
        <v>0.0</v>
      </c>
      <c r="C1542" s="3">
        <v>119.0</v>
      </c>
      <c r="D1542" s="5">
        <v>43360.13579861111</v>
      </c>
      <c r="E1542" s="8">
        <f t="shared" si="1"/>
        <v>43360</v>
      </c>
      <c r="F1542" s="9">
        <f>IFERROR(__xludf.DUMMYFUNCTION("""COMPUTED_VALUE"""),0.1357986111111111)</f>
        <v>0.1357986111</v>
      </c>
      <c r="G1542" s="3">
        <f t="shared" si="2"/>
        <v>3</v>
      </c>
      <c r="H1542" s="3">
        <f>IFERROR(__xludf.DUMMYFUNCTION("""COMPUTED_VALUE"""),15.0)</f>
        <v>15</v>
      </c>
      <c r="I1542" s="3">
        <f>IFERROR(__xludf.DUMMYFUNCTION("""COMPUTED_VALUE"""),33.0)</f>
        <v>33</v>
      </c>
    </row>
    <row r="1543">
      <c r="A1543" s="3">
        <v>105.0</v>
      </c>
      <c r="B1543" s="3">
        <v>0.0</v>
      </c>
      <c r="C1543" s="3">
        <v>97.0</v>
      </c>
      <c r="D1543" s="5">
        <v>43360.146215277775</v>
      </c>
      <c r="E1543" s="8">
        <f t="shared" si="1"/>
        <v>43360</v>
      </c>
      <c r="F1543" s="9">
        <f>IFERROR(__xludf.DUMMYFUNCTION("""COMPUTED_VALUE"""),0.1462152777777778)</f>
        <v>0.1462152778</v>
      </c>
      <c r="G1543" s="3">
        <f t="shared" si="2"/>
        <v>3</v>
      </c>
      <c r="H1543" s="3">
        <f>IFERROR(__xludf.DUMMYFUNCTION("""COMPUTED_VALUE"""),30.0)</f>
        <v>30</v>
      </c>
      <c r="I1543" s="3">
        <f>IFERROR(__xludf.DUMMYFUNCTION("""COMPUTED_VALUE"""),33.0)</f>
        <v>33</v>
      </c>
    </row>
    <row r="1544">
      <c r="A1544" s="3">
        <v>88.0</v>
      </c>
      <c r="B1544" s="3">
        <v>1.0</v>
      </c>
      <c r="C1544" s="3">
        <v>89.0</v>
      </c>
      <c r="D1544" s="5">
        <v>43360.15663194445</v>
      </c>
      <c r="E1544" s="8">
        <f t="shared" si="1"/>
        <v>43360</v>
      </c>
      <c r="F1544" s="9">
        <f>IFERROR(__xludf.DUMMYFUNCTION("""COMPUTED_VALUE"""),0.15663194444444445)</f>
        <v>0.1566319444</v>
      </c>
      <c r="G1544" s="3">
        <f t="shared" si="2"/>
        <v>3</v>
      </c>
      <c r="H1544" s="3">
        <f>IFERROR(__xludf.DUMMYFUNCTION("""COMPUTED_VALUE"""),45.0)</f>
        <v>45</v>
      </c>
      <c r="I1544" s="3">
        <f>IFERROR(__xludf.DUMMYFUNCTION("""COMPUTED_VALUE"""),33.0)</f>
        <v>33</v>
      </c>
    </row>
    <row r="1545">
      <c r="A1545" s="3">
        <v>76.0</v>
      </c>
      <c r="B1545" s="3">
        <v>1.0</v>
      </c>
      <c r="C1545" s="3">
        <v>77.0</v>
      </c>
      <c r="D1545" s="5">
        <v>43360.16704861111</v>
      </c>
      <c r="E1545" s="8">
        <f t="shared" si="1"/>
        <v>43360</v>
      </c>
      <c r="F1545" s="9">
        <f>IFERROR(__xludf.DUMMYFUNCTION("""COMPUTED_VALUE"""),0.1670486111111111)</f>
        <v>0.1670486111</v>
      </c>
      <c r="G1545" s="3">
        <f t="shared" si="2"/>
        <v>4</v>
      </c>
      <c r="H1545" s="3">
        <f>IFERROR(__xludf.DUMMYFUNCTION("""COMPUTED_VALUE"""),0.0)</f>
        <v>0</v>
      </c>
      <c r="I1545" s="3">
        <f>IFERROR(__xludf.DUMMYFUNCTION("""COMPUTED_VALUE"""),33.0)</f>
        <v>33</v>
      </c>
    </row>
    <row r="1546">
      <c r="A1546" s="3">
        <v>29.0</v>
      </c>
      <c r="B1546" s="3">
        <v>1.0</v>
      </c>
      <c r="C1546" s="3">
        <v>30.0</v>
      </c>
      <c r="D1546" s="5">
        <v>43360.177453703705</v>
      </c>
      <c r="E1546" s="8">
        <f t="shared" si="1"/>
        <v>43360</v>
      </c>
      <c r="F1546" s="9">
        <f>IFERROR(__xludf.DUMMYFUNCTION("""COMPUTED_VALUE"""),0.1774537037037037)</f>
        <v>0.1774537037</v>
      </c>
      <c r="G1546" s="3">
        <f t="shared" si="2"/>
        <v>4</v>
      </c>
      <c r="H1546" s="3">
        <f>IFERROR(__xludf.DUMMYFUNCTION("""COMPUTED_VALUE"""),15.0)</f>
        <v>15</v>
      </c>
      <c r="I1546" s="3">
        <f>IFERROR(__xludf.DUMMYFUNCTION("""COMPUTED_VALUE"""),32.0)</f>
        <v>32</v>
      </c>
    </row>
    <row r="1547">
      <c r="A1547" s="3">
        <v>18.0</v>
      </c>
      <c r="B1547" s="3">
        <v>0.0</v>
      </c>
      <c r="C1547" s="3">
        <v>18.0</v>
      </c>
      <c r="D1547" s="5">
        <v>43360.18788194445</v>
      </c>
      <c r="E1547" s="8">
        <f t="shared" si="1"/>
        <v>43360</v>
      </c>
      <c r="F1547" s="9">
        <f>IFERROR(__xludf.DUMMYFUNCTION("""COMPUTED_VALUE"""),0.18788194444444445)</f>
        <v>0.1878819444</v>
      </c>
      <c r="G1547" s="3">
        <f t="shared" si="2"/>
        <v>4</v>
      </c>
      <c r="H1547" s="3">
        <f>IFERROR(__xludf.DUMMYFUNCTION("""COMPUTED_VALUE"""),30.0)</f>
        <v>30</v>
      </c>
      <c r="I1547" s="3">
        <f>IFERROR(__xludf.DUMMYFUNCTION("""COMPUTED_VALUE"""),33.0)</f>
        <v>33</v>
      </c>
    </row>
    <row r="1548">
      <c r="A1548" s="3">
        <v>15.0</v>
      </c>
      <c r="B1548" s="3">
        <v>0.0</v>
      </c>
      <c r="C1548" s="3">
        <v>14.0</v>
      </c>
      <c r="D1548" s="5">
        <v>43360.198287037034</v>
      </c>
      <c r="E1548" s="8">
        <f t="shared" si="1"/>
        <v>43360</v>
      </c>
      <c r="F1548" s="9">
        <f>IFERROR(__xludf.DUMMYFUNCTION("""COMPUTED_VALUE"""),0.19828703703703704)</f>
        <v>0.198287037</v>
      </c>
      <c r="G1548" s="3">
        <f t="shared" si="2"/>
        <v>4</v>
      </c>
      <c r="H1548" s="3">
        <f>IFERROR(__xludf.DUMMYFUNCTION("""COMPUTED_VALUE"""),45.0)</f>
        <v>45</v>
      </c>
      <c r="I1548" s="3">
        <f>IFERROR(__xludf.DUMMYFUNCTION("""COMPUTED_VALUE"""),32.0)</f>
        <v>32</v>
      </c>
    </row>
    <row r="1549">
      <c r="A1549" s="3">
        <v>14.0</v>
      </c>
      <c r="B1549" s="3">
        <v>0.0</v>
      </c>
      <c r="C1549" s="3">
        <v>13.0</v>
      </c>
      <c r="D1549" s="5">
        <v>43360.208715277775</v>
      </c>
      <c r="E1549" s="8">
        <f t="shared" si="1"/>
        <v>43360</v>
      </c>
      <c r="F1549" s="9">
        <f>IFERROR(__xludf.DUMMYFUNCTION("""COMPUTED_VALUE"""),0.2087152777777778)</f>
        <v>0.2087152778</v>
      </c>
      <c r="G1549" s="3">
        <f t="shared" si="2"/>
        <v>5</v>
      </c>
      <c r="H1549" s="3">
        <f>IFERROR(__xludf.DUMMYFUNCTION("""COMPUTED_VALUE"""),0.0)</f>
        <v>0</v>
      </c>
      <c r="I1549" s="3">
        <f>IFERROR(__xludf.DUMMYFUNCTION("""COMPUTED_VALUE"""),33.0)</f>
        <v>33</v>
      </c>
    </row>
    <row r="1550">
      <c r="A1550" s="3">
        <v>14.0</v>
      </c>
      <c r="B1550" s="3">
        <v>0.0</v>
      </c>
      <c r="C1550" s="3">
        <v>13.0</v>
      </c>
      <c r="D1550" s="5">
        <v>43360.21913194445</v>
      </c>
      <c r="E1550" s="8">
        <f t="shared" si="1"/>
        <v>43360</v>
      </c>
      <c r="F1550" s="9">
        <f>IFERROR(__xludf.DUMMYFUNCTION("""COMPUTED_VALUE"""),0.21913194444444445)</f>
        <v>0.2191319444</v>
      </c>
      <c r="G1550" s="3">
        <f t="shared" si="2"/>
        <v>5</v>
      </c>
      <c r="H1550" s="3">
        <f>IFERROR(__xludf.DUMMYFUNCTION("""COMPUTED_VALUE"""),15.0)</f>
        <v>15</v>
      </c>
      <c r="I1550" s="3">
        <f>IFERROR(__xludf.DUMMYFUNCTION("""COMPUTED_VALUE"""),33.0)</f>
        <v>33</v>
      </c>
    </row>
    <row r="1551">
      <c r="A1551" s="3">
        <v>14.0</v>
      </c>
      <c r="B1551" s="3">
        <v>0.0</v>
      </c>
      <c r="C1551" s="3">
        <v>13.0</v>
      </c>
      <c r="D1551" s="5">
        <v>43360.229537037034</v>
      </c>
      <c r="E1551" s="8">
        <f t="shared" si="1"/>
        <v>43360</v>
      </c>
      <c r="F1551" s="9">
        <f>IFERROR(__xludf.DUMMYFUNCTION("""COMPUTED_VALUE"""),0.22953703703703704)</f>
        <v>0.229537037</v>
      </c>
      <c r="G1551" s="3">
        <f t="shared" si="2"/>
        <v>5</v>
      </c>
      <c r="H1551" s="3">
        <f>IFERROR(__xludf.DUMMYFUNCTION("""COMPUTED_VALUE"""),30.0)</f>
        <v>30</v>
      </c>
      <c r="I1551" s="3">
        <f>IFERROR(__xludf.DUMMYFUNCTION("""COMPUTED_VALUE"""),32.0)</f>
        <v>32</v>
      </c>
    </row>
    <row r="1552">
      <c r="A1552" s="3">
        <v>13.0</v>
      </c>
      <c r="B1552" s="3">
        <v>0.0</v>
      </c>
      <c r="C1552" s="3">
        <v>12.0</v>
      </c>
      <c r="D1552" s="5">
        <v>43360.239965277775</v>
      </c>
      <c r="E1552" s="8">
        <f t="shared" si="1"/>
        <v>43360</v>
      </c>
      <c r="F1552" s="9">
        <f>IFERROR(__xludf.DUMMYFUNCTION("""COMPUTED_VALUE"""),0.2399652777777778)</f>
        <v>0.2399652778</v>
      </c>
      <c r="G1552" s="3">
        <f t="shared" si="2"/>
        <v>5</v>
      </c>
      <c r="H1552" s="3">
        <f>IFERROR(__xludf.DUMMYFUNCTION("""COMPUTED_VALUE"""),45.0)</f>
        <v>45</v>
      </c>
      <c r="I1552" s="3">
        <f>IFERROR(__xludf.DUMMYFUNCTION("""COMPUTED_VALUE"""),33.0)</f>
        <v>33</v>
      </c>
    </row>
    <row r="1553">
      <c r="A1553" s="3">
        <v>18.0</v>
      </c>
      <c r="B1553" s="3">
        <v>0.0</v>
      </c>
      <c r="C1553" s="3">
        <v>10.0</v>
      </c>
      <c r="D1553" s="5">
        <v>43360.25038194445</v>
      </c>
      <c r="E1553" s="8">
        <f t="shared" si="1"/>
        <v>43360</v>
      </c>
      <c r="F1553" s="9">
        <f>IFERROR(__xludf.DUMMYFUNCTION("""COMPUTED_VALUE"""),0.25038194444444445)</f>
        <v>0.2503819444</v>
      </c>
      <c r="G1553" s="3">
        <f t="shared" si="2"/>
        <v>6</v>
      </c>
      <c r="H1553" s="3">
        <f>IFERROR(__xludf.DUMMYFUNCTION("""COMPUTED_VALUE"""),0.0)</f>
        <v>0</v>
      </c>
      <c r="I1553" s="3">
        <f>IFERROR(__xludf.DUMMYFUNCTION("""COMPUTED_VALUE"""),33.0)</f>
        <v>33</v>
      </c>
    </row>
    <row r="1554">
      <c r="A1554" s="3">
        <v>10.0</v>
      </c>
      <c r="B1554" s="3">
        <v>0.0</v>
      </c>
      <c r="C1554" s="3">
        <v>9.0</v>
      </c>
      <c r="D1554" s="5">
        <v>43360.26079861111</v>
      </c>
      <c r="E1554" s="8">
        <f t="shared" si="1"/>
        <v>43360</v>
      </c>
      <c r="F1554" s="9">
        <f>IFERROR(__xludf.DUMMYFUNCTION("""COMPUTED_VALUE"""),0.26079861111111113)</f>
        <v>0.2607986111</v>
      </c>
      <c r="G1554" s="3">
        <f t="shared" si="2"/>
        <v>6</v>
      </c>
      <c r="H1554" s="3">
        <f>IFERROR(__xludf.DUMMYFUNCTION("""COMPUTED_VALUE"""),15.0)</f>
        <v>15</v>
      </c>
      <c r="I1554" s="3">
        <f>IFERROR(__xludf.DUMMYFUNCTION("""COMPUTED_VALUE"""),33.0)</f>
        <v>33</v>
      </c>
    </row>
    <row r="1555">
      <c r="A1555" s="3">
        <v>10.0</v>
      </c>
      <c r="B1555" s="3">
        <v>0.0</v>
      </c>
      <c r="C1555" s="3">
        <v>9.0</v>
      </c>
      <c r="D1555" s="5">
        <v>43360.273888888885</v>
      </c>
      <c r="E1555" s="8">
        <f t="shared" si="1"/>
        <v>43360</v>
      </c>
      <c r="F1555" s="9">
        <f>IFERROR(__xludf.DUMMYFUNCTION("""COMPUTED_VALUE"""),0.2738888888888889)</f>
        <v>0.2738888889</v>
      </c>
      <c r="G1555" s="3">
        <f t="shared" si="2"/>
        <v>6</v>
      </c>
      <c r="H1555" s="3">
        <f>IFERROR(__xludf.DUMMYFUNCTION("""COMPUTED_VALUE"""),34.0)</f>
        <v>34</v>
      </c>
      <c r="I1555" s="3">
        <f>IFERROR(__xludf.DUMMYFUNCTION("""COMPUTED_VALUE"""),24.0)</f>
        <v>24</v>
      </c>
    </row>
    <row r="1556">
      <c r="A1556" s="3">
        <v>10.0</v>
      </c>
      <c r="B1556" s="3">
        <v>0.0</v>
      </c>
      <c r="C1556" s="3">
        <v>9.0</v>
      </c>
      <c r="D1556" s="5">
        <v>43360.28162037037</v>
      </c>
      <c r="E1556" s="8">
        <f t="shared" si="1"/>
        <v>43360</v>
      </c>
      <c r="F1556" s="9">
        <f>IFERROR(__xludf.DUMMYFUNCTION("""COMPUTED_VALUE"""),0.28162037037037035)</f>
        <v>0.2816203704</v>
      </c>
      <c r="G1556" s="3">
        <f t="shared" si="2"/>
        <v>6</v>
      </c>
      <c r="H1556" s="3">
        <f>IFERROR(__xludf.DUMMYFUNCTION("""COMPUTED_VALUE"""),45.0)</f>
        <v>45</v>
      </c>
      <c r="I1556" s="3">
        <f>IFERROR(__xludf.DUMMYFUNCTION("""COMPUTED_VALUE"""),32.0)</f>
        <v>32</v>
      </c>
    </row>
    <row r="1557">
      <c r="A1557" s="3">
        <v>15.0</v>
      </c>
      <c r="B1557" s="3">
        <v>0.0</v>
      </c>
      <c r="C1557" s="3">
        <v>14.0</v>
      </c>
      <c r="D1557" s="5">
        <v>43360.29204861111</v>
      </c>
      <c r="E1557" s="8">
        <f t="shared" si="1"/>
        <v>43360</v>
      </c>
      <c r="F1557" s="9">
        <f>IFERROR(__xludf.DUMMYFUNCTION("""COMPUTED_VALUE"""),0.29204861111111113)</f>
        <v>0.2920486111</v>
      </c>
      <c r="G1557" s="3">
        <f t="shared" si="2"/>
        <v>7</v>
      </c>
      <c r="H1557" s="3">
        <f>IFERROR(__xludf.DUMMYFUNCTION("""COMPUTED_VALUE"""),0.0)</f>
        <v>0</v>
      </c>
      <c r="I1557" s="3">
        <f>IFERROR(__xludf.DUMMYFUNCTION("""COMPUTED_VALUE"""),33.0)</f>
        <v>33</v>
      </c>
    </row>
    <row r="1558">
      <c r="A1558" s="3">
        <v>34.0</v>
      </c>
      <c r="B1558" s="3">
        <v>0.0</v>
      </c>
      <c r="C1558" s="3">
        <v>33.0</v>
      </c>
      <c r="D1558" s="5">
        <v>43360.30247685185</v>
      </c>
      <c r="E1558" s="8">
        <f t="shared" si="1"/>
        <v>43360</v>
      </c>
      <c r="F1558" s="9">
        <f>IFERROR(__xludf.DUMMYFUNCTION("""COMPUTED_VALUE"""),0.30247685185185186)</f>
        <v>0.3024768519</v>
      </c>
      <c r="G1558" s="3">
        <f t="shared" si="2"/>
        <v>7</v>
      </c>
      <c r="H1558" s="3">
        <f>IFERROR(__xludf.DUMMYFUNCTION("""COMPUTED_VALUE"""),15.0)</f>
        <v>15</v>
      </c>
      <c r="I1558" s="3">
        <f>IFERROR(__xludf.DUMMYFUNCTION("""COMPUTED_VALUE"""),34.0)</f>
        <v>34</v>
      </c>
    </row>
    <row r="1559">
      <c r="A1559" s="3">
        <v>40.0</v>
      </c>
      <c r="B1559" s="3">
        <v>0.0</v>
      </c>
      <c r="C1559" s="3">
        <v>39.0</v>
      </c>
      <c r="D1559" s="5">
        <v>43360.312893518516</v>
      </c>
      <c r="E1559" s="8">
        <f t="shared" si="1"/>
        <v>43360</v>
      </c>
      <c r="F1559" s="9">
        <f>IFERROR(__xludf.DUMMYFUNCTION("""COMPUTED_VALUE"""),0.31289351851851854)</f>
        <v>0.3128935185</v>
      </c>
      <c r="G1559" s="3">
        <f t="shared" si="2"/>
        <v>7</v>
      </c>
      <c r="H1559" s="3">
        <f>IFERROR(__xludf.DUMMYFUNCTION("""COMPUTED_VALUE"""),30.0)</f>
        <v>30</v>
      </c>
      <c r="I1559" s="3">
        <f>IFERROR(__xludf.DUMMYFUNCTION("""COMPUTED_VALUE"""),34.0)</f>
        <v>34</v>
      </c>
    </row>
    <row r="1560">
      <c r="A1560" s="3">
        <v>42.0</v>
      </c>
      <c r="B1560" s="3">
        <v>0.0</v>
      </c>
      <c r="C1560" s="3">
        <v>41.0</v>
      </c>
      <c r="D1560" s="5">
        <v>43360.32331018519</v>
      </c>
      <c r="E1560" s="8">
        <f t="shared" si="1"/>
        <v>43360</v>
      </c>
      <c r="F1560" s="9">
        <f>IFERROR(__xludf.DUMMYFUNCTION("""COMPUTED_VALUE"""),0.3233101851851852)</f>
        <v>0.3233101852</v>
      </c>
      <c r="G1560" s="3">
        <f t="shared" si="2"/>
        <v>7</v>
      </c>
      <c r="H1560" s="3">
        <f>IFERROR(__xludf.DUMMYFUNCTION("""COMPUTED_VALUE"""),45.0)</f>
        <v>45</v>
      </c>
      <c r="I1560" s="3">
        <f>IFERROR(__xludf.DUMMYFUNCTION("""COMPUTED_VALUE"""),34.0)</f>
        <v>34</v>
      </c>
    </row>
    <row r="1561">
      <c r="A1561" s="3">
        <v>51.0</v>
      </c>
      <c r="B1561" s="3">
        <v>0.0</v>
      </c>
      <c r="C1561" s="3">
        <v>50.0</v>
      </c>
      <c r="D1561" s="5">
        <v>43360.33372685185</v>
      </c>
      <c r="E1561" s="8">
        <f t="shared" si="1"/>
        <v>43360</v>
      </c>
      <c r="F1561" s="9">
        <f>IFERROR(__xludf.DUMMYFUNCTION("""COMPUTED_VALUE"""),0.33372685185185186)</f>
        <v>0.3337268519</v>
      </c>
      <c r="G1561" s="3">
        <f t="shared" si="2"/>
        <v>8</v>
      </c>
      <c r="H1561" s="3">
        <f>IFERROR(__xludf.DUMMYFUNCTION("""COMPUTED_VALUE"""),0.0)</f>
        <v>0</v>
      </c>
      <c r="I1561" s="3">
        <f>IFERROR(__xludf.DUMMYFUNCTION("""COMPUTED_VALUE"""),34.0)</f>
        <v>34</v>
      </c>
    </row>
    <row r="1562">
      <c r="A1562" s="3">
        <v>56.0</v>
      </c>
      <c r="B1562" s="3">
        <v>0.0</v>
      </c>
      <c r="C1562" s="3">
        <v>55.0</v>
      </c>
      <c r="D1562" s="5">
        <v>43360.344143518516</v>
      </c>
      <c r="E1562" s="8">
        <f t="shared" si="1"/>
        <v>43360</v>
      </c>
      <c r="F1562" s="9">
        <f>IFERROR(__xludf.DUMMYFUNCTION("""COMPUTED_VALUE"""),0.34414351851851854)</f>
        <v>0.3441435185</v>
      </c>
      <c r="G1562" s="3">
        <f t="shared" si="2"/>
        <v>8</v>
      </c>
      <c r="H1562" s="3">
        <f>IFERROR(__xludf.DUMMYFUNCTION("""COMPUTED_VALUE"""),15.0)</f>
        <v>15</v>
      </c>
      <c r="I1562" s="3">
        <f>IFERROR(__xludf.DUMMYFUNCTION("""COMPUTED_VALUE"""),34.0)</f>
        <v>34</v>
      </c>
    </row>
    <row r="1563">
      <c r="A1563" s="3">
        <v>126.0</v>
      </c>
      <c r="B1563" s="3">
        <v>0.0</v>
      </c>
      <c r="C1563" s="3">
        <v>125.0</v>
      </c>
      <c r="D1563" s="5">
        <v>43360.35456018519</v>
      </c>
      <c r="E1563" s="8">
        <f t="shared" si="1"/>
        <v>43360</v>
      </c>
      <c r="F1563" s="9">
        <f>IFERROR(__xludf.DUMMYFUNCTION("""COMPUTED_VALUE"""),0.3545601851851852)</f>
        <v>0.3545601852</v>
      </c>
      <c r="G1563" s="3">
        <f t="shared" si="2"/>
        <v>8</v>
      </c>
      <c r="H1563" s="3">
        <f>IFERROR(__xludf.DUMMYFUNCTION("""COMPUTED_VALUE"""),30.0)</f>
        <v>30</v>
      </c>
      <c r="I1563" s="3">
        <f>IFERROR(__xludf.DUMMYFUNCTION("""COMPUTED_VALUE"""),34.0)</f>
        <v>34</v>
      </c>
    </row>
    <row r="1564">
      <c r="A1564" s="3">
        <v>190.0</v>
      </c>
      <c r="B1564" s="3">
        <v>0.0</v>
      </c>
      <c r="C1564" s="3">
        <v>189.0</v>
      </c>
      <c r="D1564" s="5">
        <v>43360.36497685185</v>
      </c>
      <c r="E1564" s="8">
        <f t="shared" si="1"/>
        <v>43360</v>
      </c>
      <c r="F1564" s="9">
        <f>IFERROR(__xludf.DUMMYFUNCTION("""COMPUTED_VALUE"""),0.36497685185185186)</f>
        <v>0.3649768519</v>
      </c>
      <c r="G1564" s="3">
        <f t="shared" si="2"/>
        <v>8</v>
      </c>
      <c r="H1564" s="3">
        <f>IFERROR(__xludf.DUMMYFUNCTION("""COMPUTED_VALUE"""),45.0)</f>
        <v>45</v>
      </c>
      <c r="I1564" s="3">
        <f>IFERROR(__xludf.DUMMYFUNCTION("""COMPUTED_VALUE"""),34.0)</f>
        <v>34</v>
      </c>
    </row>
    <row r="1565">
      <c r="A1565" s="3">
        <v>179.0</v>
      </c>
      <c r="B1565" s="3">
        <v>0.0</v>
      </c>
      <c r="C1565" s="3">
        <v>179.0</v>
      </c>
      <c r="D1565" s="5">
        <v>43360.37542824074</v>
      </c>
      <c r="E1565" s="8">
        <f t="shared" si="1"/>
        <v>43360</v>
      </c>
      <c r="F1565" s="9">
        <f>IFERROR(__xludf.DUMMYFUNCTION("""COMPUTED_VALUE"""),0.3754282407407407)</f>
        <v>0.3754282407</v>
      </c>
      <c r="G1565" s="3">
        <f t="shared" si="2"/>
        <v>9</v>
      </c>
      <c r="H1565" s="3">
        <f>IFERROR(__xludf.DUMMYFUNCTION("""COMPUTED_VALUE"""),0.0)</f>
        <v>0</v>
      </c>
      <c r="I1565" s="3">
        <f>IFERROR(__xludf.DUMMYFUNCTION("""COMPUTED_VALUE"""),37.0)</f>
        <v>37</v>
      </c>
    </row>
    <row r="1566">
      <c r="A1566" s="3">
        <v>310.0</v>
      </c>
      <c r="B1566" s="3">
        <v>2.0</v>
      </c>
      <c r="C1566" s="3">
        <v>312.0</v>
      </c>
      <c r="D1566" s="5">
        <v>43360.38581018519</v>
      </c>
      <c r="E1566" s="8">
        <f t="shared" si="1"/>
        <v>43360</v>
      </c>
      <c r="F1566" s="9">
        <f>IFERROR(__xludf.DUMMYFUNCTION("""COMPUTED_VALUE"""),0.3858101851851852)</f>
        <v>0.3858101852</v>
      </c>
      <c r="G1566" s="3">
        <f t="shared" si="2"/>
        <v>9</v>
      </c>
      <c r="H1566" s="3">
        <f>IFERROR(__xludf.DUMMYFUNCTION("""COMPUTED_VALUE"""),15.0)</f>
        <v>15</v>
      </c>
      <c r="I1566" s="3">
        <f>IFERROR(__xludf.DUMMYFUNCTION("""COMPUTED_VALUE"""),34.0)</f>
        <v>34</v>
      </c>
    </row>
    <row r="1567">
      <c r="A1567" s="3">
        <v>507.0</v>
      </c>
      <c r="B1567" s="3">
        <v>4.0</v>
      </c>
      <c r="C1567" s="3">
        <v>511.0</v>
      </c>
      <c r="D1567" s="5">
        <v>43360.39622685185</v>
      </c>
      <c r="E1567" s="8">
        <f t="shared" si="1"/>
        <v>43360</v>
      </c>
      <c r="F1567" s="9">
        <f>IFERROR(__xludf.DUMMYFUNCTION("""COMPUTED_VALUE"""),0.39622685185185186)</f>
        <v>0.3962268519</v>
      </c>
      <c r="G1567" s="3">
        <f t="shared" si="2"/>
        <v>9</v>
      </c>
      <c r="H1567" s="3">
        <f>IFERROR(__xludf.DUMMYFUNCTION("""COMPUTED_VALUE"""),30.0)</f>
        <v>30</v>
      </c>
      <c r="I1567" s="3">
        <f>IFERROR(__xludf.DUMMYFUNCTION("""COMPUTED_VALUE"""),34.0)</f>
        <v>34</v>
      </c>
    </row>
    <row r="1568">
      <c r="A1568" s="3">
        <v>900.0</v>
      </c>
      <c r="B1568" s="3">
        <v>6.0</v>
      </c>
      <c r="C1568" s="3">
        <v>906.0</v>
      </c>
      <c r="D1568" s="5">
        <v>43360.406643518516</v>
      </c>
      <c r="E1568" s="8">
        <f t="shared" si="1"/>
        <v>43360</v>
      </c>
      <c r="F1568" s="9">
        <f>IFERROR(__xludf.DUMMYFUNCTION("""COMPUTED_VALUE"""),0.40664351851851854)</f>
        <v>0.4066435185</v>
      </c>
      <c r="G1568" s="3">
        <f t="shared" si="2"/>
        <v>9</v>
      </c>
      <c r="H1568" s="3">
        <f>IFERROR(__xludf.DUMMYFUNCTION("""COMPUTED_VALUE"""),45.0)</f>
        <v>45</v>
      </c>
      <c r="I1568" s="3">
        <f>IFERROR(__xludf.DUMMYFUNCTION("""COMPUTED_VALUE"""),34.0)</f>
        <v>34</v>
      </c>
    </row>
    <row r="1569">
      <c r="A1569" s="3">
        <v>725.0</v>
      </c>
      <c r="B1569" s="3">
        <v>16.0</v>
      </c>
      <c r="C1569" s="3">
        <v>741.0</v>
      </c>
      <c r="D1569" s="5">
        <v>43360.41706018519</v>
      </c>
      <c r="E1569" s="8">
        <f t="shared" si="1"/>
        <v>43360</v>
      </c>
      <c r="F1569" s="9">
        <f>IFERROR(__xludf.DUMMYFUNCTION("""COMPUTED_VALUE"""),0.4170601851851852)</f>
        <v>0.4170601852</v>
      </c>
      <c r="G1569" s="3">
        <f t="shared" si="2"/>
        <v>10</v>
      </c>
      <c r="H1569" s="3">
        <f>IFERROR(__xludf.DUMMYFUNCTION("""COMPUTED_VALUE"""),0.0)</f>
        <v>0</v>
      </c>
      <c r="I1569" s="3">
        <f>IFERROR(__xludf.DUMMYFUNCTION("""COMPUTED_VALUE"""),34.0)</f>
        <v>34</v>
      </c>
    </row>
    <row r="1570">
      <c r="A1570" s="3">
        <v>689.0</v>
      </c>
      <c r="B1570" s="3">
        <v>15.0</v>
      </c>
      <c r="C1570" s="3">
        <v>704.0</v>
      </c>
      <c r="D1570" s="5">
        <v>43360.427465277775</v>
      </c>
      <c r="E1570" s="8">
        <f t="shared" si="1"/>
        <v>43360</v>
      </c>
      <c r="F1570" s="9">
        <f>IFERROR(__xludf.DUMMYFUNCTION("""COMPUTED_VALUE"""),0.42746527777777776)</f>
        <v>0.4274652778</v>
      </c>
      <c r="G1570" s="3">
        <f t="shared" si="2"/>
        <v>10</v>
      </c>
      <c r="H1570" s="3">
        <f>IFERROR(__xludf.DUMMYFUNCTION("""COMPUTED_VALUE"""),15.0)</f>
        <v>15</v>
      </c>
      <c r="I1570" s="3">
        <f>IFERROR(__xludf.DUMMYFUNCTION("""COMPUTED_VALUE"""),33.0)</f>
        <v>33</v>
      </c>
    </row>
    <row r="1571">
      <c r="A1571" s="3">
        <v>808.0</v>
      </c>
      <c r="B1571" s="3">
        <v>16.0</v>
      </c>
      <c r="C1571" s="3">
        <v>824.0</v>
      </c>
      <c r="D1571" s="5">
        <v>43360.437893518516</v>
      </c>
      <c r="E1571" s="8">
        <f t="shared" si="1"/>
        <v>43360</v>
      </c>
      <c r="F1571" s="9">
        <f>IFERROR(__xludf.DUMMYFUNCTION("""COMPUTED_VALUE"""),0.43789351851851854)</f>
        <v>0.4378935185</v>
      </c>
      <c r="G1571" s="3">
        <f t="shared" si="2"/>
        <v>10</v>
      </c>
      <c r="H1571" s="3">
        <f>IFERROR(__xludf.DUMMYFUNCTION("""COMPUTED_VALUE"""),30.0)</f>
        <v>30</v>
      </c>
      <c r="I1571" s="3">
        <f>IFERROR(__xludf.DUMMYFUNCTION("""COMPUTED_VALUE"""),34.0)</f>
        <v>34</v>
      </c>
    </row>
    <row r="1572">
      <c r="A1572" s="3">
        <v>1092.0</v>
      </c>
      <c r="B1572" s="3">
        <v>28.0</v>
      </c>
      <c r="C1572" s="3">
        <v>1120.0</v>
      </c>
      <c r="D1572" s="5">
        <v>43360.44831018519</v>
      </c>
      <c r="E1572" s="8">
        <f t="shared" si="1"/>
        <v>43360</v>
      </c>
      <c r="F1572" s="9">
        <f>IFERROR(__xludf.DUMMYFUNCTION("""COMPUTED_VALUE"""),0.4483101851851852)</f>
        <v>0.4483101852</v>
      </c>
      <c r="G1572" s="3">
        <f t="shared" si="2"/>
        <v>10</v>
      </c>
      <c r="H1572" s="3">
        <f>IFERROR(__xludf.DUMMYFUNCTION("""COMPUTED_VALUE"""),45.0)</f>
        <v>45</v>
      </c>
      <c r="I1572" s="3">
        <f>IFERROR(__xludf.DUMMYFUNCTION("""COMPUTED_VALUE"""),34.0)</f>
        <v>34</v>
      </c>
    </row>
    <row r="1573">
      <c r="A1573" s="3">
        <v>827.0</v>
      </c>
      <c r="B1573" s="3">
        <v>17.0</v>
      </c>
      <c r="C1573" s="3">
        <v>844.0</v>
      </c>
      <c r="D1573" s="5">
        <v>43360.45872685185</v>
      </c>
      <c r="E1573" s="8">
        <f t="shared" si="1"/>
        <v>43360</v>
      </c>
      <c r="F1573" s="9">
        <f>IFERROR(__xludf.DUMMYFUNCTION("""COMPUTED_VALUE"""),0.45872685185185186)</f>
        <v>0.4587268519</v>
      </c>
      <c r="G1573" s="3">
        <f t="shared" si="2"/>
        <v>11</v>
      </c>
      <c r="H1573" s="3">
        <f>IFERROR(__xludf.DUMMYFUNCTION("""COMPUTED_VALUE"""),0.0)</f>
        <v>0</v>
      </c>
      <c r="I1573" s="3">
        <f>IFERROR(__xludf.DUMMYFUNCTION("""COMPUTED_VALUE"""),34.0)</f>
        <v>34</v>
      </c>
    </row>
    <row r="1574">
      <c r="A1574" s="3">
        <v>698.0</v>
      </c>
      <c r="B1574" s="3">
        <v>14.0</v>
      </c>
      <c r="C1574" s="3">
        <v>712.0</v>
      </c>
      <c r="D1574" s="5">
        <v>43360.469143518516</v>
      </c>
      <c r="E1574" s="8">
        <f t="shared" si="1"/>
        <v>43360</v>
      </c>
      <c r="F1574" s="9">
        <f>IFERROR(__xludf.DUMMYFUNCTION("""COMPUTED_VALUE"""),0.46914351851851854)</f>
        <v>0.4691435185</v>
      </c>
      <c r="G1574" s="3">
        <f t="shared" si="2"/>
        <v>11</v>
      </c>
      <c r="H1574" s="3">
        <f>IFERROR(__xludf.DUMMYFUNCTION("""COMPUTED_VALUE"""),15.0)</f>
        <v>15</v>
      </c>
      <c r="I1574" s="3">
        <f>IFERROR(__xludf.DUMMYFUNCTION("""COMPUTED_VALUE"""),34.0)</f>
        <v>34</v>
      </c>
    </row>
    <row r="1575">
      <c r="A1575" s="3">
        <v>555.0</v>
      </c>
      <c r="B1575" s="3">
        <v>15.0</v>
      </c>
      <c r="C1575" s="3">
        <v>570.0</v>
      </c>
      <c r="D1575" s="5">
        <v>43360.47956018519</v>
      </c>
      <c r="E1575" s="8">
        <f t="shared" si="1"/>
        <v>43360</v>
      </c>
      <c r="F1575" s="9">
        <f>IFERROR(__xludf.DUMMYFUNCTION("""COMPUTED_VALUE"""),0.4795601851851852)</f>
        <v>0.4795601852</v>
      </c>
      <c r="G1575" s="3">
        <f t="shared" si="2"/>
        <v>11</v>
      </c>
      <c r="H1575" s="3">
        <f>IFERROR(__xludf.DUMMYFUNCTION("""COMPUTED_VALUE"""),30.0)</f>
        <v>30</v>
      </c>
      <c r="I1575" s="3">
        <f>IFERROR(__xludf.DUMMYFUNCTION("""COMPUTED_VALUE"""),34.0)</f>
        <v>34</v>
      </c>
    </row>
    <row r="1576">
      <c r="A1576" s="3">
        <v>502.0</v>
      </c>
      <c r="B1576" s="3">
        <v>6.0</v>
      </c>
      <c r="C1576" s="3">
        <v>508.0</v>
      </c>
      <c r="D1576" s="5">
        <v>43360.48997685185</v>
      </c>
      <c r="E1576" s="8">
        <f t="shared" si="1"/>
        <v>43360</v>
      </c>
      <c r="F1576" s="9">
        <f>IFERROR(__xludf.DUMMYFUNCTION("""COMPUTED_VALUE"""),0.48997685185185186)</f>
        <v>0.4899768519</v>
      </c>
      <c r="G1576" s="3">
        <f t="shared" si="2"/>
        <v>11</v>
      </c>
      <c r="H1576" s="3">
        <f>IFERROR(__xludf.DUMMYFUNCTION("""COMPUTED_VALUE"""),45.0)</f>
        <v>45</v>
      </c>
      <c r="I1576" s="3">
        <f>IFERROR(__xludf.DUMMYFUNCTION("""COMPUTED_VALUE"""),34.0)</f>
        <v>34</v>
      </c>
    </row>
    <row r="1577">
      <c r="A1577" s="3">
        <v>384.0</v>
      </c>
      <c r="B1577" s="3">
        <v>5.0</v>
      </c>
      <c r="C1577" s="3">
        <v>389.0</v>
      </c>
      <c r="D1577" s="5">
        <v>43360.500393518516</v>
      </c>
      <c r="E1577" s="8">
        <f t="shared" si="1"/>
        <v>43360</v>
      </c>
      <c r="F1577" s="9">
        <f>IFERROR(__xludf.DUMMYFUNCTION("""COMPUTED_VALUE"""),0.5003935185185185)</f>
        <v>0.5003935185</v>
      </c>
      <c r="G1577" s="3">
        <f t="shared" si="2"/>
        <v>12</v>
      </c>
      <c r="H1577" s="3">
        <f>IFERROR(__xludf.DUMMYFUNCTION("""COMPUTED_VALUE"""),0.0)</f>
        <v>0</v>
      </c>
      <c r="I1577" s="3">
        <f>IFERROR(__xludf.DUMMYFUNCTION("""COMPUTED_VALUE"""),34.0)</f>
        <v>34</v>
      </c>
    </row>
    <row r="1578">
      <c r="A1578" s="3">
        <v>379.0</v>
      </c>
      <c r="B1578" s="3">
        <v>0.0</v>
      </c>
      <c r="C1578" s="3">
        <v>378.0</v>
      </c>
      <c r="D1578" s="5">
        <v>43360.51081018519</v>
      </c>
      <c r="E1578" s="8">
        <f t="shared" si="1"/>
        <v>43360</v>
      </c>
      <c r="F1578" s="9">
        <f>IFERROR(__xludf.DUMMYFUNCTION("""COMPUTED_VALUE"""),0.5108101851851852)</f>
        <v>0.5108101852</v>
      </c>
      <c r="G1578" s="3">
        <f t="shared" si="2"/>
        <v>12</v>
      </c>
      <c r="H1578" s="3">
        <f>IFERROR(__xludf.DUMMYFUNCTION("""COMPUTED_VALUE"""),15.0)</f>
        <v>15</v>
      </c>
      <c r="I1578" s="3">
        <f>IFERROR(__xludf.DUMMYFUNCTION("""COMPUTED_VALUE"""),34.0)</f>
        <v>34</v>
      </c>
    </row>
    <row r="1579">
      <c r="A1579" s="3">
        <v>363.0</v>
      </c>
      <c r="B1579" s="3">
        <v>2.0</v>
      </c>
      <c r="C1579" s="3">
        <v>365.0</v>
      </c>
      <c r="D1579" s="5">
        <v>43360.52122685185</v>
      </c>
      <c r="E1579" s="8">
        <f t="shared" si="1"/>
        <v>43360</v>
      </c>
      <c r="F1579" s="9">
        <f>IFERROR(__xludf.DUMMYFUNCTION("""COMPUTED_VALUE"""),0.5212268518518518)</f>
        <v>0.5212268519</v>
      </c>
      <c r="G1579" s="3">
        <f t="shared" si="2"/>
        <v>12</v>
      </c>
      <c r="H1579" s="3">
        <f>IFERROR(__xludf.DUMMYFUNCTION("""COMPUTED_VALUE"""),30.0)</f>
        <v>30</v>
      </c>
      <c r="I1579" s="3">
        <f>IFERROR(__xludf.DUMMYFUNCTION("""COMPUTED_VALUE"""),34.0)</f>
        <v>34</v>
      </c>
    </row>
    <row r="1580">
      <c r="A1580" s="3">
        <v>345.0</v>
      </c>
      <c r="B1580" s="3">
        <v>2.0</v>
      </c>
      <c r="C1580" s="3">
        <v>347.0</v>
      </c>
      <c r="D1580" s="5">
        <v>43360.53163194445</v>
      </c>
      <c r="E1580" s="8">
        <f t="shared" si="1"/>
        <v>43360</v>
      </c>
      <c r="F1580" s="9">
        <f>IFERROR(__xludf.DUMMYFUNCTION("""COMPUTED_VALUE"""),0.5316319444444444)</f>
        <v>0.5316319444</v>
      </c>
      <c r="G1580" s="3">
        <f t="shared" si="2"/>
        <v>12</v>
      </c>
      <c r="H1580" s="3">
        <f>IFERROR(__xludf.DUMMYFUNCTION("""COMPUTED_VALUE"""),45.0)</f>
        <v>45</v>
      </c>
      <c r="I1580" s="3">
        <f>IFERROR(__xludf.DUMMYFUNCTION("""COMPUTED_VALUE"""),33.0)</f>
        <v>33</v>
      </c>
    </row>
    <row r="1581">
      <c r="A1581" s="3">
        <v>322.0</v>
      </c>
      <c r="B1581" s="3">
        <v>0.0</v>
      </c>
      <c r="C1581" s="3">
        <v>322.0</v>
      </c>
      <c r="D1581" s="5">
        <v>43360.54206018519</v>
      </c>
      <c r="E1581" s="8">
        <f t="shared" si="1"/>
        <v>43360</v>
      </c>
      <c r="F1581" s="9">
        <f>IFERROR(__xludf.DUMMYFUNCTION("""COMPUTED_VALUE"""),0.5420601851851852)</f>
        <v>0.5420601852</v>
      </c>
      <c r="G1581" s="3">
        <f t="shared" si="2"/>
        <v>13</v>
      </c>
      <c r="H1581" s="3">
        <f>IFERROR(__xludf.DUMMYFUNCTION("""COMPUTED_VALUE"""),0.0)</f>
        <v>0</v>
      </c>
      <c r="I1581" s="3">
        <f>IFERROR(__xludf.DUMMYFUNCTION("""COMPUTED_VALUE"""),34.0)</f>
        <v>34</v>
      </c>
    </row>
    <row r="1582">
      <c r="A1582" s="3">
        <v>328.0</v>
      </c>
      <c r="B1582" s="3">
        <v>0.0</v>
      </c>
      <c r="C1582" s="3">
        <v>328.0</v>
      </c>
      <c r="D1582" s="5">
        <v>43360.55247685185</v>
      </c>
      <c r="E1582" s="8">
        <f t="shared" si="1"/>
        <v>43360</v>
      </c>
      <c r="F1582" s="9">
        <f>IFERROR(__xludf.DUMMYFUNCTION("""COMPUTED_VALUE"""),0.5524768518518518)</f>
        <v>0.5524768519</v>
      </c>
      <c r="G1582" s="3">
        <f t="shared" si="2"/>
        <v>13</v>
      </c>
      <c r="H1582" s="3">
        <f>IFERROR(__xludf.DUMMYFUNCTION("""COMPUTED_VALUE"""),15.0)</f>
        <v>15</v>
      </c>
      <c r="I1582" s="3">
        <f>IFERROR(__xludf.DUMMYFUNCTION("""COMPUTED_VALUE"""),34.0)</f>
        <v>34</v>
      </c>
    </row>
    <row r="1583">
      <c r="A1583" s="3">
        <v>330.0</v>
      </c>
      <c r="B1583" s="3">
        <v>5.0</v>
      </c>
      <c r="C1583" s="3">
        <v>326.0</v>
      </c>
      <c r="D1583" s="5">
        <v>43360.562893518516</v>
      </c>
      <c r="E1583" s="8">
        <f t="shared" si="1"/>
        <v>43360</v>
      </c>
      <c r="F1583" s="9">
        <f>IFERROR(__xludf.DUMMYFUNCTION("""COMPUTED_VALUE"""),0.5628935185185185)</f>
        <v>0.5628935185</v>
      </c>
      <c r="G1583" s="3">
        <f t="shared" si="2"/>
        <v>13</v>
      </c>
      <c r="H1583" s="3">
        <f>IFERROR(__xludf.DUMMYFUNCTION("""COMPUTED_VALUE"""),30.0)</f>
        <v>30</v>
      </c>
      <c r="I1583" s="3">
        <f>IFERROR(__xludf.DUMMYFUNCTION("""COMPUTED_VALUE"""),34.0)</f>
        <v>34</v>
      </c>
    </row>
    <row r="1584">
      <c r="A1584" s="3">
        <v>371.0</v>
      </c>
      <c r="B1584" s="3">
        <v>4.0</v>
      </c>
      <c r="C1584" s="3">
        <v>375.0</v>
      </c>
      <c r="D1584" s="5">
        <v>43360.57329861111</v>
      </c>
      <c r="E1584" s="8">
        <f t="shared" si="1"/>
        <v>43360</v>
      </c>
      <c r="F1584" s="9">
        <f>IFERROR(__xludf.DUMMYFUNCTION("""COMPUTED_VALUE"""),0.5732986111111111)</f>
        <v>0.5732986111</v>
      </c>
      <c r="G1584" s="3">
        <f t="shared" si="2"/>
        <v>13</v>
      </c>
      <c r="H1584" s="3">
        <f>IFERROR(__xludf.DUMMYFUNCTION("""COMPUTED_VALUE"""),45.0)</f>
        <v>45</v>
      </c>
      <c r="I1584" s="3">
        <f>IFERROR(__xludf.DUMMYFUNCTION("""COMPUTED_VALUE"""),33.0)</f>
        <v>33</v>
      </c>
    </row>
    <row r="1585">
      <c r="A1585" s="3">
        <v>337.0</v>
      </c>
      <c r="B1585" s="3">
        <v>6.0</v>
      </c>
      <c r="C1585" s="3">
        <v>343.0</v>
      </c>
      <c r="D1585" s="5">
        <v>43360.58372685185</v>
      </c>
      <c r="E1585" s="8">
        <f t="shared" si="1"/>
        <v>43360</v>
      </c>
      <c r="F1585" s="9">
        <f>IFERROR(__xludf.DUMMYFUNCTION("""COMPUTED_VALUE"""),0.5837268518518518)</f>
        <v>0.5837268519</v>
      </c>
      <c r="G1585" s="3">
        <f t="shared" si="2"/>
        <v>14</v>
      </c>
      <c r="H1585" s="3">
        <f>IFERROR(__xludf.DUMMYFUNCTION("""COMPUTED_VALUE"""),0.0)</f>
        <v>0</v>
      </c>
      <c r="I1585" s="3">
        <f>IFERROR(__xludf.DUMMYFUNCTION("""COMPUTED_VALUE"""),34.0)</f>
        <v>34</v>
      </c>
    </row>
    <row r="1586">
      <c r="A1586" s="3">
        <v>390.0</v>
      </c>
      <c r="B1586" s="3">
        <v>4.0</v>
      </c>
      <c r="C1586" s="3">
        <v>394.0</v>
      </c>
      <c r="D1586" s="5">
        <v>43360.594143518516</v>
      </c>
      <c r="E1586" s="8">
        <f t="shared" si="1"/>
        <v>43360</v>
      </c>
      <c r="F1586" s="9">
        <f>IFERROR(__xludf.DUMMYFUNCTION("""COMPUTED_VALUE"""),0.5941435185185185)</f>
        <v>0.5941435185</v>
      </c>
      <c r="G1586" s="3">
        <f t="shared" si="2"/>
        <v>14</v>
      </c>
      <c r="H1586" s="3">
        <f>IFERROR(__xludf.DUMMYFUNCTION("""COMPUTED_VALUE"""),15.0)</f>
        <v>15</v>
      </c>
      <c r="I1586" s="3">
        <f>IFERROR(__xludf.DUMMYFUNCTION("""COMPUTED_VALUE"""),34.0)</f>
        <v>34</v>
      </c>
    </row>
    <row r="1587">
      <c r="A1587" s="3">
        <v>371.0</v>
      </c>
      <c r="B1587" s="3">
        <v>6.0</v>
      </c>
      <c r="C1587" s="3">
        <v>377.0</v>
      </c>
      <c r="D1587" s="5">
        <v>43360.60454861111</v>
      </c>
      <c r="E1587" s="8">
        <f t="shared" si="1"/>
        <v>43360</v>
      </c>
      <c r="F1587" s="9">
        <f>IFERROR(__xludf.DUMMYFUNCTION("""COMPUTED_VALUE"""),0.6045486111111111)</f>
        <v>0.6045486111</v>
      </c>
      <c r="G1587" s="3">
        <f t="shared" si="2"/>
        <v>14</v>
      </c>
      <c r="H1587" s="3">
        <f>IFERROR(__xludf.DUMMYFUNCTION("""COMPUTED_VALUE"""),30.0)</f>
        <v>30</v>
      </c>
      <c r="I1587" s="3">
        <f>IFERROR(__xludf.DUMMYFUNCTION("""COMPUTED_VALUE"""),33.0)</f>
        <v>33</v>
      </c>
    </row>
    <row r="1588">
      <c r="A1588" s="3">
        <v>416.0</v>
      </c>
      <c r="B1588" s="3">
        <v>4.0</v>
      </c>
      <c r="C1588" s="3">
        <v>420.0</v>
      </c>
      <c r="D1588" s="5">
        <v>43360.614965277775</v>
      </c>
      <c r="E1588" s="8">
        <f t="shared" si="1"/>
        <v>43360</v>
      </c>
      <c r="F1588" s="9">
        <f>IFERROR(__xludf.DUMMYFUNCTION("""COMPUTED_VALUE"""),0.6149652777777778)</f>
        <v>0.6149652778</v>
      </c>
      <c r="G1588" s="3">
        <f t="shared" si="2"/>
        <v>14</v>
      </c>
      <c r="H1588" s="3">
        <f>IFERROR(__xludf.DUMMYFUNCTION("""COMPUTED_VALUE"""),45.0)</f>
        <v>45</v>
      </c>
      <c r="I1588" s="3">
        <f>IFERROR(__xludf.DUMMYFUNCTION("""COMPUTED_VALUE"""),33.0)</f>
        <v>33</v>
      </c>
    </row>
    <row r="1589">
      <c r="A1589" s="3">
        <v>410.0</v>
      </c>
      <c r="B1589" s="3">
        <v>2.0</v>
      </c>
      <c r="C1589" s="3">
        <v>412.0</v>
      </c>
      <c r="D1589" s="5">
        <v>43360.625393518516</v>
      </c>
      <c r="E1589" s="8">
        <f t="shared" si="1"/>
        <v>43360</v>
      </c>
      <c r="F1589" s="9">
        <f>IFERROR(__xludf.DUMMYFUNCTION("""COMPUTED_VALUE"""),0.6253935185185185)</f>
        <v>0.6253935185</v>
      </c>
      <c r="G1589" s="3">
        <f t="shared" si="2"/>
        <v>15</v>
      </c>
      <c r="H1589" s="3">
        <f>IFERROR(__xludf.DUMMYFUNCTION("""COMPUTED_VALUE"""),0.0)</f>
        <v>0</v>
      </c>
      <c r="I1589" s="3">
        <f>IFERROR(__xludf.DUMMYFUNCTION("""COMPUTED_VALUE"""),34.0)</f>
        <v>34</v>
      </c>
    </row>
    <row r="1590">
      <c r="A1590" s="3">
        <v>449.0</v>
      </c>
      <c r="B1590" s="3">
        <v>2.0</v>
      </c>
      <c r="C1590" s="3">
        <v>451.0</v>
      </c>
      <c r="D1590" s="5">
        <v>43360.63579861111</v>
      </c>
      <c r="E1590" s="8">
        <f t="shared" si="1"/>
        <v>43360</v>
      </c>
      <c r="F1590" s="9">
        <f>IFERROR(__xludf.DUMMYFUNCTION("""COMPUTED_VALUE"""),0.6357986111111111)</f>
        <v>0.6357986111</v>
      </c>
      <c r="G1590" s="3">
        <f t="shared" si="2"/>
        <v>15</v>
      </c>
      <c r="H1590" s="3">
        <f>IFERROR(__xludf.DUMMYFUNCTION("""COMPUTED_VALUE"""),15.0)</f>
        <v>15</v>
      </c>
      <c r="I1590" s="3">
        <f>IFERROR(__xludf.DUMMYFUNCTION("""COMPUTED_VALUE"""),33.0)</f>
        <v>33</v>
      </c>
    </row>
    <row r="1591">
      <c r="A1591" s="3">
        <v>420.0</v>
      </c>
      <c r="B1591" s="3">
        <v>4.0</v>
      </c>
      <c r="C1591" s="3">
        <v>424.0</v>
      </c>
      <c r="D1591" s="5">
        <v>43360.64622685185</v>
      </c>
      <c r="E1591" s="8">
        <f t="shared" si="1"/>
        <v>43360</v>
      </c>
      <c r="F1591" s="9">
        <f>IFERROR(__xludf.DUMMYFUNCTION("""COMPUTED_VALUE"""),0.6462268518518518)</f>
        <v>0.6462268519</v>
      </c>
      <c r="G1591" s="3">
        <f t="shared" si="2"/>
        <v>15</v>
      </c>
      <c r="H1591" s="3">
        <f>IFERROR(__xludf.DUMMYFUNCTION("""COMPUTED_VALUE"""),30.0)</f>
        <v>30</v>
      </c>
      <c r="I1591" s="3">
        <f>IFERROR(__xludf.DUMMYFUNCTION("""COMPUTED_VALUE"""),34.0)</f>
        <v>34</v>
      </c>
    </row>
    <row r="1592">
      <c r="A1592" s="3">
        <v>561.0</v>
      </c>
      <c r="B1592" s="3">
        <v>4.0</v>
      </c>
      <c r="C1592" s="3">
        <v>565.0</v>
      </c>
      <c r="D1592" s="5">
        <v>43360.656643518516</v>
      </c>
      <c r="E1592" s="8">
        <f t="shared" si="1"/>
        <v>43360</v>
      </c>
      <c r="F1592" s="9">
        <f>IFERROR(__xludf.DUMMYFUNCTION("""COMPUTED_VALUE"""),0.6566435185185185)</f>
        <v>0.6566435185</v>
      </c>
      <c r="G1592" s="3">
        <f t="shared" si="2"/>
        <v>15</v>
      </c>
      <c r="H1592" s="3">
        <f>IFERROR(__xludf.DUMMYFUNCTION("""COMPUTED_VALUE"""),45.0)</f>
        <v>45</v>
      </c>
      <c r="I1592" s="3">
        <f>IFERROR(__xludf.DUMMYFUNCTION("""COMPUTED_VALUE"""),34.0)</f>
        <v>34</v>
      </c>
    </row>
    <row r="1593">
      <c r="A1593" s="3">
        <v>578.0</v>
      </c>
      <c r="B1593" s="3">
        <v>3.0</v>
      </c>
      <c r="C1593" s="3">
        <v>581.0</v>
      </c>
      <c r="D1593" s="5">
        <v>43360.66706018519</v>
      </c>
      <c r="E1593" s="8">
        <f t="shared" si="1"/>
        <v>43360</v>
      </c>
      <c r="F1593" s="9">
        <f>IFERROR(__xludf.DUMMYFUNCTION("""COMPUTED_VALUE"""),0.6670601851851852)</f>
        <v>0.6670601852</v>
      </c>
      <c r="G1593" s="3">
        <f t="shared" si="2"/>
        <v>16</v>
      </c>
      <c r="H1593" s="3">
        <f>IFERROR(__xludf.DUMMYFUNCTION("""COMPUTED_VALUE"""),0.0)</f>
        <v>0</v>
      </c>
      <c r="I1593" s="3">
        <f>IFERROR(__xludf.DUMMYFUNCTION("""COMPUTED_VALUE"""),34.0)</f>
        <v>34</v>
      </c>
    </row>
    <row r="1594">
      <c r="A1594" s="3">
        <v>621.0</v>
      </c>
      <c r="B1594" s="3">
        <v>3.0</v>
      </c>
      <c r="C1594" s="3">
        <v>614.0</v>
      </c>
      <c r="D1594" s="5">
        <v>43360.677465277775</v>
      </c>
      <c r="E1594" s="8">
        <f t="shared" si="1"/>
        <v>43360</v>
      </c>
      <c r="F1594" s="9">
        <f>IFERROR(__xludf.DUMMYFUNCTION("""COMPUTED_VALUE"""),0.6774652777777778)</f>
        <v>0.6774652778</v>
      </c>
      <c r="G1594" s="3">
        <f t="shared" si="2"/>
        <v>16</v>
      </c>
      <c r="H1594" s="3">
        <f>IFERROR(__xludf.DUMMYFUNCTION("""COMPUTED_VALUE"""),15.0)</f>
        <v>15</v>
      </c>
      <c r="I1594" s="3">
        <f>IFERROR(__xludf.DUMMYFUNCTION("""COMPUTED_VALUE"""),33.0)</f>
        <v>33</v>
      </c>
    </row>
    <row r="1595">
      <c r="A1595" s="3">
        <v>701.0</v>
      </c>
      <c r="B1595" s="3">
        <v>5.0</v>
      </c>
      <c r="C1595" s="3">
        <v>706.0</v>
      </c>
      <c r="D1595" s="5">
        <v>43360.68788194445</v>
      </c>
      <c r="E1595" s="8">
        <f t="shared" si="1"/>
        <v>43360</v>
      </c>
      <c r="F1595" s="9">
        <f>IFERROR(__xludf.DUMMYFUNCTION("""COMPUTED_VALUE"""),0.6878819444444444)</f>
        <v>0.6878819444</v>
      </c>
      <c r="G1595" s="3">
        <f t="shared" si="2"/>
        <v>16</v>
      </c>
      <c r="H1595" s="3">
        <f>IFERROR(__xludf.DUMMYFUNCTION("""COMPUTED_VALUE"""),30.0)</f>
        <v>30</v>
      </c>
      <c r="I1595" s="3">
        <f>IFERROR(__xludf.DUMMYFUNCTION("""COMPUTED_VALUE"""),33.0)</f>
        <v>33</v>
      </c>
    </row>
    <row r="1596">
      <c r="A1596" s="3">
        <v>555.0</v>
      </c>
      <c r="B1596" s="3">
        <v>6.0</v>
      </c>
      <c r="C1596" s="3">
        <v>561.0</v>
      </c>
      <c r="D1596" s="5">
        <v>43360.69829861111</v>
      </c>
      <c r="E1596" s="8">
        <f t="shared" si="1"/>
        <v>43360</v>
      </c>
      <c r="F1596" s="9">
        <f>IFERROR(__xludf.DUMMYFUNCTION("""COMPUTED_VALUE"""),0.6982986111111111)</f>
        <v>0.6982986111</v>
      </c>
      <c r="G1596" s="3">
        <f t="shared" si="2"/>
        <v>16</v>
      </c>
      <c r="H1596" s="3">
        <f>IFERROR(__xludf.DUMMYFUNCTION("""COMPUTED_VALUE"""),45.0)</f>
        <v>45</v>
      </c>
      <c r="I1596" s="3">
        <f>IFERROR(__xludf.DUMMYFUNCTION("""COMPUTED_VALUE"""),33.0)</f>
        <v>33</v>
      </c>
    </row>
    <row r="1597">
      <c r="A1597" s="3">
        <v>491.0</v>
      </c>
      <c r="B1597" s="3">
        <v>5.0</v>
      </c>
      <c r="C1597" s="3">
        <v>496.0</v>
      </c>
      <c r="D1597" s="5">
        <v>43360.70872685185</v>
      </c>
      <c r="E1597" s="8">
        <f t="shared" si="1"/>
        <v>43360</v>
      </c>
      <c r="F1597" s="9">
        <f>IFERROR(__xludf.DUMMYFUNCTION("""COMPUTED_VALUE"""),0.7087268518518518)</f>
        <v>0.7087268519</v>
      </c>
      <c r="G1597" s="3">
        <f t="shared" si="2"/>
        <v>17</v>
      </c>
      <c r="H1597" s="3">
        <f>IFERROR(__xludf.DUMMYFUNCTION("""COMPUTED_VALUE"""),0.0)</f>
        <v>0</v>
      </c>
      <c r="I1597" s="3">
        <f>IFERROR(__xludf.DUMMYFUNCTION("""COMPUTED_VALUE"""),34.0)</f>
        <v>34</v>
      </c>
    </row>
    <row r="1598">
      <c r="A1598" s="3">
        <v>630.0</v>
      </c>
      <c r="B1598" s="3">
        <v>5.0</v>
      </c>
      <c r="C1598" s="3">
        <v>635.0</v>
      </c>
      <c r="D1598" s="5">
        <v>43360.72956018519</v>
      </c>
      <c r="E1598" s="8">
        <f t="shared" si="1"/>
        <v>43360</v>
      </c>
      <c r="F1598" s="9">
        <f>IFERROR(__xludf.DUMMYFUNCTION("""COMPUTED_VALUE"""),0.7295601851851852)</f>
        <v>0.7295601852</v>
      </c>
      <c r="G1598" s="3">
        <f t="shared" si="2"/>
        <v>17</v>
      </c>
      <c r="H1598" s="3">
        <f>IFERROR(__xludf.DUMMYFUNCTION("""COMPUTED_VALUE"""),30.0)</f>
        <v>30</v>
      </c>
      <c r="I1598" s="3">
        <f>IFERROR(__xludf.DUMMYFUNCTION("""COMPUTED_VALUE"""),34.0)</f>
        <v>34</v>
      </c>
    </row>
    <row r="1599">
      <c r="A1599" s="3">
        <v>637.0</v>
      </c>
      <c r="B1599" s="3">
        <v>10.0</v>
      </c>
      <c r="C1599" s="3">
        <v>647.0</v>
      </c>
      <c r="D1599" s="5">
        <v>43360.73997685185</v>
      </c>
      <c r="E1599" s="8">
        <f t="shared" si="1"/>
        <v>43360</v>
      </c>
      <c r="F1599" s="9">
        <f>IFERROR(__xludf.DUMMYFUNCTION("""COMPUTED_VALUE"""),0.7399768518518518)</f>
        <v>0.7399768519</v>
      </c>
      <c r="G1599" s="3">
        <f t="shared" si="2"/>
        <v>17</v>
      </c>
      <c r="H1599" s="3">
        <f>IFERROR(__xludf.DUMMYFUNCTION("""COMPUTED_VALUE"""),45.0)</f>
        <v>45</v>
      </c>
      <c r="I1599" s="3">
        <f>IFERROR(__xludf.DUMMYFUNCTION("""COMPUTED_VALUE"""),34.0)</f>
        <v>34</v>
      </c>
    </row>
    <row r="1600">
      <c r="A1600" s="3">
        <v>564.0</v>
      </c>
      <c r="B1600" s="3">
        <v>6.0</v>
      </c>
      <c r="C1600" s="3">
        <v>570.0</v>
      </c>
      <c r="D1600" s="5">
        <v>43360.75038194445</v>
      </c>
      <c r="E1600" s="8">
        <f t="shared" si="1"/>
        <v>43360</v>
      </c>
      <c r="F1600" s="9">
        <f>IFERROR(__xludf.DUMMYFUNCTION("""COMPUTED_VALUE"""),0.7503819444444444)</f>
        <v>0.7503819444</v>
      </c>
      <c r="G1600" s="3">
        <f t="shared" si="2"/>
        <v>18</v>
      </c>
      <c r="H1600" s="3">
        <f>IFERROR(__xludf.DUMMYFUNCTION("""COMPUTED_VALUE"""),0.0)</f>
        <v>0</v>
      </c>
      <c r="I1600" s="3">
        <f>IFERROR(__xludf.DUMMYFUNCTION("""COMPUTED_VALUE"""),33.0)</f>
        <v>33</v>
      </c>
    </row>
    <row r="1601">
      <c r="A1601" s="3">
        <v>598.0</v>
      </c>
      <c r="B1601" s="3">
        <v>7.0</v>
      </c>
      <c r="C1601" s="3">
        <v>605.0</v>
      </c>
      <c r="D1601" s="5">
        <v>43360.76079861111</v>
      </c>
      <c r="E1601" s="8">
        <f t="shared" si="1"/>
        <v>43360</v>
      </c>
      <c r="F1601" s="9">
        <f>IFERROR(__xludf.DUMMYFUNCTION("""COMPUTED_VALUE"""),0.7607986111111111)</f>
        <v>0.7607986111</v>
      </c>
      <c r="G1601" s="3">
        <f t="shared" si="2"/>
        <v>18</v>
      </c>
      <c r="H1601" s="3">
        <f>IFERROR(__xludf.DUMMYFUNCTION("""COMPUTED_VALUE"""),15.0)</f>
        <v>15</v>
      </c>
      <c r="I1601" s="3">
        <f>IFERROR(__xludf.DUMMYFUNCTION("""COMPUTED_VALUE"""),33.0)</f>
        <v>33</v>
      </c>
    </row>
    <row r="1602">
      <c r="A1602" s="3">
        <v>592.0</v>
      </c>
      <c r="B1602" s="3">
        <v>5.0</v>
      </c>
      <c r="C1602" s="3">
        <v>597.0</v>
      </c>
      <c r="D1602" s="5">
        <v>43360.771215277775</v>
      </c>
      <c r="E1602" s="8">
        <f t="shared" si="1"/>
        <v>43360</v>
      </c>
      <c r="F1602" s="9">
        <f>IFERROR(__xludf.DUMMYFUNCTION("""COMPUTED_VALUE"""),0.7712152777777778)</f>
        <v>0.7712152778</v>
      </c>
      <c r="G1602" s="3">
        <f t="shared" si="2"/>
        <v>18</v>
      </c>
      <c r="H1602" s="3">
        <f>IFERROR(__xludf.DUMMYFUNCTION("""COMPUTED_VALUE"""),30.0)</f>
        <v>30</v>
      </c>
      <c r="I1602" s="3">
        <f>IFERROR(__xludf.DUMMYFUNCTION("""COMPUTED_VALUE"""),33.0)</f>
        <v>33</v>
      </c>
    </row>
    <row r="1603">
      <c r="A1603" s="3">
        <v>597.0</v>
      </c>
      <c r="B1603" s="3">
        <v>3.0</v>
      </c>
      <c r="C1603" s="3">
        <v>600.0</v>
      </c>
      <c r="D1603" s="5">
        <v>43360.781643518516</v>
      </c>
      <c r="E1603" s="8">
        <f t="shared" si="1"/>
        <v>43360</v>
      </c>
      <c r="F1603" s="9">
        <f>IFERROR(__xludf.DUMMYFUNCTION("""COMPUTED_VALUE"""),0.7816435185185185)</f>
        <v>0.7816435185</v>
      </c>
      <c r="G1603" s="3">
        <f t="shared" si="2"/>
        <v>18</v>
      </c>
      <c r="H1603" s="3">
        <f>IFERROR(__xludf.DUMMYFUNCTION("""COMPUTED_VALUE"""),45.0)</f>
        <v>45</v>
      </c>
      <c r="I1603" s="3">
        <f>IFERROR(__xludf.DUMMYFUNCTION("""COMPUTED_VALUE"""),34.0)</f>
        <v>34</v>
      </c>
    </row>
    <row r="1604">
      <c r="A1604" s="3">
        <v>584.0</v>
      </c>
      <c r="B1604" s="3">
        <v>2.0</v>
      </c>
      <c r="C1604" s="3">
        <v>586.0</v>
      </c>
      <c r="D1604" s="5">
        <v>43360.79206018519</v>
      </c>
      <c r="E1604" s="8">
        <f t="shared" si="1"/>
        <v>43360</v>
      </c>
      <c r="F1604" s="9">
        <f>IFERROR(__xludf.DUMMYFUNCTION("""COMPUTED_VALUE"""),0.7920601851851852)</f>
        <v>0.7920601852</v>
      </c>
      <c r="G1604" s="3">
        <f t="shared" si="2"/>
        <v>19</v>
      </c>
      <c r="H1604" s="3">
        <f>IFERROR(__xludf.DUMMYFUNCTION("""COMPUTED_VALUE"""),0.0)</f>
        <v>0</v>
      </c>
      <c r="I1604" s="3">
        <f>IFERROR(__xludf.DUMMYFUNCTION("""COMPUTED_VALUE"""),34.0)</f>
        <v>34</v>
      </c>
    </row>
    <row r="1605">
      <c r="A1605" s="3">
        <v>769.0</v>
      </c>
      <c r="B1605" s="3">
        <v>9.0</v>
      </c>
      <c r="C1605" s="3">
        <v>778.0</v>
      </c>
      <c r="D1605" s="5">
        <v>43360.802465277775</v>
      </c>
      <c r="E1605" s="8">
        <f t="shared" si="1"/>
        <v>43360</v>
      </c>
      <c r="F1605" s="9">
        <f>IFERROR(__xludf.DUMMYFUNCTION("""COMPUTED_VALUE"""),0.8024652777777778)</f>
        <v>0.8024652778</v>
      </c>
      <c r="G1605" s="3">
        <f t="shared" si="2"/>
        <v>19</v>
      </c>
      <c r="H1605" s="3">
        <f>IFERROR(__xludf.DUMMYFUNCTION("""COMPUTED_VALUE"""),15.0)</f>
        <v>15</v>
      </c>
      <c r="I1605" s="3">
        <f>IFERROR(__xludf.DUMMYFUNCTION("""COMPUTED_VALUE"""),33.0)</f>
        <v>33</v>
      </c>
    </row>
    <row r="1606">
      <c r="A1606" s="3">
        <v>706.0</v>
      </c>
      <c r="B1606" s="3">
        <v>1.0</v>
      </c>
      <c r="C1606" s="3">
        <v>707.0</v>
      </c>
      <c r="D1606" s="5">
        <v>43360.81288194445</v>
      </c>
      <c r="E1606" s="8">
        <f t="shared" si="1"/>
        <v>43360</v>
      </c>
      <c r="F1606" s="9">
        <f>IFERROR(__xludf.DUMMYFUNCTION("""COMPUTED_VALUE"""),0.8128819444444444)</f>
        <v>0.8128819444</v>
      </c>
      <c r="G1606" s="3">
        <f t="shared" si="2"/>
        <v>19</v>
      </c>
      <c r="H1606" s="3">
        <f>IFERROR(__xludf.DUMMYFUNCTION("""COMPUTED_VALUE"""),30.0)</f>
        <v>30</v>
      </c>
      <c r="I1606" s="3">
        <f>IFERROR(__xludf.DUMMYFUNCTION("""COMPUTED_VALUE"""),33.0)</f>
        <v>33</v>
      </c>
    </row>
    <row r="1607">
      <c r="A1607" s="3">
        <v>853.0</v>
      </c>
      <c r="B1607" s="3">
        <v>4.0</v>
      </c>
      <c r="C1607" s="3">
        <v>857.0</v>
      </c>
      <c r="D1607" s="5">
        <v>43360.82331018519</v>
      </c>
      <c r="E1607" s="8">
        <f t="shared" si="1"/>
        <v>43360</v>
      </c>
      <c r="F1607" s="9">
        <f>IFERROR(__xludf.DUMMYFUNCTION("""COMPUTED_VALUE"""),0.8233101851851852)</f>
        <v>0.8233101852</v>
      </c>
      <c r="G1607" s="3">
        <f t="shared" si="2"/>
        <v>19</v>
      </c>
      <c r="H1607" s="3">
        <f>IFERROR(__xludf.DUMMYFUNCTION("""COMPUTED_VALUE"""),45.0)</f>
        <v>45</v>
      </c>
      <c r="I1607" s="3">
        <f>IFERROR(__xludf.DUMMYFUNCTION("""COMPUTED_VALUE"""),34.0)</f>
        <v>34</v>
      </c>
    </row>
    <row r="1608">
      <c r="A1608" s="3">
        <v>818.0</v>
      </c>
      <c r="B1608" s="3">
        <v>5.0</v>
      </c>
      <c r="C1608" s="3">
        <v>823.0</v>
      </c>
      <c r="D1608" s="5">
        <v>43360.833715277775</v>
      </c>
      <c r="E1608" s="8">
        <f t="shared" si="1"/>
        <v>43360</v>
      </c>
      <c r="F1608" s="9">
        <f>IFERROR(__xludf.DUMMYFUNCTION("""COMPUTED_VALUE"""),0.8337152777777778)</f>
        <v>0.8337152778</v>
      </c>
      <c r="G1608" s="3">
        <f t="shared" si="2"/>
        <v>20</v>
      </c>
      <c r="H1608" s="3">
        <f>IFERROR(__xludf.DUMMYFUNCTION("""COMPUTED_VALUE"""),0.0)</f>
        <v>0</v>
      </c>
      <c r="I1608" s="3">
        <f>IFERROR(__xludf.DUMMYFUNCTION("""COMPUTED_VALUE"""),33.0)</f>
        <v>33</v>
      </c>
    </row>
    <row r="1609">
      <c r="A1609" s="3">
        <v>1147.0</v>
      </c>
      <c r="B1609" s="3">
        <v>10.0</v>
      </c>
      <c r="C1609" s="3">
        <v>1157.0</v>
      </c>
      <c r="D1609" s="5">
        <v>43360.84413194445</v>
      </c>
      <c r="E1609" s="8">
        <f t="shared" si="1"/>
        <v>43360</v>
      </c>
      <c r="F1609" s="9">
        <f>IFERROR(__xludf.DUMMYFUNCTION("""COMPUTED_VALUE"""),0.8441319444444444)</f>
        <v>0.8441319444</v>
      </c>
      <c r="G1609" s="3">
        <f t="shared" si="2"/>
        <v>20</v>
      </c>
      <c r="H1609" s="3">
        <f>IFERROR(__xludf.DUMMYFUNCTION("""COMPUTED_VALUE"""),15.0)</f>
        <v>15</v>
      </c>
      <c r="I1609" s="3">
        <f>IFERROR(__xludf.DUMMYFUNCTION("""COMPUTED_VALUE"""),33.0)</f>
        <v>33</v>
      </c>
    </row>
    <row r="1610">
      <c r="A1610" s="3">
        <v>1145.0</v>
      </c>
      <c r="B1610" s="3">
        <v>14.0</v>
      </c>
      <c r="C1610" s="3">
        <v>1159.0</v>
      </c>
      <c r="D1610" s="5">
        <v>43360.85454861111</v>
      </c>
      <c r="E1610" s="8">
        <f t="shared" si="1"/>
        <v>43360</v>
      </c>
      <c r="F1610" s="9">
        <f>IFERROR(__xludf.DUMMYFUNCTION("""COMPUTED_VALUE"""),0.8545486111111111)</f>
        <v>0.8545486111</v>
      </c>
      <c r="G1610" s="3">
        <f t="shared" si="2"/>
        <v>20</v>
      </c>
      <c r="H1610" s="3">
        <f>IFERROR(__xludf.DUMMYFUNCTION("""COMPUTED_VALUE"""),30.0)</f>
        <v>30</v>
      </c>
      <c r="I1610" s="3">
        <f>IFERROR(__xludf.DUMMYFUNCTION("""COMPUTED_VALUE"""),33.0)</f>
        <v>33</v>
      </c>
    </row>
    <row r="1611">
      <c r="A1611" s="3">
        <v>1131.0</v>
      </c>
      <c r="B1611" s="3">
        <v>14.0</v>
      </c>
      <c r="C1611" s="3">
        <v>1145.0</v>
      </c>
      <c r="D1611" s="5">
        <v>43360.86497685185</v>
      </c>
      <c r="E1611" s="8">
        <f t="shared" si="1"/>
        <v>43360</v>
      </c>
      <c r="F1611" s="9">
        <f>IFERROR(__xludf.DUMMYFUNCTION("""COMPUTED_VALUE"""),0.8649768518518518)</f>
        <v>0.8649768519</v>
      </c>
      <c r="G1611" s="3">
        <f t="shared" si="2"/>
        <v>20</v>
      </c>
      <c r="H1611" s="3">
        <f>IFERROR(__xludf.DUMMYFUNCTION("""COMPUTED_VALUE"""),45.0)</f>
        <v>45</v>
      </c>
      <c r="I1611" s="3">
        <f>IFERROR(__xludf.DUMMYFUNCTION("""COMPUTED_VALUE"""),34.0)</f>
        <v>34</v>
      </c>
    </row>
    <row r="1612">
      <c r="A1612" s="3">
        <v>1026.0</v>
      </c>
      <c r="B1612" s="3">
        <v>4.0</v>
      </c>
      <c r="C1612" s="3">
        <v>1020.0</v>
      </c>
      <c r="D1612" s="5">
        <v>43360.87538194445</v>
      </c>
      <c r="E1612" s="8">
        <f t="shared" si="1"/>
        <v>43360</v>
      </c>
      <c r="F1612" s="9">
        <f>IFERROR(__xludf.DUMMYFUNCTION("""COMPUTED_VALUE"""),0.8753819444444444)</f>
        <v>0.8753819444</v>
      </c>
      <c r="G1612" s="3">
        <f t="shared" si="2"/>
        <v>21</v>
      </c>
      <c r="H1612" s="3">
        <f>IFERROR(__xludf.DUMMYFUNCTION("""COMPUTED_VALUE"""),0.0)</f>
        <v>0</v>
      </c>
      <c r="I1612" s="3">
        <f>IFERROR(__xludf.DUMMYFUNCTION("""COMPUTED_VALUE"""),33.0)</f>
        <v>33</v>
      </c>
    </row>
    <row r="1613">
      <c r="A1613" s="3">
        <v>999.0</v>
      </c>
      <c r="B1613" s="3">
        <v>10.0</v>
      </c>
      <c r="C1613" s="3">
        <v>1009.0</v>
      </c>
      <c r="D1613" s="5">
        <v>43360.88579861111</v>
      </c>
      <c r="E1613" s="8">
        <f t="shared" si="1"/>
        <v>43360</v>
      </c>
      <c r="F1613" s="9">
        <f>IFERROR(__xludf.DUMMYFUNCTION("""COMPUTED_VALUE"""),0.8857986111111111)</f>
        <v>0.8857986111</v>
      </c>
      <c r="G1613" s="3">
        <f t="shared" si="2"/>
        <v>21</v>
      </c>
      <c r="H1613" s="3">
        <f>IFERROR(__xludf.DUMMYFUNCTION("""COMPUTED_VALUE"""),15.0)</f>
        <v>15</v>
      </c>
      <c r="I1613" s="3">
        <f>IFERROR(__xludf.DUMMYFUNCTION("""COMPUTED_VALUE"""),33.0)</f>
        <v>33</v>
      </c>
    </row>
    <row r="1614">
      <c r="A1614" s="3">
        <v>930.0</v>
      </c>
      <c r="B1614" s="3">
        <v>12.0</v>
      </c>
      <c r="C1614" s="3">
        <v>942.0</v>
      </c>
      <c r="D1614" s="5">
        <v>43360.896215277775</v>
      </c>
      <c r="E1614" s="8">
        <f t="shared" si="1"/>
        <v>43360</v>
      </c>
      <c r="F1614" s="9">
        <f>IFERROR(__xludf.DUMMYFUNCTION("""COMPUTED_VALUE"""),0.8962152777777778)</f>
        <v>0.8962152778</v>
      </c>
      <c r="G1614" s="3">
        <f t="shared" si="2"/>
        <v>21</v>
      </c>
      <c r="H1614" s="3">
        <f>IFERROR(__xludf.DUMMYFUNCTION("""COMPUTED_VALUE"""),30.0)</f>
        <v>30</v>
      </c>
      <c r="I1614" s="3">
        <f>IFERROR(__xludf.DUMMYFUNCTION("""COMPUTED_VALUE"""),33.0)</f>
        <v>33</v>
      </c>
    </row>
    <row r="1615">
      <c r="A1615" s="3">
        <v>955.0</v>
      </c>
      <c r="B1615" s="3">
        <v>14.0</v>
      </c>
      <c r="C1615" s="3">
        <v>969.0</v>
      </c>
      <c r="D1615" s="5">
        <v>43360.90662037037</v>
      </c>
      <c r="E1615" s="8">
        <f t="shared" si="1"/>
        <v>43360</v>
      </c>
      <c r="F1615" s="9">
        <f>IFERROR(__xludf.DUMMYFUNCTION("""COMPUTED_VALUE"""),0.9066203703703704)</f>
        <v>0.9066203704</v>
      </c>
      <c r="G1615" s="3">
        <f t="shared" si="2"/>
        <v>21</v>
      </c>
      <c r="H1615" s="3">
        <f>IFERROR(__xludf.DUMMYFUNCTION("""COMPUTED_VALUE"""),45.0)</f>
        <v>45</v>
      </c>
      <c r="I1615" s="3">
        <f>IFERROR(__xludf.DUMMYFUNCTION("""COMPUTED_VALUE"""),32.0)</f>
        <v>32</v>
      </c>
    </row>
    <row r="1616">
      <c r="A1616" s="3">
        <v>795.0</v>
      </c>
      <c r="B1616" s="3">
        <v>10.0</v>
      </c>
      <c r="C1616" s="3">
        <v>805.0</v>
      </c>
      <c r="D1616" s="5">
        <v>43360.91704861111</v>
      </c>
      <c r="E1616" s="8">
        <f t="shared" si="1"/>
        <v>43360</v>
      </c>
      <c r="F1616" s="9">
        <f>IFERROR(__xludf.DUMMYFUNCTION("""COMPUTED_VALUE"""),0.9170486111111111)</f>
        <v>0.9170486111</v>
      </c>
      <c r="G1616" s="3">
        <f t="shared" si="2"/>
        <v>22</v>
      </c>
      <c r="H1616" s="3">
        <f>IFERROR(__xludf.DUMMYFUNCTION("""COMPUTED_VALUE"""),0.0)</f>
        <v>0</v>
      </c>
      <c r="I1616" s="3">
        <f>IFERROR(__xludf.DUMMYFUNCTION("""COMPUTED_VALUE"""),33.0)</f>
        <v>33</v>
      </c>
    </row>
    <row r="1617">
      <c r="A1617" s="3">
        <v>854.0</v>
      </c>
      <c r="B1617" s="3">
        <v>5.0</v>
      </c>
      <c r="C1617" s="3">
        <v>859.0</v>
      </c>
      <c r="D1617" s="5">
        <v>43360.927465277775</v>
      </c>
      <c r="E1617" s="8">
        <f t="shared" si="1"/>
        <v>43360</v>
      </c>
      <c r="F1617" s="9">
        <f>IFERROR(__xludf.DUMMYFUNCTION("""COMPUTED_VALUE"""),0.9274652777777778)</f>
        <v>0.9274652778</v>
      </c>
      <c r="G1617" s="3">
        <f t="shared" si="2"/>
        <v>22</v>
      </c>
      <c r="H1617" s="3">
        <f>IFERROR(__xludf.DUMMYFUNCTION("""COMPUTED_VALUE"""),15.0)</f>
        <v>15</v>
      </c>
      <c r="I1617" s="3">
        <f>IFERROR(__xludf.DUMMYFUNCTION("""COMPUTED_VALUE"""),33.0)</f>
        <v>33</v>
      </c>
    </row>
    <row r="1618">
      <c r="A1618" s="3">
        <v>775.0</v>
      </c>
      <c r="B1618" s="3">
        <v>1.0</v>
      </c>
      <c r="C1618" s="3">
        <v>776.0</v>
      </c>
      <c r="D1618" s="5">
        <v>43360.93788194445</v>
      </c>
      <c r="E1618" s="8">
        <f t="shared" si="1"/>
        <v>43360</v>
      </c>
      <c r="F1618" s="9">
        <f>IFERROR(__xludf.DUMMYFUNCTION("""COMPUTED_VALUE"""),0.9378819444444444)</f>
        <v>0.9378819444</v>
      </c>
      <c r="G1618" s="3">
        <f t="shared" si="2"/>
        <v>22</v>
      </c>
      <c r="H1618" s="3">
        <f>IFERROR(__xludf.DUMMYFUNCTION("""COMPUTED_VALUE"""),30.0)</f>
        <v>30</v>
      </c>
      <c r="I1618" s="3">
        <f>IFERROR(__xludf.DUMMYFUNCTION("""COMPUTED_VALUE"""),33.0)</f>
        <v>33</v>
      </c>
    </row>
    <row r="1619">
      <c r="A1619" s="3">
        <v>671.0</v>
      </c>
      <c r="B1619" s="3">
        <v>3.0</v>
      </c>
      <c r="C1619" s="3">
        <v>674.0</v>
      </c>
      <c r="D1619" s="5">
        <v>43360.948287037034</v>
      </c>
      <c r="E1619" s="8">
        <f t="shared" si="1"/>
        <v>43360</v>
      </c>
      <c r="F1619" s="9">
        <f>IFERROR(__xludf.DUMMYFUNCTION("""COMPUTED_VALUE"""),0.948287037037037)</f>
        <v>0.948287037</v>
      </c>
      <c r="G1619" s="3">
        <f t="shared" si="2"/>
        <v>22</v>
      </c>
      <c r="H1619" s="3">
        <f>IFERROR(__xludf.DUMMYFUNCTION("""COMPUTED_VALUE"""),45.0)</f>
        <v>45</v>
      </c>
      <c r="I1619" s="3">
        <f>IFERROR(__xludf.DUMMYFUNCTION("""COMPUTED_VALUE"""),32.0)</f>
        <v>32</v>
      </c>
    </row>
    <row r="1620">
      <c r="A1620" s="3">
        <v>580.0</v>
      </c>
      <c r="B1620" s="3">
        <v>4.0</v>
      </c>
      <c r="C1620" s="3">
        <v>577.0</v>
      </c>
      <c r="D1620" s="5">
        <v>43360.958715277775</v>
      </c>
      <c r="E1620" s="8">
        <f t="shared" si="1"/>
        <v>43360</v>
      </c>
      <c r="F1620" s="9">
        <f>IFERROR(__xludf.DUMMYFUNCTION("""COMPUTED_VALUE"""),0.9587152777777778)</f>
        <v>0.9587152778</v>
      </c>
      <c r="G1620" s="3">
        <f t="shared" si="2"/>
        <v>23</v>
      </c>
      <c r="H1620" s="3">
        <f>IFERROR(__xludf.DUMMYFUNCTION("""COMPUTED_VALUE"""),0.0)</f>
        <v>0</v>
      </c>
      <c r="I1620" s="3">
        <f>IFERROR(__xludf.DUMMYFUNCTION("""COMPUTED_VALUE"""),33.0)</f>
        <v>33</v>
      </c>
    </row>
    <row r="1621">
      <c r="A1621" s="3">
        <v>582.0</v>
      </c>
      <c r="B1621" s="3">
        <v>3.0</v>
      </c>
      <c r="C1621" s="3">
        <v>585.0</v>
      </c>
      <c r="D1621" s="5">
        <v>43360.96913194445</v>
      </c>
      <c r="E1621" s="8">
        <f t="shared" si="1"/>
        <v>43360</v>
      </c>
      <c r="F1621" s="9">
        <f>IFERROR(__xludf.DUMMYFUNCTION("""COMPUTED_VALUE"""),0.9691319444444444)</f>
        <v>0.9691319444</v>
      </c>
      <c r="G1621" s="3">
        <f t="shared" si="2"/>
        <v>23</v>
      </c>
      <c r="H1621" s="3">
        <f>IFERROR(__xludf.DUMMYFUNCTION("""COMPUTED_VALUE"""),15.0)</f>
        <v>15</v>
      </c>
      <c r="I1621" s="3">
        <f>IFERROR(__xludf.DUMMYFUNCTION("""COMPUTED_VALUE"""),33.0)</f>
        <v>33</v>
      </c>
    </row>
    <row r="1622">
      <c r="A1622" s="3">
        <v>514.0</v>
      </c>
      <c r="B1622" s="3">
        <v>4.0</v>
      </c>
      <c r="C1622" s="3">
        <v>512.0</v>
      </c>
      <c r="D1622" s="5">
        <v>43360.97954861111</v>
      </c>
      <c r="E1622" s="8">
        <f t="shared" si="1"/>
        <v>43360</v>
      </c>
      <c r="F1622" s="9">
        <f>IFERROR(__xludf.DUMMYFUNCTION("""COMPUTED_VALUE"""),0.9795486111111111)</f>
        <v>0.9795486111</v>
      </c>
      <c r="G1622" s="3">
        <f t="shared" si="2"/>
        <v>23</v>
      </c>
      <c r="H1622" s="3">
        <f>IFERROR(__xludf.DUMMYFUNCTION("""COMPUTED_VALUE"""),30.0)</f>
        <v>30</v>
      </c>
      <c r="I1622" s="3">
        <f>IFERROR(__xludf.DUMMYFUNCTION("""COMPUTED_VALUE"""),33.0)</f>
        <v>33</v>
      </c>
    </row>
    <row r="1623">
      <c r="A1623" s="3">
        <v>426.0</v>
      </c>
      <c r="B1623" s="3">
        <v>5.0</v>
      </c>
      <c r="C1623" s="3">
        <v>431.0</v>
      </c>
      <c r="D1623" s="5">
        <v>43360.989953703705</v>
      </c>
      <c r="E1623" s="8">
        <f t="shared" si="1"/>
        <v>43360</v>
      </c>
      <c r="F1623" s="9">
        <f>IFERROR(__xludf.DUMMYFUNCTION("""COMPUTED_VALUE"""),0.9899537037037037)</f>
        <v>0.9899537037</v>
      </c>
      <c r="G1623" s="3">
        <f t="shared" si="2"/>
        <v>23</v>
      </c>
      <c r="H1623" s="3">
        <f>IFERROR(__xludf.DUMMYFUNCTION("""COMPUTED_VALUE"""),45.0)</f>
        <v>45</v>
      </c>
      <c r="I1623" s="3">
        <f>IFERROR(__xludf.DUMMYFUNCTION("""COMPUTED_VALUE"""),32.0)</f>
        <v>32</v>
      </c>
    </row>
    <row r="1624">
      <c r="A1624" s="3">
        <v>372.0</v>
      </c>
      <c r="B1624" s="3">
        <v>2.0</v>
      </c>
      <c r="C1624" s="3">
        <v>374.0</v>
      </c>
      <c r="D1624" s="5">
        <v>43361.00038194445</v>
      </c>
      <c r="E1624" s="8">
        <f t="shared" si="1"/>
        <v>43361</v>
      </c>
      <c r="F1624" s="9">
        <f>IFERROR(__xludf.DUMMYFUNCTION("""COMPUTED_VALUE"""),3.8194444444444446E-4)</f>
        <v>0.0003819444444</v>
      </c>
      <c r="G1624" s="3">
        <f t="shared" si="2"/>
        <v>0</v>
      </c>
      <c r="H1624" s="3">
        <f>IFERROR(__xludf.DUMMYFUNCTION("""COMPUTED_VALUE"""),0.0)</f>
        <v>0</v>
      </c>
      <c r="I1624" s="3">
        <f>IFERROR(__xludf.DUMMYFUNCTION("""COMPUTED_VALUE"""),33.0)</f>
        <v>33</v>
      </c>
    </row>
    <row r="1625">
      <c r="A1625" s="3">
        <v>423.0</v>
      </c>
      <c r="B1625" s="3">
        <v>4.0</v>
      </c>
      <c r="C1625" s="3">
        <v>427.0</v>
      </c>
      <c r="D1625" s="5">
        <v>43361.01079861111</v>
      </c>
      <c r="E1625" s="8">
        <f t="shared" si="1"/>
        <v>43361</v>
      </c>
      <c r="F1625" s="9">
        <f>IFERROR(__xludf.DUMMYFUNCTION("""COMPUTED_VALUE"""),0.010798611111111111)</f>
        <v>0.01079861111</v>
      </c>
      <c r="G1625" s="3">
        <f t="shared" si="2"/>
        <v>0</v>
      </c>
      <c r="H1625" s="3">
        <f>IFERROR(__xludf.DUMMYFUNCTION("""COMPUTED_VALUE"""),15.0)</f>
        <v>15</v>
      </c>
      <c r="I1625" s="3">
        <f>IFERROR(__xludf.DUMMYFUNCTION("""COMPUTED_VALUE"""),33.0)</f>
        <v>33</v>
      </c>
    </row>
    <row r="1626">
      <c r="A1626" s="3">
        <v>352.0</v>
      </c>
      <c r="B1626" s="3">
        <v>6.0</v>
      </c>
      <c r="C1626" s="3">
        <v>358.0</v>
      </c>
      <c r="D1626" s="5">
        <v>43361.021203703705</v>
      </c>
      <c r="E1626" s="8">
        <f t="shared" si="1"/>
        <v>43361</v>
      </c>
      <c r="F1626" s="9">
        <f>IFERROR(__xludf.DUMMYFUNCTION("""COMPUTED_VALUE"""),0.021203703703703704)</f>
        <v>0.0212037037</v>
      </c>
      <c r="G1626" s="3">
        <f t="shared" si="2"/>
        <v>0</v>
      </c>
      <c r="H1626" s="3">
        <f>IFERROR(__xludf.DUMMYFUNCTION("""COMPUTED_VALUE"""),30.0)</f>
        <v>30</v>
      </c>
      <c r="I1626" s="3">
        <f>IFERROR(__xludf.DUMMYFUNCTION("""COMPUTED_VALUE"""),32.0)</f>
        <v>32</v>
      </c>
    </row>
    <row r="1627">
      <c r="A1627" s="3">
        <v>260.0</v>
      </c>
      <c r="B1627" s="3">
        <v>3.0</v>
      </c>
      <c r="C1627" s="3">
        <v>263.0</v>
      </c>
      <c r="D1627" s="5">
        <v>43361.03162037037</v>
      </c>
      <c r="E1627" s="8">
        <f t="shared" si="1"/>
        <v>43361</v>
      </c>
      <c r="F1627" s="9">
        <f>IFERROR(__xludf.DUMMYFUNCTION("""COMPUTED_VALUE"""),0.03162037037037037)</f>
        <v>0.03162037037</v>
      </c>
      <c r="G1627" s="3">
        <f t="shared" si="2"/>
        <v>0</v>
      </c>
      <c r="H1627" s="3">
        <f>IFERROR(__xludf.DUMMYFUNCTION("""COMPUTED_VALUE"""),45.0)</f>
        <v>45</v>
      </c>
      <c r="I1627" s="3">
        <f>IFERROR(__xludf.DUMMYFUNCTION("""COMPUTED_VALUE"""),32.0)</f>
        <v>32</v>
      </c>
    </row>
    <row r="1628">
      <c r="A1628" s="3">
        <v>244.0</v>
      </c>
      <c r="B1628" s="3">
        <v>3.0</v>
      </c>
      <c r="C1628" s="3">
        <v>247.0</v>
      </c>
      <c r="D1628" s="5">
        <v>43361.04204861111</v>
      </c>
      <c r="E1628" s="8">
        <f t="shared" si="1"/>
        <v>43361</v>
      </c>
      <c r="F1628" s="9">
        <f>IFERROR(__xludf.DUMMYFUNCTION("""COMPUTED_VALUE"""),0.04204861111111111)</f>
        <v>0.04204861111</v>
      </c>
      <c r="G1628" s="3">
        <f t="shared" si="2"/>
        <v>1</v>
      </c>
      <c r="H1628" s="3">
        <f>IFERROR(__xludf.DUMMYFUNCTION("""COMPUTED_VALUE"""),0.0)</f>
        <v>0</v>
      </c>
      <c r="I1628" s="3">
        <f>IFERROR(__xludf.DUMMYFUNCTION("""COMPUTED_VALUE"""),33.0)</f>
        <v>33</v>
      </c>
    </row>
    <row r="1629">
      <c r="A1629" s="3">
        <v>268.0</v>
      </c>
      <c r="B1629" s="3">
        <v>4.0</v>
      </c>
      <c r="C1629" s="3">
        <v>272.0</v>
      </c>
      <c r="D1629" s="5">
        <v>43361.052465277775</v>
      </c>
      <c r="E1629" s="8">
        <f t="shared" si="1"/>
        <v>43361</v>
      </c>
      <c r="F1629" s="9">
        <f>IFERROR(__xludf.DUMMYFUNCTION("""COMPUTED_VALUE"""),0.05246527777777778)</f>
        <v>0.05246527778</v>
      </c>
      <c r="G1629" s="3">
        <f t="shared" si="2"/>
        <v>1</v>
      </c>
      <c r="H1629" s="3">
        <f>IFERROR(__xludf.DUMMYFUNCTION("""COMPUTED_VALUE"""),15.0)</f>
        <v>15</v>
      </c>
      <c r="I1629" s="3">
        <f>IFERROR(__xludf.DUMMYFUNCTION("""COMPUTED_VALUE"""),33.0)</f>
        <v>33</v>
      </c>
    </row>
    <row r="1630">
      <c r="A1630" s="3">
        <v>268.0</v>
      </c>
      <c r="B1630" s="3">
        <v>5.0</v>
      </c>
      <c r="C1630" s="3">
        <v>273.0</v>
      </c>
      <c r="D1630" s="5">
        <v>43361.06288194445</v>
      </c>
      <c r="E1630" s="8">
        <f t="shared" si="1"/>
        <v>43361</v>
      </c>
      <c r="F1630" s="9">
        <f>IFERROR(__xludf.DUMMYFUNCTION("""COMPUTED_VALUE"""),0.06288194444444445)</f>
        <v>0.06288194444</v>
      </c>
      <c r="G1630" s="3">
        <f t="shared" si="2"/>
        <v>1</v>
      </c>
      <c r="H1630" s="3">
        <f>IFERROR(__xludf.DUMMYFUNCTION("""COMPUTED_VALUE"""),30.0)</f>
        <v>30</v>
      </c>
      <c r="I1630" s="3">
        <f>IFERROR(__xludf.DUMMYFUNCTION("""COMPUTED_VALUE"""),33.0)</f>
        <v>33</v>
      </c>
    </row>
    <row r="1631">
      <c r="A1631" s="3">
        <v>213.0</v>
      </c>
      <c r="B1631" s="3">
        <v>0.0</v>
      </c>
      <c r="C1631" s="3">
        <v>213.0</v>
      </c>
      <c r="D1631" s="5">
        <v>43361.073287037034</v>
      </c>
      <c r="E1631" s="8">
        <f t="shared" si="1"/>
        <v>43361</v>
      </c>
      <c r="F1631" s="9">
        <f>IFERROR(__xludf.DUMMYFUNCTION("""COMPUTED_VALUE"""),0.07328703703703704)</f>
        <v>0.07328703704</v>
      </c>
      <c r="G1631" s="3">
        <f t="shared" si="2"/>
        <v>1</v>
      </c>
      <c r="H1631" s="3">
        <f>IFERROR(__xludf.DUMMYFUNCTION("""COMPUTED_VALUE"""),45.0)</f>
        <v>45</v>
      </c>
      <c r="I1631" s="3">
        <f>IFERROR(__xludf.DUMMYFUNCTION("""COMPUTED_VALUE"""),32.0)</f>
        <v>32</v>
      </c>
    </row>
    <row r="1632">
      <c r="A1632" s="3">
        <v>235.0</v>
      </c>
      <c r="B1632" s="3">
        <v>2.0</v>
      </c>
      <c r="C1632" s="3">
        <v>237.0</v>
      </c>
      <c r="D1632" s="5">
        <v>43361.08373842593</v>
      </c>
      <c r="E1632" s="8">
        <f t="shared" si="1"/>
        <v>43361</v>
      </c>
      <c r="F1632" s="9">
        <f>IFERROR(__xludf.DUMMYFUNCTION("""COMPUTED_VALUE"""),0.08373842592592592)</f>
        <v>0.08373842593</v>
      </c>
      <c r="G1632" s="3">
        <f t="shared" si="2"/>
        <v>2</v>
      </c>
      <c r="H1632" s="3">
        <f>IFERROR(__xludf.DUMMYFUNCTION("""COMPUTED_VALUE"""),0.0)</f>
        <v>0</v>
      </c>
      <c r="I1632" s="3">
        <f>IFERROR(__xludf.DUMMYFUNCTION("""COMPUTED_VALUE"""),35.0)</f>
        <v>35</v>
      </c>
    </row>
    <row r="1633">
      <c r="A1633" s="3">
        <v>228.0</v>
      </c>
      <c r="B1633" s="3">
        <v>3.0</v>
      </c>
      <c r="C1633" s="3">
        <v>231.0</v>
      </c>
      <c r="D1633" s="5">
        <v>43361.09413194445</v>
      </c>
      <c r="E1633" s="8">
        <f t="shared" si="1"/>
        <v>43361</v>
      </c>
      <c r="F1633" s="9">
        <f>IFERROR(__xludf.DUMMYFUNCTION("""COMPUTED_VALUE"""),0.09413194444444445)</f>
        <v>0.09413194444</v>
      </c>
      <c r="G1633" s="3">
        <f t="shared" si="2"/>
        <v>2</v>
      </c>
      <c r="H1633" s="3">
        <f>IFERROR(__xludf.DUMMYFUNCTION("""COMPUTED_VALUE"""),15.0)</f>
        <v>15</v>
      </c>
      <c r="I1633" s="3">
        <f>IFERROR(__xludf.DUMMYFUNCTION("""COMPUTED_VALUE"""),33.0)</f>
        <v>33</v>
      </c>
    </row>
    <row r="1634">
      <c r="A1634" s="3">
        <v>191.0</v>
      </c>
      <c r="B1634" s="3">
        <v>4.0</v>
      </c>
      <c r="C1634" s="3">
        <v>195.0</v>
      </c>
      <c r="D1634" s="5">
        <v>43361.104537037034</v>
      </c>
      <c r="E1634" s="8">
        <f t="shared" si="1"/>
        <v>43361</v>
      </c>
      <c r="F1634" s="9">
        <f>IFERROR(__xludf.DUMMYFUNCTION("""COMPUTED_VALUE"""),0.10453703703703704)</f>
        <v>0.104537037</v>
      </c>
      <c r="G1634" s="3">
        <f t="shared" si="2"/>
        <v>2</v>
      </c>
      <c r="H1634" s="3">
        <f>IFERROR(__xludf.DUMMYFUNCTION("""COMPUTED_VALUE"""),30.0)</f>
        <v>30</v>
      </c>
      <c r="I1634" s="3">
        <f>IFERROR(__xludf.DUMMYFUNCTION("""COMPUTED_VALUE"""),32.0)</f>
        <v>32</v>
      </c>
    </row>
    <row r="1635">
      <c r="A1635" s="3">
        <v>161.0</v>
      </c>
      <c r="B1635" s="3">
        <v>3.0</v>
      </c>
      <c r="C1635" s="3">
        <v>164.0</v>
      </c>
      <c r="D1635" s="5">
        <v>43361.114953703705</v>
      </c>
      <c r="E1635" s="8">
        <f t="shared" si="1"/>
        <v>43361</v>
      </c>
      <c r="F1635" s="9">
        <f>IFERROR(__xludf.DUMMYFUNCTION("""COMPUTED_VALUE"""),0.1149537037037037)</f>
        <v>0.1149537037</v>
      </c>
      <c r="G1635" s="3">
        <f t="shared" si="2"/>
        <v>2</v>
      </c>
      <c r="H1635" s="3">
        <f>IFERROR(__xludf.DUMMYFUNCTION("""COMPUTED_VALUE"""),45.0)</f>
        <v>45</v>
      </c>
      <c r="I1635" s="3">
        <f>IFERROR(__xludf.DUMMYFUNCTION("""COMPUTED_VALUE"""),32.0)</f>
        <v>32</v>
      </c>
    </row>
    <row r="1636">
      <c r="A1636" s="3">
        <v>135.0</v>
      </c>
      <c r="B1636" s="3">
        <v>1.0</v>
      </c>
      <c r="C1636" s="3">
        <v>136.0</v>
      </c>
      <c r="D1636" s="5">
        <v>43361.12538194445</v>
      </c>
      <c r="E1636" s="8">
        <f t="shared" si="1"/>
        <v>43361</v>
      </c>
      <c r="F1636" s="9">
        <f>IFERROR(__xludf.DUMMYFUNCTION("""COMPUTED_VALUE"""),0.12538194444444445)</f>
        <v>0.1253819444</v>
      </c>
      <c r="G1636" s="3">
        <f t="shared" si="2"/>
        <v>3</v>
      </c>
      <c r="H1636" s="3">
        <f>IFERROR(__xludf.DUMMYFUNCTION("""COMPUTED_VALUE"""),0.0)</f>
        <v>0</v>
      </c>
      <c r="I1636" s="3">
        <f>IFERROR(__xludf.DUMMYFUNCTION("""COMPUTED_VALUE"""),33.0)</f>
        <v>33</v>
      </c>
    </row>
    <row r="1637">
      <c r="A1637" s="3">
        <v>117.0</v>
      </c>
      <c r="B1637" s="3">
        <v>0.0</v>
      </c>
      <c r="C1637" s="3">
        <v>116.0</v>
      </c>
      <c r="D1637" s="5">
        <v>43361.135787037034</v>
      </c>
      <c r="E1637" s="8">
        <f t="shared" si="1"/>
        <v>43361</v>
      </c>
      <c r="F1637" s="9">
        <f>IFERROR(__xludf.DUMMYFUNCTION("""COMPUTED_VALUE"""),0.13578703703703704)</f>
        <v>0.135787037</v>
      </c>
      <c r="G1637" s="3">
        <f t="shared" si="2"/>
        <v>3</v>
      </c>
      <c r="H1637" s="3">
        <f>IFERROR(__xludf.DUMMYFUNCTION("""COMPUTED_VALUE"""),15.0)</f>
        <v>15</v>
      </c>
      <c r="I1637" s="3">
        <f>IFERROR(__xludf.DUMMYFUNCTION("""COMPUTED_VALUE"""),32.0)</f>
        <v>32</v>
      </c>
    </row>
    <row r="1638">
      <c r="A1638" s="3">
        <v>88.0</v>
      </c>
      <c r="B1638" s="3">
        <v>0.0</v>
      </c>
      <c r="C1638" s="3">
        <v>88.0</v>
      </c>
      <c r="D1638" s="5">
        <v>43361.146203703705</v>
      </c>
      <c r="E1638" s="8">
        <f t="shared" si="1"/>
        <v>43361</v>
      </c>
      <c r="F1638" s="9">
        <f>IFERROR(__xludf.DUMMYFUNCTION("""COMPUTED_VALUE"""),0.1462037037037037)</f>
        <v>0.1462037037</v>
      </c>
      <c r="G1638" s="3">
        <f t="shared" si="2"/>
        <v>3</v>
      </c>
      <c r="H1638" s="3">
        <f>IFERROR(__xludf.DUMMYFUNCTION("""COMPUTED_VALUE"""),30.0)</f>
        <v>30</v>
      </c>
      <c r="I1638" s="3">
        <f>IFERROR(__xludf.DUMMYFUNCTION("""COMPUTED_VALUE"""),32.0)</f>
        <v>32</v>
      </c>
    </row>
    <row r="1639">
      <c r="A1639" s="3">
        <v>93.0</v>
      </c>
      <c r="B1639" s="3">
        <v>0.0</v>
      </c>
      <c r="C1639" s="3">
        <v>93.0</v>
      </c>
      <c r="D1639" s="5">
        <v>43361.15663194445</v>
      </c>
      <c r="E1639" s="8">
        <f t="shared" si="1"/>
        <v>43361</v>
      </c>
      <c r="F1639" s="9">
        <f>IFERROR(__xludf.DUMMYFUNCTION("""COMPUTED_VALUE"""),0.15663194444444445)</f>
        <v>0.1566319444</v>
      </c>
      <c r="G1639" s="3">
        <f t="shared" si="2"/>
        <v>3</v>
      </c>
      <c r="H1639" s="3">
        <f>IFERROR(__xludf.DUMMYFUNCTION("""COMPUTED_VALUE"""),45.0)</f>
        <v>45</v>
      </c>
      <c r="I1639" s="3">
        <f>IFERROR(__xludf.DUMMYFUNCTION("""COMPUTED_VALUE"""),33.0)</f>
        <v>33</v>
      </c>
    </row>
    <row r="1640">
      <c r="A1640" s="3">
        <v>96.0</v>
      </c>
      <c r="B1640" s="3">
        <v>0.0</v>
      </c>
      <c r="C1640" s="3">
        <v>96.0</v>
      </c>
      <c r="D1640" s="5">
        <v>43361.167037037034</v>
      </c>
      <c r="E1640" s="8">
        <f t="shared" si="1"/>
        <v>43361</v>
      </c>
      <c r="F1640" s="9">
        <f>IFERROR(__xludf.DUMMYFUNCTION("""COMPUTED_VALUE"""),0.16703703703703704)</f>
        <v>0.167037037</v>
      </c>
      <c r="G1640" s="3">
        <f t="shared" si="2"/>
        <v>4</v>
      </c>
      <c r="H1640" s="3">
        <f>IFERROR(__xludf.DUMMYFUNCTION("""COMPUTED_VALUE"""),0.0)</f>
        <v>0</v>
      </c>
      <c r="I1640" s="3">
        <f>IFERROR(__xludf.DUMMYFUNCTION("""COMPUTED_VALUE"""),32.0)</f>
        <v>32</v>
      </c>
    </row>
    <row r="1641">
      <c r="A1641" s="3">
        <v>49.0</v>
      </c>
      <c r="B1641" s="3">
        <v>0.0</v>
      </c>
      <c r="C1641" s="3">
        <v>49.0</v>
      </c>
      <c r="D1641" s="5">
        <v>43361.177453703705</v>
      </c>
      <c r="E1641" s="8">
        <f t="shared" si="1"/>
        <v>43361</v>
      </c>
      <c r="F1641" s="9">
        <f>IFERROR(__xludf.DUMMYFUNCTION("""COMPUTED_VALUE"""),0.1774537037037037)</f>
        <v>0.1774537037</v>
      </c>
      <c r="G1641" s="3">
        <f t="shared" si="2"/>
        <v>4</v>
      </c>
      <c r="H1641" s="3">
        <f>IFERROR(__xludf.DUMMYFUNCTION("""COMPUTED_VALUE"""),15.0)</f>
        <v>15</v>
      </c>
      <c r="I1641" s="3">
        <f>IFERROR(__xludf.DUMMYFUNCTION("""COMPUTED_VALUE"""),32.0)</f>
        <v>32</v>
      </c>
    </row>
    <row r="1642">
      <c r="A1642" s="3">
        <v>41.0</v>
      </c>
      <c r="B1642" s="3">
        <v>0.0</v>
      </c>
      <c r="C1642" s="3">
        <v>40.0</v>
      </c>
      <c r="D1642" s="5">
        <v>43361.18787037037</v>
      </c>
      <c r="E1642" s="8">
        <f t="shared" si="1"/>
        <v>43361</v>
      </c>
      <c r="F1642" s="9">
        <f>IFERROR(__xludf.DUMMYFUNCTION("""COMPUTED_VALUE"""),0.18787037037037038)</f>
        <v>0.1878703704</v>
      </c>
      <c r="G1642" s="3">
        <f t="shared" si="2"/>
        <v>4</v>
      </c>
      <c r="H1642" s="3">
        <f>IFERROR(__xludf.DUMMYFUNCTION("""COMPUTED_VALUE"""),30.0)</f>
        <v>30</v>
      </c>
      <c r="I1642" s="3">
        <f>IFERROR(__xludf.DUMMYFUNCTION("""COMPUTED_VALUE"""),32.0)</f>
        <v>32</v>
      </c>
    </row>
    <row r="1643">
      <c r="A1643" s="3">
        <v>39.0</v>
      </c>
      <c r="B1643" s="3">
        <v>0.0</v>
      </c>
      <c r="C1643" s="3">
        <v>38.0</v>
      </c>
      <c r="D1643" s="5">
        <v>43361.198287037034</v>
      </c>
      <c r="E1643" s="8">
        <f t="shared" si="1"/>
        <v>43361</v>
      </c>
      <c r="F1643" s="9">
        <f>IFERROR(__xludf.DUMMYFUNCTION("""COMPUTED_VALUE"""),0.19828703703703704)</f>
        <v>0.198287037</v>
      </c>
      <c r="G1643" s="3">
        <f t="shared" si="2"/>
        <v>4</v>
      </c>
      <c r="H1643" s="3">
        <f>IFERROR(__xludf.DUMMYFUNCTION("""COMPUTED_VALUE"""),45.0)</f>
        <v>45</v>
      </c>
      <c r="I1643" s="3">
        <f>IFERROR(__xludf.DUMMYFUNCTION("""COMPUTED_VALUE"""),32.0)</f>
        <v>32</v>
      </c>
    </row>
    <row r="1644">
      <c r="A1644" s="3">
        <v>37.0</v>
      </c>
      <c r="B1644" s="3">
        <v>0.0</v>
      </c>
      <c r="C1644" s="3">
        <v>36.0</v>
      </c>
      <c r="D1644" s="5">
        <v>43361.208715277775</v>
      </c>
      <c r="E1644" s="8">
        <f t="shared" si="1"/>
        <v>43361</v>
      </c>
      <c r="F1644" s="9">
        <f>IFERROR(__xludf.DUMMYFUNCTION("""COMPUTED_VALUE"""),0.2087152777777778)</f>
        <v>0.2087152778</v>
      </c>
      <c r="G1644" s="3">
        <f t="shared" si="2"/>
        <v>5</v>
      </c>
      <c r="H1644" s="3">
        <f>IFERROR(__xludf.DUMMYFUNCTION("""COMPUTED_VALUE"""),0.0)</f>
        <v>0</v>
      </c>
      <c r="I1644" s="3">
        <f>IFERROR(__xludf.DUMMYFUNCTION("""COMPUTED_VALUE"""),33.0)</f>
        <v>33</v>
      </c>
    </row>
    <row r="1645">
      <c r="A1645" s="3">
        <v>36.0</v>
      </c>
      <c r="B1645" s="3">
        <v>0.0</v>
      </c>
      <c r="C1645" s="3">
        <v>35.0</v>
      </c>
      <c r="D1645" s="5">
        <v>43361.21912037037</v>
      </c>
      <c r="E1645" s="8">
        <f t="shared" si="1"/>
        <v>43361</v>
      </c>
      <c r="F1645" s="9">
        <f>IFERROR(__xludf.DUMMYFUNCTION("""COMPUTED_VALUE"""),0.21912037037037038)</f>
        <v>0.2191203704</v>
      </c>
      <c r="G1645" s="3">
        <f t="shared" si="2"/>
        <v>5</v>
      </c>
      <c r="H1645" s="3">
        <f>IFERROR(__xludf.DUMMYFUNCTION("""COMPUTED_VALUE"""),15.0)</f>
        <v>15</v>
      </c>
      <c r="I1645" s="3">
        <f>IFERROR(__xludf.DUMMYFUNCTION("""COMPUTED_VALUE"""),32.0)</f>
        <v>32</v>
      </c>
    </row>
    <row r="1646">
      <c r="A1646" s="3">
        <v>36.0</v>
      </c>
      <c r="B1646" s="3">
        <v>0.0</v>
      </c>
      <c r="C1646" s="3">
        <v>35.0</v>
      </c>
      <c r="D1646" s="5">
        <v>43361.229537037034</v>
      </c>
      <c r="E1646" s="8">
        <f t="shared" si="1"/>
        <v>43361</v>
      </c>
      <c r="F1646" s="9">
        <f>IFERROR(__xludf.DUMMYFUNCTION("""COMPUTED_VALUE"""),0.22953703703703704)</f>
        <v>0.229537037</v>
      </c>
      <c r="G1646" s="3">
        <f t="shared" si="2"/>
        <v>5</v>
      </c>
      <c r="H1646" s="3">
        <f>IFERROR(__xludf.DUMMYFUNCTION("""COMPUTED_VALUE"""),30.0)</f>
        <v>30</v>
      </c>
      <c r="I1646" s="3">
        <f>IFERROR(__xludf.DUMMYFUNCTION("""COMPUTED_VALUE"""),32.0)</f>
        <v>32</v>
      </c>
    </row>
    <row r="1647">
      <c r="A1647" s="3">
        <v>35.0</v>
      </c>
      <c r="B1647" s="3">
        <v>0.0</v>
      </c>
      <c r="C1647" s="3">
        <v>34.0</v>
      </c>
      <c r="D1647" s="5">
        <v>43361.239965277775</v>
      </c>
      <c r="E1647" s="8">
        <f t="shared" si="1"/>
        <v>43361</v>
      </c>
      <c r="F1647" s="9">
        <f>IFERROR(__xludf.DUMMYFUNCTION("""COMPUTED_VALUE"""),0.2399652777777778)</f>
        <v>0.2399652778</v>
      </c>
      <c r="G1647" s="3">
        <f t="shared" si="2"/>
        <v>5</v>
      </c>
      <c r="H1647" s="3">
        <f>IFERROR(__xludf.DUMMYFUNCTION("""COMPUTED_VALUE"""),45.0)</f>
        <v>45</v>
      </c>
      <c r="I1647" s="3">
        <f>IFERROR(__xludf.DUMMYFUNCTION("""COMPUTED_VALUE"""),33.0)</f>
        <v>33</v>
      </c>
    </row>
    <row r="1648">
      <c r="A1648" s="3">
        <v>35.0</v>
      </c>
      <c r="B1648" s="3">
        <v>0.0</v>
      </c>
      <c r="C1648" s="3">
        <v>34.0</v>
      </c>
      <c r="D1648" s="5">
        <v>43361.25037037037</v>
      </c>
      <c r="E1648" s="8">
        <f t="shared" si="1"/>
        <v>43361</v>
      </c>
      <c r="F1648" s="9">
        <f>IFERROR(__xludf.DUMMYFUNCTION("""COMPUTED_VALUE"""),0.25037037037037035)</f>
        <v>0.2503703704</v>
      </c>
      <c r="G1648" s="3">
        <f t="shared" si="2"/>
        <v>6</v>
      </c>
      <c r="H1648" s="3">
        <f>IFERROR(__xludf.DUMMYFUNCTION("""COMPUTED_VALUE"""),0.0)</f>
        <v>0</v>
      </c>
      <c r="I1648" s="3">
        <f>IFERROR(__xludf.DUMMYFUNCTION("""COMPUTED_VALUE"""),32.0)</f>
        <v>32</v>
      </c>
    </row>
    <row r="1649">
      <c r="A1649" s="3">
        <v>34.0</v>
      </c>
      <c r="B1649" s="3">
        <v>0.0</v>
      </c>
      <c r="C1649" s="3">
        <v>33.0</v>
      </c>
      <c r="D1649" s="5">
        <v>43361.260787037034</v>
      </c>
      <c r="E1649" s="8">
        <f t="shared" si="1"/>
        <v>43361</v>
      </c>
      <c r="F1649" s="9">
        <f>IFERROR(__xludf.DUMMYFUNCTION("""COMPUTED_VALUE"""),0.26078703703703704)</f>
        <v>0.260787037</v>
      </c>
      <c r="G1649" s="3">
        <f t="shared" si="2"/>
        <v>6</v>
      </c>
      <c r="H1649" s="3">
        <f>IFERROR(__xludf.DUMMYFUNCTION("""COMPUTED_VALUE"""),15.0)</f>
        <v>15</v>
      </c>
      <c r="I1649" s="3">
        <f>IFERROR(__xludf.DUMMYFUNCTION("""COMPUTED_VALUE"""),32.0)</f>
        <v>32</v>
      </c>
    </row>
    <row r="1650">
      <c r="A1650" s="3">
        <v>19.0</v>
      </c>
      <c r="B1650" s="3">
        <v>0.0</v>
      </c>
      <c r="C1650" s="3">
        <v>18.0</v>
      </c>
      <c r="D1650" s="5">
        <v>43361.27373842592</v>
      </c>
      <c r="E1650" s="8">
        <f t="shared" si="1"/>
        <v>43361</v>
      </c>
      <c r="F1650" s="9">
        <f>IFERROR(__xludf.DUMMYFUNCTION("""COMPUTED_VALUE"""),0.2737384259259259)</f>
        <v>0.2737384259</v>
      </c>
      <c r="G1650" s="3">
        <f t="shared" si="2"/>
        <v>6</v>
      </c>
      <c r="H1650" s="3">
        <f>IFERROR(__xludf.DUMMYFUNCTION("""COMPUTED_VALUE"""),34.0)</f>
        <v>34</v>
      </c>
      <c r="I1650" s="3">
        <f>IFERROR(__xludf.DUMMYFUNCTION("""COMPUTED_VALUE"""),11.0)</f>
        <v>11</v>
      </c>
    </row>
    <row r="1651">
      <c r="A1651" s="3">
        <v>19.0</v>
      </c>
      <c r="B1651" s="3">
        <v>0.0</v>
      </c>
      <c r="C1651" s="3">
        <v>18.0</v>
      </c>
      <c r="D1651" s="5">
        <v>43361.28162037037</v>
      </c>
      <c r="E1651" s="8">
        <f t="shared" si="1"/>
        <v>43361</v>
      </c>
      <c r="F1651" s="9">
        <f>IFERROR(__xludf.DUMMYFUNCTION("""COMPUTED_VALUE"""),0.28162037037037035)</f>
        <v>0.2816203704</v>
      </c>
      <c r="G1651" s="3">
        <f t="shared" si="2"/>
        <v>6</v>
      </c>
      <c r="H1651" s="3">
        <f>IFERROR(__xludf.DUMMYFUNCTION("""COMPUTED_VALUE"""),45.0)</f>
        <v>45</v>
      </c>
      <c r="I1651" s="3">
        <f>IFERROR(__xludf.DUMMYFUNCTION("""COMPUTED_VALUE"""),32.0)</f>
        <v>32</v>
      </c>
    </row>
    <row r="1652">
      <c r="A1652" s="3">
        <v>26.0</v>
      </c>
      <c r="B1652" s="3">
        <v>0.0</v>
      </c>
      <c r="C1652" s="3">
        <v>25.0</v>
      </c>
      <c r="D1652" s="5">
        <v>43361.292037037034</v>
      </c>
      <c r="E1652" s="8">
        <f t="shared" si="1"/>
        <v>43361</v>
      </c>
      <c r="F1652" s="9">
        <f>IFERROR(__xludf.DUMMYFUNCTION("""COMPUTED_VALUE"""),0.29203703703703704)</f>
        <v>0.292037037</v>
      </c>
      <c r="G1652" s="3">
        <f t="shared" si="2"/>
        <v>7</v>
      </c>
      <c r="H1652" s="3">
        <f>IFERROR(__xludf.DUMMYFUNCTION("""COMPUTED_VALUE"""),0.0)</f>
        <v>0</v>
      </c>
      <c r="I1652" s="3">
        <f>IFERROR(__xludf.DUMMYFUNCTION("""COMPUTED_VALUE"""),32.0)</f>
        <v>32</v>
      </c>
    </row>
    <row r="1653">
      <c r="A1653" s="3">
        <v>38.0</v>
      </c>
      <c r="B1653" s="3">
        <v>0.0</v>
      </c>
      <c r="C1653" s="3">
        <v>37.0</v>
      </c>
      <c r="D1653" s="5">
        <v>43361.30247685185</v>
      </c>
      <c r="E1653" s="8">
        <f t="shared" si="1"/>
        <v>43361</v>
      </c>
      <c r="F1653" s="9">
        <f>IFERROR(__xludf.DUMMYFUNCTION("""COMPUTED_VALUE"""),0.30247685185185186)</f>
        <v>0.3024768519</v>
      </c>
      <c r="G1653" s="3">
        <f t="shared" si="2"/>
        <v>7</v>
      </c>
      <c r="H1653" s="3">
        <f>IFERROR(__xludf.DUMMYFUNCTION("""COMPUTED_VALUE"""),15.0)</f>
        <v>15</v>
      </c>
      <c r="I1653" s="3">
        <f>IFERROR(__xludf.DUMMYFUNCTION("""COMPUTED_VALUE"""),34.0)</f>
        <v>34</v>
      </c>
    </row>
    <row r="1654">
      <c r="A1654" s="3">
        <v>43.0</v>
      </c>
      <c r="B1654" s="3">
        <v>0.0</v>
      </c>
      <c r="C1654" s="3">
        <v>42.0</v>
      </c>
      <c r="D1654" s="5">
        <v>43361.312893518516</v>
      </c>
      <c r="E1654" s="8">
        <f t="shared" si="1"/>
        <v>43361</v>
      </c>
      <c r="F1654" s="9">
        <f>IFERROR(__xludf.DUMMYFUNCTION("""COMPUTED_VALUE"""),0.31289351851851854)</f>
        <v>0.3128935185</v>
      </c>
      <c r="G1654" s="3">
        <f t="shared" si="2"/>
        <v>7</v>
      </c>
      <c r="H1654" s="3">
        <f>IFERROR(__xludf.DUMMYFUNCTION("""COMPUTED_VALUE"""),30.0)</f>
        <v>30</v>
      </c>
      <c r="I1654" s="3">
        <f>IFERROR(__xludf.DUMMYFUNCTION("""COMPUTED_VALUE"""),34.0)</f>
        <v>34</v>
      </c>
    </row>
    <row r="1655">
      <c r="A1655" s="3">
        <v>56.0</v>
      </c>
      <c r="B1655" s="3">
        <v>0.0</v>
      </c>
      <c r="C1655" s="3">
        <v>55.0</v>
      </c>
      <c r="D1655" s="5">
        <v>43361.32329861111</v>
      </c>
      <c r="E1655" s="8">
        <f t="shared" si="1"/>
        <v>43361</v>
      </c>
      <c r="F1655" s="9">
        <f>IFERROR(__xludf.DUMMYFUNCTION("""COMPUTED_VALUE"""),0.32329861111111113)</f>
        <v>0.3232986111</v>
      </c>
      <c r="G1655" s="3">
        <f t="shared" si="2"/>
        <v>7</v>
      </c>
      <c r="H1655" s="3">
        <f>IFERROR(__xludf.DUMMYFUNCTION("""COMPUTED_VALUE"""),45.0)</f>
        <v>45</v>
      </c>
      <c r="I1655" s="3">
        <f>IFERROR(__xludf.DUMMYFUNCTION("""COMPUTED_VALUE"""),33.0)</f>
        <v>33</v>
      </c>
    </row>
    <row r="1656">
      <c r="A1656" s="3">
        <v>55.0</v>
      </c>
      <c r="B1656" s="3">
        <v>0.0</v>
      </c>
      <c r="C1656" s="3">
        <v>54.0</v>
      </c>
      <c r="D1656" s="5">
        <v>43361.33372685185</v>
      </c>
      <c r="E1656" s="8">
        <f t="shared" si="1"/>
        <v>43361</v>
      </c>
      <c r="F1656" s="9">
        <f>IFERROR(__xludf.DUMMYFUNCTION("""COMPUTED_VALUE"""),0.33372685185185186)</f>
        <v>0.3337268519</v>
      </c>
      <c r="G1656" s="3">
        <f t="shared" si="2"/>
        <v>8</v>
      </c>
      <c r="H1656" s="3">
        <f>IFERROR(__xludf.DUMMYFUNCTION("""COMPUTED_VALUE"""),0.0)</f>
        <v>0</v>
      </c>
      <c r="I1656" s="3">
        <f>IFERROR(__xludf.DUMMYFUNCTION("""COMPUTED_VALUE"""),34.0)</f>
        <v>34</v>
      </c>
    </row>
    <row r="1657">
      <c r="A1657" s="3">
        <v>70.0</v>
      </c>
      <c r="B1657" s="3">
        <v>0.0</v>
      </c>
      <c r="C1657" s="3">
        <v>66.0</v>
      </c>
      <c r="D1657" s="5">
        <v>43361.344143518516</v>
      </c>
      <c r="E1657" s="8">
        <f t="shared" si="1"/>
        <v>43361</v>
      </c>
      <c r="F1657" s="9">
        <f>IFERROR(__xludf.DUMMYFUNCTION("""COMPUTED_VALUE"""),0.34414351851851854)</f>
        <v>0.3441435185</v>
      </c>
      <c r="G1657" s="3">
        <f t="shared" si="2"/>
        <v>8</v>
      </c>
      <c r="H1657" s="3">
        <f>IFERROR(__xludf.DUMMYFUNCTION("""COMPUTED_VALUE"""),15.0)</f>
        <v>15</v>
      </c>
      <c r="I1657" s="3">
        <f>IFERROR(__xludf.DUMMYFUNCTION("""COMPUTED_VALUE"""),34.0)</f>
        <v>34</v>
      </c>
    </row>
    <row r="1658">
      <c r="A1658" s="3">
        <v>134.0</v>
      </c>
      <c r="B1658" s="3">
        <v>0.0</v>
      </c>
      <c r="C1658" s="3">
        <v>126.0</v>
      </c>
      <c r="D1658" s="5">
        <v>43361.35456018519</v>
      </c>
      <c r="E1658" s="8">
        <f t="shared" si="1"/>
        <v>43361</v>
      </c>
      <c r="F1658" s="9">
        <f>IFERROR(__xludf.DUMMYFUNCTION("""COMPUTED_VALUE"""),0.3545601851851852)</f>
        <v>0.3545601852</v>
      </c>
      <c r="G1658" s="3">
        <f t="shared" si="2"/>
        <v>8</v>
      </c>
      <c r="H1658" s="3">
        <f>IFERROR(__xludf.DUMMYFUNCTION("""COMPUTED_VALUE"""),30.0)</f>
        <v>30</v>
      </c>
      <c r="I1658" s="3">
        <f>IFERROR(__xludf.DUMMYFUNCTION("""COMPUTED_VALUE"""),34.0)</f>
        <v>34</v>
      </c>
    </row>
    <row r="1659">
      <c r="A1659" s="3">
        <v>200.0</v>
      </c>
      <c r="B1659" s="3">
        <v>0.0</v>
      </c>
      <c r="C1659" s="3">
        <v>199.0</v>
      </c>
      <c r="D1659" s="5">
        <v>43361.364965277775</v>
      </c>
      <c r="E1659" s="8">
        <f t="shared" si="1"/>
        <v>43361</v>
      </c>
      <c r="F1659" s="9">
        <f>IFERROR(__xludf.DUMMYFUNCTION("""COMPUTED_VALUE"""),0.36496527777777776)</f>
        <v>0.3649652778</v>
      </c>
      <c r="G1659" s="3">
        <f t="shared" si="2"/>
        <v>8</v>
      </c>
      <c r="H1659" s="3">
        <f>IFERROR(__xludf.DUMMYFUNCTION("""COMPUTED_VALUE"""),45.0)</f>
        <v>45</v>
      </c>
      <c r="I1659" s="3">
        <f>IFERROR(__xludf.DUMMYFUNCTION("""COMPUTED_VALUE"""),33.0)</f>
        <v>33</v>
      </c>
    </row>
    <row r="1660">
      <c r="A1660" s="3">
        <v>125.0</v>
      </c>
      <c r="B1660" s="3">
        <v>0.0</v>
      </c>
      <c r="C1660" s="3">
        <v>118.0</v>
      </c>
      <c r="D1660" s="5">
        <v>43361.375393518516</v>
      </c>
      <c r="E1660" s="8">
        <f t="shared" si="1"/>
        <v>43361</v>
      </c>
      <c r="F1660" s="9">
        <f>IFERROR(__xludf.DUMMYFUNCTION("""COMPUTED_VALUE"""),0.37539351851851854)</f>
        <v>0.3753935185</v>
      </c>
      <c r="G1660" s="3">
        <f t="shared" si="2"/>
        <v>9</v>
      </c>
      <c r="H1660" s="3">
        <f>IFERROR(__xludf.DUMMYFUNCTION("""COMPUTED_VALUE"""),0.0)</f>
        <v>0</v>
      </c>
      <c r="I1660" s="3">
        <f>IFERROR(__xludf.DUMMYFUNCTION("""COMPUTED_VALUE"""),34.0)</f>
        <v>34</v>
      </c>
    </row>
    <row r="1661">
      <c r="A1661" s="3">
        <v>61.0</v>
      </c>
      <c r="B1661" s="3">
        <v>0.0</v>
      </c>
      <c r="C1661" s="3">
        <v>60.0</v>
      </c>
      <c r="D1661" s="5">
        <v>43361.38579861111</v>
      </c>
      <c r="E1661" s="8">
        <f t="shared" si="1"/>
        <v>43361</v>
      </c>
      <c r="F1661" s="9">
        <f>IFERROR(__xludf.DUMMYFUNCTION("""COMPUTED_VALUE"""),0.38579861111111113)</f>
        <v>0.3857986111</v>
      </c>
      <c r="G1661" s="3">
        <f t="shared" si="2"/>
        <v>9</v>
      </c>
      <c r="H1661" s="3">
        <f>IFERROR(__xludf.DUMMYFUNCTION("""COMPUTED_VALUE"""),15.0)</f>
        <v>15</v>
      </c>
      <c r="I1661" s="3">
        <f>IFERROR(__xludf.DUMMYFUNCTION("""COMPUTED_VALUE"""),33.0)</f>
        <v>33</v>
      </c>
    </row>
    <row r="1662">
      <c r="A1662" s="3">
        <v>146.0</v>
      </c>
      <c r="B1662" s="3">
        <v>0.0</v>
      </c>
      <c r="C1662" s="3">
        <v>145.0</v>
      </c>
      <c r="D1662" s="5">
        <v>43361.39622685185</v>
      </c>
      <c r="E1662" s="8">
        <f t="shared" si="1"/>
        <v>43361</v>
      </c>
      <c r="F1662" s="9">
        <f>IFERROR(__xludf.DUMMYFUNCTION("""COMPUTED_VALUE"""),0.39622685185185186)</f>
        <v>0.3962268519</v>
      </c>
      <c r="G1662" s="3">
        <f t="shared" si="2"/>
        <v>9</v>
      </c>
      <c r="H1662" s="3">
        <f>IFERROR(__xludf.DUMMYFUNCTION("""COMPUTED_VALUE"""),30.0)</f>
        <v>30</v>
      </c>
      <c r="I1662" s="3">
        <f>IFERROR(__xludf.DUMMYFUNCTION("""COMPUTED_VALUE"""),34.0)</f>
        <v>34</v>
      </c>
    </row>
    <row r="1663">
      <c r="A1663" s="3">
        <v>320.0</v>
      </c>
      <c r="B1663" s="3">
        <v>2.0</v>
      </c>
      <c r="C1663" s="3">
        <v>322.0</v>
      </c>
      <c r="D1663" s="5">
        <v>43361.406643518516</v>
      </c>
      <c r="E1663" s="8">
        <f t="shared" si="1"/>
        <v>43361</v>
      </c>
      <c r="F1663" s="9">
        <f>IFERROR(__xludf.DUMMYFUNCTION("""COMPUTED_VALUE"""),0.40664351851851854)</f>
        <v>0.4066435185</v>
      </c>
      <c r="G1663" s="3">
        <f t="shared" si="2"/>
        <v>9</v>
      </c>
      <c r="H1663" s="3">
        <f>IFERROR(__xludf.DUMMYFUNCTION("""COMPUTED_VALUE"""),45.0)</f>
        <v>45</v>
      </c>
      <c r="I1663" s="3">
        <f>IFERROR(__xludf.DUMMYFUNCTION("""COMPUTED_VALUE"""),34.0)</f>
        <v>34</v>
      </c>
    </row>
    <row r="1664">
      <c r="A1664" s="3">
        <v>278.0</v>
      </c>
      <c r="B1664" s="3">
        <v>2.0</v>
      </c>
      <c r="C1664" s="3">
        <v>280.0</v>
      </c>
      <c r="D1664" s="5">
        <v>43361.41706018519</v>
      </c>
      <c r="E1664" s="8">
        <f t="shared" si="1"/>
        <v>43361</v>
      </c>
      <c r="F1664" s="9">
        <f>IFERROR(__xludf.DUMMYFUNCTION("""COMPUTED_VALUE"""),0.4170601851851852)</f>
        <v>0.4170601852</v>
      </c>
      <c r="G1664" s="3">
        <f t="shared" si="2"/>
        <v>10</v>
      </c>
      <c r="H1664" s="3">
        <f>IFERROR(__xludf.DUMMYFUNCTION("""COMPUTED_VALUE"""),0.0)</f>
        <v>0</v>
      </c>
      <c r="I1664" s="3">
        <f>IFERROR(__xludf.DUMMYFUNCTION("""COMPUTED_VALUE"""),34.0)</f>
        <v>34</v>
      </c>
    </row>
    <row r="1665">
      <c r="A1665" s="3">
        <v>168.0</v>
      </c>
      <c r="B1665" s="3">
        <v>3.0</v>
      </c>
      <c r="C1665" s="3">
        <v>171.0</v>
      </c>
      <c r="D1665" s="5">
        <v>43361.427465277775</v>
      </c>
      <c r="E1665" s="8">
        <f t="shared" si="1"/>
        <v>43361</v>
      </c>
      <c r="F1665" s="9">
        <f>IFERROR(__xludf.DUMMYFUNCTION("""COMPUTED_VALUE"""),0.42746527777777776)</f>
        <v>0.4274652778</v>
      </c>
      <c r="G1665" s="3">
        <f t="shared" si="2"/>
        <v>10</v>
      </c>
      <c r="H1665" s="3">
        <f>IFERROR(__xludf.DUMMYFUNCTION("""COMPUTED_VALUE"""),15.0)</f>
        <v>15</v>
      </c>
      <c r="I1665" s="3">
        <f>IFERROR(__xludf.DUMMYFUNCTION("""COMPUTED_VALUE"""),33.0)</f>
        <v>33</v>
      </c>
    </row>
    <row r="1666">
      <c r="A1666" s="3">
        <v>82.0</v>
      </c>
      <c r="B1666" s="3">
        <v>2.0</v>
      </c>
      <c r="C1666" s="3">
        <v>84.0</v>
      </c>
      <c r="D1666" s="5">
        <v>43361.437893518516</v>
      </c>
      <c r="E1666" s="8">
        <f t="shared" si="1"/>
        <v>43361</v>
      </c>
      <c r="F1666" s="9">
        <f>IFERROR(__xludf.DUMMYFUNCTION("""COMPUTED_VALUE"""),0.43789351851851854)</f>
        <v>0.4378935185</v>
      </c>
      <c r="G1666" s="3">
        <f t="shared" si="2"/>
        <v>10</v>
      </c>
      <c r="H1666" s="3">
        <f>IFERROR(__xludf.DUMMYFUNCTION("""COMPUTED_VALUE"""),30.0)</f>
        <v>30</v>
      </c>
      <c r="I1666" s="3">
        <f>IFERROR(__xludf.DUMMYFUNCTION("""COMPUTED_VALUE"""),34.0)</f>
        <v>34</v>
      </c>
    </row>
    <row r="1667">
      <c r="A1667" s="3">
        <v>78.0</v>
      </c>
      <c r="B1667" s="3">
        <v>0.0</v>
      </c>
      <c r="C1667" s="3">
        <v>78.0</v>
      </c>
      <c r="D1667" s="5">
        <v>43361.44831018519</v>
      </c>
      <c r="E1667" s="8">
        <f t="shared" si="1"/>
        <v>43361</v>
      </c>
      <c r="F1667" s="9">
        <f>IFERROR(__xludf.DUMMYFUNCTION("""COMPUTED_VALUE"""),0.4483101851851852)</f>
        <v>0.4483101852</v>
      </c>
      <c r="G1667" s="3">
        <f t="shared" si="2"/>
        <v>10</v>
      </c>
      <c r="H1667" s="3">
        <f>IFERROR(__xludf.DUMMYFUNCTION("""COMPUTED_VALUE"""),45.0)</f>
        <v>45</v>
      </c>
      <c r="I1667" s="3">
        <f>IFERROR(__xludf.DUMMYFUNCTION("""COMPUTED_VALUE"""),34.0)</f>
        <v>34</v>
      </c>
    </row>
    <row r="1668">
      <c r="A1668" s="3">
        <v>93.0</v>
      </c>
      <c r="B1668" s="3">
        <v>0.0</v>
      </c>
      <c r="C1668" s="3">
        <v>92.0</v>
      </c>
      <c r="D1668" s="5">
        <v>43361.45872685185</v>
      </c>
      <c r="E1668" s="8">
        <f t="shared" si="1"/>
        <v>43361</v>
      </c>
      <c r="F1668" s="9">
        <f>IFERROR(__xludf.DUMMYFUNCTION("""COMPUTED_VALUE"""),0.45872685185185186)</f>
        <v>0.4587268519</v>
      </c>
      <c r="G1668" s="3">
        <f t="shared" si="2"/>
        <v>11</v>
      </c>
      <c r="H1668" s="3">
        <f>IFERROR(__xludf.DUMMYFUNCTION("""COMPUTED_VALUE"""),0.0)</f>
        <v>0</v>
      </c>
      <c r="I1668" s="3">
        <f>IFERROR(__xludf.DUMMYFUNCTION("""COMPUTED_VALUE"""),34.0)</f>
        <v>34</v>
      </c>
    </row>
    <row r="1669">
      <c r="A1669" s="3">
        <v>152.0</v>
      </c>
      <c r="B1669" s="3">
        <v>0.0</v>
      </c>
      <c r="C1669" s="3">
        <v>152.0</v>
      </c>
      <c r="D1669" s="5">
        <v>43361.46913194445</v>
      </c>
      <c r="E1669" s="8">
        <f t="shared" si="1"/>
        <v>43361</v>
      </c>
      <c r="F1669" s="9">
        <f>IFERROR(__xludf.DUMMYFUNCTION("""COMPUTED_VALUE"""),0.46913194444444445)</f>
        <v>0.4691319444</v>
      </c>
      <c r="G1669" s="3">
        <f t="shared" si="2"/>
        <v>11</v>
      </c>
      <c r="H1669" s="3">
        <f>IFERROR(__xludf.DUMMYFUNCTION("""COMPUTED_VALUE"""),15.0)</f>
        <v>15</v>
      </c>
      <c r="I1669" s="3">
        <f>IFERROR(__xludf.DUMMYFUNCTION("""COMPUTED_VALUE"""),33.0)</f>
        <v>33</v>
      </c>
    </row>
    <row r="1670">
      <c r="A1670" s="3">
        <v>125.0</v>
      </c>
      <c r="B1670" s="3">
        <v>1.0</v>
      </c>
      <c r="C1670" s="3">
        <v>126.0</v>
      </c>
      <c r="D1670" s="5">
        <v>43361.47954861111</v>
      </c>
      <c r="E1670" s="8">
        <f t="shared" si="1"/>
        <v>43361</v>
      </c>
      <c r="F1670" s="9">
        <f>IFERROR(__xludf.DUMMYFUNCTION("""COMPUTED_VALUE"""),0.47954861111111113)</f>
        <v>0.4795486111</v>
      </c>
      <c r="G1670" s="3">
        <f t="shared" si="2"/>
        <v>11</v>
      </c>
      <c r="H1670" s="3">
        <f>IFERROR(__xludf.DUMMYFUNCTION("""COMPUTED_VALUE"""),30.0)</f>
        <v>30</v>
      </c>
      <c r="I1670" s="3">
        <f>IFERROR(__xludf.DUMMYFUNCTION("""COMPUTED_VALUE"""),33.0)</f>
        <v>33</v>
      </c>
    </row>
    <row r="1671">
      <c r="A1671" s="3">
        <v>113.0</v>
      </c>
      <c r="B1671" s="3">
        <v>1.0</v>
      </c>
      <c r="C1671" s="3">
        <v>114.0</v>
      </c>
      <c r="D1671" s="5">
        <v>43361.48997685185</v>
      </c>
      <c r="E1671" s="8">
        <f t="shared" si="1"/>
        <v>43361</v>
      </c>
      <c r="F1671" s="9">
        <f>IFERROR(__xludf.DUMMYFUNCTION("""COMPUTED_VALUE"""),0.48997685185185186)</f>
        <v>0.4899768519</v>
      </c>
      <c r="G1671" s="3">
        <f t="shared" si="2"/>
        <v>11</v>
      </c>
      <c r="H1671" s="3">
        <f>IFERROR(__xludf.DUMMYFUNCTION("""COMPUTED_VALUE"""),45.0)</f>
        <v>45</v>
      </c>
      <c r="I1671" s="3">
        <f>IFERROR(__xludf.DUMMYFUNCTION("""COMPUTED_VALUE"""),34.0)</f>
        <v>34</v>
      </c>
    </row>
    <row r="1672">
      <c r="A1672" s="3">
        <v>109.0</v>
      </c>
      <c r="B1672" s="3">
        <v>0.0</v>
      </c>
      <c r="C1672" s="3">
        <v>99.0</v>
      </c>
      <c r="D1672" s="5">
        <v>43361.500393518516</v>
      </c>
      <c r="E1672" s="8">
        <f t="shared" si="1"/>
        <v>43361</v>
      </c>
      <c r="F1672" s="9">
        <f>IFERROR(__xludf.DUMMYFUNCTION("""COMPUTED_VALUE"""),0.5003935185185185)</f>
        <v>0.5003935185</v>
      </c>
      <c r="G1672" s="3">
        <f t="shared" si="2"/>
        <v>12</v>
      </c>
      <c r="H1672" s="3">
        <f>IFERROR(__xludf.DUMMYFUNCTION("""COMPUTED_VALUE"""),0.0)</f>
        <v>0</v>
      </c>
      <c r="I1672" s="3">
        <f>IFERROR(__xludf.DUMMYFUNCTION("""COMPUTED_VALUE"""),34.0)</f>
        <v>34</v>
      </c>
    </row>
    <row r="1673">
      <c r="A1673" s="3">
        <v>133.0</v>
      </c>
      <c r="B1673" s="3">
        <v>0.0</v>
      </c>
      <c r="C1673" s="3">
        <v>129.0</v>
      </c>
      <c r="D1673" s="5">
        <v>43361.51081018519</v>
      </c>
      <c r="E1673" s="8">
        <f t="shared" si="1"/>
        <v>43361</v>
      </c>
      <c r="F1673" s="9">
        <f>IFERROR(__xludf.DUMMYFUNCTION("""COMPUTED_VALUE"""),0.5108101851851852)</f>
        <v>0.5108101852</v>
      </c>
      <c r="G1673" s="3">
        <f t="shared" si="2"/>
        <v>12</v>
      </c>
      <c r="H1673" s="3">
        <f>IFERROR(__xludf.DUMMYFUNCTION("""COMPUTED_VALUE"""),15.0)</f>
        <v>15</v>
      </c>
      <c r="I1673" s="3">
        <f>IFERROR(__xludf.DUMMYFUNCTION("""COMPUTED_VALUE"""),34.0)</f>
        <v>34</v>
      </c>
    </row>
    <row r="1674">
      <c r="A1674" s="3">
        <v>149.0</v>
      </c>
      <c r="B1674" s="3">
        <v>0.0</v>
      </c>
      <c r="C1674" s="3">
        <v>148.0</v>
      </c>
      <c r="D1674" s="5">
        <v>43361.52122685185</v>
      </c>
      <c r="E1674" s="8">
        <f t="shared" si="1"/>
        <v>43361</v>
      </c>
      <c r="F1674" s="9">
        <f>IFERROR(__xludf.DUMMYFUNCTION("""COMPUTED_VALUE"""),0.5212268518518518)</f>
        <v>0.5212268519</v>
      </c>
      <c r="G1674" s="3">
        <f t="shared" si="2"/>
        <v>12</v>
      </c>
      <c r="H1674" s="3">
        <f>IFERROR(__xludf.DUMMYFUNCTION("""COMPUTED_VALUE"""),30.0)</f>
        <v>30</v>
      </c>
      <c r="I1674" s="3">
        <f>IFERROR(__xludf.DUMMYFUNCTION("""COMPUTED_VALUE"""),34.0)</f>
        <v>34</v>
      </c>
    </row>
    <row r="1675">
      <c r="A1675" s="3">
        <v>196.0</v>
      </c>
      <c r="B1675" s="3">
        <v>1.0</v>
      </c>
      <c r="C1675" s="3">
        <v>197.0</v>
      </c>
      <c r="D1675" s="5">
        <v>43361.531643518516</v>
      </c>
      <c r="E1675" s="8">
        <f t="shared" si="1"/>
        <v>43361</v>
      </c>
      <c r="F1675" s="9">
        <f>IFERROR(__xludf.DUMMYFUNCTION("""COMPUTED_VALUE"""),0.5316435185185185)</f>
        <v>0.5316435185</v>
      </c>
      <c r="G1675" s="3">
        <f t="shared" si="2"/>
        <v>12</v>
      </c>
      <c r="H1675" s="3">
        <f>IFERROR(__xludf.DUMMYFUNCTION("""COMPUTED_VALUE"""),45.0)</f>
        <v>45</v>
      </c>
      <c r="I1675" s="3">
        <f>IFERROR(__xludf.DUMMYFUNCTION("""COMPUTED_VALUE"""),34.0)</f>
        <v>34</v>
      </c>
    </row>
    <row r="1676">
      <c r="A1676" s="3">
        <v>207.0</v>
      </c>
      <c r="B1676" s="3">
        <v>1.0</v>
      </c>
      <c r="C1676" s="3">
        <v>208.0</v>
      </c>
      <c r="D1676" s="5">
        <v>43361.54204861111</v>
      </c>
      <c r="E1676" s="8">
        <f t="shared" si="1"/>
        <v>43361</v>
      </c>
      <c r="F1676" s="9">
        <f>IFERROR(__xludf.DUMMYFUNCTION("""COMPUTED_VALUE"""),0.5420486111111111)</f>
        <v>0.5420486111</v>
      </c>
      <c r="G1676" s="3">
        <f t="shared" si="2"/>
        <v>13</v>
      </c>
      <c r="H1676" s="3">
        <f>IFERROR(__xludf.DUMMYFUNCTION("""COMPUTED_VALUE"""),0.0)</f>
        <v>0</v>
      </c>
      <c r="I1676" s="3">
        <f>IFERROR(__xludf.DUMMYFUNCTION("""COMPUTED_VALUE"""),33.0)</f>
        <v>33</v>
      </c>
    </row>
    <row r="1677">
      <c r="A1677" s="3">
        <v>260.0</v>
      </c>
      <c r="B1677" s="3">
        <v>0.0</v>
      </c>
      <c r="C1677" s="3">
        <v>260.0</v>
      </c>
      <c r="D1677" s="5">
        <v>43361.55247685185</v>
      </c>
      <c r="E1677" s="8">
        <f t="shared" si="1"/>
        <v>43361</v>
      </c>
      <c r="F1677" s="9">
        <f>IFERROR(__xludf.DUMMYFUNCTION("""COMPUTED_VALUE"""),0.5524768518518518)</f>
        <v>0.5524768519</v>
      </c>
      <c r="G1677" s="3">
        <f t="shared" si="2"/>
        <v>13</v>
      </c>
      <c r="H1677" s="3">
        <f>IFERROR(__xludf.DUMMYFUNCTION("""COMPUTED_VALUE"""),15.0)</f>
        <v>15</v>
      </c>
      <c r="I1677" s="3">
        <f>IFERROR(__xludf.DUMMYFUNCTION("""COMPUTED_VALUE"""),34.0)</f>
        <v>34</v>
      </c>
    </row>
    <row r="1678">
      <c r="A1678" s="3">
        <v>275.0</v>
      </c>
      <c r="B1678" s="3">
        <v>0.0</v>
      </c>
      <c r="C1678" s="3">
        <v>275.0</v>
      </c>
      <c r="D1678" s="5">
        <v>43361.56288194445</v>
      </c>
      <c r="E1678" s="8">
        <f t="shared" si="1"/>
        <v>43361</v>
      </c>
      <c r="F1678" s="9">
        <f>IFERROR(__xludf.DUMMYFUNCTION("""COMPUTED_VALUE"""),0.5628819444444444)</f>
        <v>0.5628819444</v>
      </c>
      <c r="G1678" s="3">
        <f t="shared" si="2"/>
        <v>13</v>
      </c>
      <c r="H1678" s="3">
        <f>IFERROR(__xludf.DUMMYFUNCTION("""COMPUTED_VALUE"""),30.0)</f>
        <v>30</v>
      </c>
      <c r="I1678" s="3">
        <f>IFERROR(__xludf.DUMMYFUNCTION("""COMPUTED_VALUE"""),33.0)</f>
        <v>33</v>
      </c>
    </row>
    <row r="1679">
      <c r="A1679" s="3">
        <v>317.0</v>
      </c>
      <c r="B1679" s="3">
        <v>0.0</v>
      </c>
      <c r="C1679" s="3">
        <v>317.0</v>
      </c>
      <c r="D1679" s="5">
        <v>43361.57329861111</v>
      </c>
      <c r="E1679" s="8">
        <f t="shared" si="1"/>
        <v>43361</v>
      </c>
      <c r="F1679" s="9">
        <f>IFERROR(__xludf.DUMMYFUNCTION("""COMPUTED_VALUE"""),0.5732986111111111)</f>
        <v>0.5732986111</v>
      </c>
      <c r="G1679" s="3">
        <f t="shared" si="2"/>
        <v>13</v>
      </c>
      <c r="H1679" s="3">
        <f>IFERROR(__xludf.DUMMYFUNCTION("""COMPUTED_VALUE"""),45.0)</f>
        <v>45</v>
      </c>
      <c r="I1679" s="3">
        <f>IFERROR(__xludf.DUMMYFUNCTION("""COMPUTED_VALUE"""),33.0)</f>
        <v>33</v>
      </c>
    </row>
    <row r="1680">
      <c r="A1680" s="3">
        <v>305.0</v>
      </c>
      <c r="B1680" s="3">
        <v>1.0</v>
      </c>
      <c r="C1680" s="3">
        <v>306.0</v>
      </c>
      <c r="D1680" s="5">
        <v>43361.583715277775</v>
      </c>
      <c r="E1680" s="8">
        <f t="shared" si="1"/>
        <v>43361</v>
      </c>
      <c r="F1680" s="9">
        <f>IFERROR(__xludf.DUMMYFUNCTION("""COMPUTED_VALUE"""),0.5837152777777778)</f>
        <v>0.5837152778</v>
      </c>
      <c r="G1680" s="3">
        <f t="shared" si="2"/>
        <v>14</v>
      </c>
      <c r="H1680" s="3">
        <f>IFERROR(__xludf.DUMMYFUNCTION("""COMPUTED_VALUE"""),0.0)</f>
        <v>0</v>
      </c>
      <c r="I1680" s="3">
        <f>IFERROR(__xludf.DUMMYFUNCTION("""COMPUTED_VALUE"""),33.0)</f>
        <v>33</v>
      </c>
    </row>
    <row r="1681">
      <c r="A1681" s="3">
        <v>338.0</v>
      </c>
      <c r="B1681" s="3">
        <v>2.0</v>
      </c>
      <c r="C1681" s="3">
        <v>334.0</v>
      </c>
      <c r="D1681" s="5">
        <v>43361.59413194445</v>
      </c>
      <c r="E1681" s="8">
        <f t="shared" si="1"/>
        <v>43361</v>
      </c>
      <c r="F1681" s="9">
        <f>IFERROR(__xludf.DUMMYFUNCTION("""COMPUTED_VALUE"""),0.5941319444444444)</f>
        <v>0.5941319444</v>
      </c>
      <c r="G1681" s="3">
        <f t="shared" si="2"/>
        <v>14</v>
      </c>
      <c r="H1681" s="3">
        <f>IFERROR(__xludf.DUMMYFUNCTION("""COMPUTED_VALUE"""),15.0)</f>
        <v>15</v>
      </c>
      <c r="I1681" s="3">
        <f>IFERROR(__xludf.DUMMYFUNCTION("""COMPUTED_VALUE"""),33.0)</f>
        <v>33</v>
      </c>
    </row>
    <row r="1682">
      <c r="A1682" s="3">
        <v>329.0</v>
      </c>
      <c r="B1682" s="3">
        <v>2.0</v>
      </c>
      <c r="C1682" s="3">
        <v>331.0</v>
      </c>
      <c r="D1682" s="5">
        <v>43361.60454861111</v>
      </c>
      <c r="E1682" s="8">
        <f t="shared" si="1"/>
        <v>43361</v>
      </c>
      <c r="F1682" s="9">
        <f>IFERROR(__xludf.DUMMYFUNCTION("""COMPUTED_VALUE"""),0.6045486111111111)</f>
        <v>0.6045486111</v>
      </c>
      <c r="G1682" s="3">
        <f t="shared" si="2"/>
        <v>14</v>
      </c>
      <c r="H1682" s="3">
        <f>IFERROR(__xludf.DUMMYFUNCTION("""COMPUTED_VALUE"""),30.0)</f>
        <v>30</v>
      </c>
      <c r="I1682" s="3">
        <f>IFERROR(__xludf.DUMMYFUNCTION("""COMPUTED_VALUE"""),33.0)</f>
        <v>33</v>
      </c>
    </row>
    <row r="1683">
      <c r="A1683" s="3">
        <v>410.0</v>
      </c>
      <c r="B1683" s="3">
        <v>0.0</v>
      </c>
      <c r="C1683" s="3">
        <v>410.0</v>
      </c>
      <c r="D1683" s="5">
        <v>43361.614965277775</v>
      </c>
      <c r="E1683" s="8">
        <f t="shared" si="1"/>
        <v>43361</v>
      </c>
      <c r="F1683" s="9">
        <f>IFERROR(__xludf.DUMMYFUNCTION("""COMPUTED_VALUE"""),0.6149652777777778)</f>
        <v>0.6149652778</v>
      </c>
      <c r="G1683" s="3">
        <f t="shared" si="2"/>
        <v>14</v>
      </c>
      <c r="H1683" s="3">
        <f>IFERROR(__xludf.DUMMYFUNCTION("""COMPUTED_VALUE"""),45.0)</f>
        <v>45</v>
      </c>
      <c r="I1683" s="3">
        <f>IFERROR(__xludf.DUMMYFUNCTION("""COMPUTED_VALUE"""),33.0)</f>
        <v>33</v>
      </c>
    </row>
    <row r="1684">
      <c r="A1684" s="3">
        <v>379.0</v>
      </c>
      <c r="B1684" s="3">
        <v>0.0</v>
      </c>
      <c r="C1684" s="3">
        <v>379.0</v>
      </c>
      <c r="D1684" s="5">
        <v>43361.62538194445</v>
      </c>
      <c r="E1684" s="8">
        <f t="shared" si="1"/>
        <v>43361</v>
      </c>
      <c r="F1684" s="9">
        <f>IFERROR(__xludf.DUMMYFUNCTION("""COMPUTED_VALUE"""),0.6253819444444444)</f>
        <v>0.6253819444</v>
      </c>
      <c r="G1684" s="3">
        <f t="shared" si="2"/>
        <v>15</v>
      </c>
      <c r="H1684" s="3">
        <f>IFERROR(__xludf.DUMMYFUNCTION("""COMPUTED_VALUE"""),0.0)</f>
        <v>0</v>
      </c>
      <c r="I1684" s="3">
        <f>IFERROR(__xludf.DUMMYFUNCTION("""COMPUTED_VALUE"""),33.0)</f>
        <v>33</v>
      </c>
    </row>
    <row r="1685">
      <c r="A1685" s="3">
        <v>455.0</v>
      </c>
      <c r="B1685" s="3">
        <v>3.0</v>
      </c>
      <c r="C1685" s="3">
        <v>458.0</v>
      </c>
      <c r="D1685" s="5">
        <v>43361.63579861111</v>
      </c>
      <c r="E1685" s="8">
        <f t="shared" si="1"/>
        <v>43361</v>
      </c>
      <c r="F1685" s="9">
        <f>IFERROR(__xludf.DUMMYFUNCTION("""COMPUTED_VALUE"""),0.6357986111111111)</f>
        <v>0.6357986111</v>
      </c>
      <c r="G1685" s="3">
        <f t="shared" si="2"/>
        <v>15</v>
      </c>
      <c r="H1685" s="3">
        <f>IFERROR(__xludf.DUMMYFUNCTION("""COMPUTED_VALUE"""),15.0)</f>
        <v>15</v>
      </c>
      <c r="I1685" s="3">
        <f>IFERROR(__xludf.DUMMYFUNCTION("""COMPUTED_VALUE"""),33.0)</f>
        <v>33</v>
      </c>
    </row>
    <row r="1686">
      <c r="A1686" s="3">
        <v>473.0</v>
      </c>
      <c r="B1686" s="3">
        <v>5.0</v>
      </c>
      <c r="C1686" s="3">
        <v>478.0</v>
      </c>
      <c r="D1686" s="5">
        <v>43361.64622685185</v>
      </c>
      <c r="E1686" s="8">
        <f t="shared" si="1"/>
        <v>43361</v>
      </c>
      <c r="F1686" s="9">
        <f>IFERROR(__xludf.DUMMYFUNCTION("""COMPUTED_VALUE"""),0.6462268518518518)</f>
        <v>0.6462268519</v>
      </c>
      <c r="G1686" s="3">
        <f t="shared" si="2"/>
        <v>15</v>
      </c>
      <c r="H1686" s="3">
        <f>IFERROR(__xludf.DUMMYFUNCTION("""COMPUTED_VALUE"""),30.0)</f>
        <v>30</v>
      </c>
      <c r="I1686" s="3">
        <f>IFERROR(__xludf.DUMMYFUNCTION("""COMPUTED_VALUE"""),34.0)</f>
        <v>34</v>
      </c>
    </row>
    <row r="1687">
      <c r="A1687" s="3">
        <v>519.0</v>
      </c>
      <c r="B1687" s="3">
        <v>4.0</v>
      </c>
      <c r="C1687" s="3">
        <v>523.0</v>
      </c>
      <c r="D1687" s="5">
        <v>43361.65662037037</v>
      </c>
      <c r="E1687" s="8">
        <f t="shared" si="1"/>
        <v>43361</v>
      </c>
      <c r="F1687" s="9">
        <f>IFERROR(__xludf.DUMMYFUNCTION("""COMPUTED_VALUE"""),0.6566203703703704)</f>
        <v>0.6566203704</v>
      </c>
      <c r="G1687" s="3">
        <f t="shared" si="2"/>
        <v>15</v>
      </c>
      <c r="H1687" s="3">
        <f>IFERROR(__xludf.DUMMYFUNCTION("""COMPUTED_VALUE"""),45.0)</f>
        <v>45</v>
      </c>
      <c r="I1687" s="3">
        <f>IFERROR(__xludf.DUMMYFUNCTION("""COMPUTED_VALUE"""),32.0)</f>
        <v>32</v>
      </c>
    </row>
    <row r="1688">
      <c r="A1688" s="3">
        <v>529.0</v>
      </c>
      <c r="B1688" s="3">
        <v>5.0</v>
      </c>
      <c r="C1688" s="3">
        <v>534.0</v>
      </c>
      <c r="D1688" s="5">
        <v>43361.66706018519</v>
      </c>
      <c r="E1688" s="8">
        <f t="shared" si="1"/>
        <v>43361</v>
      </c>
      <c r="F1688" s="9">
        <f>IFERROR(__xludf.DUMMYFUNCTION("""COMPUTED_VALUE"""),0.6670601851851852)</f>
        <v>0.6670601852</v>
      </c>
      <c r="G1688" s="3">
        <f t="shared" si="2"/>
        <v>16</v>
      </c>
      <c r="H1688" s="3">
        <f>IFERROR(__xludf.DUMMYFUNCTION("""COMPUTED_VALUE"""),0.0)</f>
        <v>0</v>
      </c>
      <c r="I1688" s="3">
        <f>IFERROR(__xludf.DUMMYFUNCTION("""COMPUTED_VALUE"""),34.0)</f>
        <v>34</v>
      </c>
    </row>
    <row r="1689">
      <c r="A1689" s="3">
        <v>656.0</v>
      </c>
      <c r="B1689" s="3">
        <v>1.0</v>
      </c>
      <c r="C1689" s="3">
        <v>657.0</v>
      </c>
      <c r="D1689" s="5">
        <v>43361.677465277775</v>
      </c>
      <c r="E1689" s="8">
        <f t="shared" si="1"/>
        <v>43361</v>
      </c>
      <c r="F1689" s="9">
        <f>IFERROR(__xludf.DUMMYFUNCTION("""COMPUTED_VALUE"""),0.6774652777777778)</f>
        <v>0.6774652778</v>
      </c>
      <c r="G1689" s="3">
        <f t="shared" si="2"/>
        <v>16</v>
      </c>
      <c r="H1689" s="3">
        <f>IFERROR(__xludf.DUMMYFUNCTION("""COMPUTED_VALUE"""),15.0)</f>
        <v>15</v>
      </c>
      <c r="I1689" s="3">
        <f>IFERROR(__xludf.DUMMYFUNCTION("""COMPUTED_VALUE"""),33.0)</f>
        <v>33</v>
      </c>
    </row>
    <row r="1690">
      <c r="A1690" s="3">
        <v>603.0</v>
      </c>
      <c r="B1690" s="3">
        <v>9.0</v>
      </c>
      <c r="C1690" s="3">
        <v>612.0</v>
      </c>
      <c r="D1690" s="5">
        <v>43361.687893518516</v>
      </c>
      <c r="E1690" s="8">
        <f t="shared" si="1"/>
        <v>43361</v>
      </c>
      <c r="F1690" s="9">
        <f>IFERROR(__xludf.DUMMYFUNCTION("""COMPUTED_VALUE"""),0.6878935185185185)</f>
        <v>0.6878935185</v>
      </c>
      <c r="G1690" s="3">
        <f t="shared" si="2"/>
        <v>16</v>
      </c>
      <c r="H1690" s="3">
        <f>IFERROR(__xludf.DUMMYFUNCTION("""COMPUTED_VALUE"""),30.0)</f>
        <v>30</v>
      </c>
      <c r="I1690" s="3">
        <f>IFERROR(__xludf.DUMMYFUNCTION("""COMPUTED_VALUE"""),34.0)</f>
        <v>34</v>
      </c>
    </row>
    <row r="1691">
      <c r="A1691" s="3">
        <v>657.0</v>
      </c>
      <c r="B1691" s="3">
        <v>7.0</v>
      </c>
      <c r="C1691" s="3">
        <v>664.0</v>
      </c>
      <c r="D1691" s="5">
        <v>43361.69829861111</v>
      </c>
      <c r="E1691" s="8">
        <f t="shared" si="1"/>
        <v>43361</v>
      </c>
      <c r="F1691" s="9">
        <f>IFERROR(__xludf.DUMMYFUNCTION("""COMPUTED_VALUE"""),0.6982986111111111)</f>
        <v>0.6982986111</v>
      </c>
      <c r="G1691" s="3">
        <f t="shared" si="2"/>
        <v>16</v>
      </c>
      <c r="H1691" s="3">
        <f>IFERROR(__xludf.DUMMYFUNCTION("""COMPUTED_VALUE"""),45.0)</f>
        <v>45</v>
      </c>
      <c r="I1691" s="3">
        <f>IFERROR(__xludf.DUMMYFUNCTION("""COMPUTED_VALUE"""),33.0)</f>
        <v>33</v>
      </c>
    </row>
    <row r="1692">
      <c r="A1692" s="3">
        <v>525.0</v>
      </c>
      <c r="B1692" s="3">
        <v>1.0</v>
      </c>
      <c r="C1692" s="3">
        <v>526.0</v>
      </c>
      <c r="D1692" s="5">
        <v>43361.708715277775</v>
      </c>
      <c r="E1692" s="8">
        <f t="shared" si="1"/>
        <v>43361</v>
      </c>
      <c r="F1692" s="9">
        <f>IFERROR(__xludf.DUMMYFUNCTION("""COMPUTED_VALUE"""),0.7087152777777778)</f>
        <v>0.7087152778</v>
      </c>
      <c r="G1692" s="3">
        <f t="shared" si="2"/>
        <v>17</v>
      </c>
      <c r="H1692" s="3">
        <f>IFERROR(__xludf.DUMMYFUNCTION("""COMPUTED_VALUE"""),0.0)</f>
        <v>0</v>
      </c>
      <c r="I1692" s="3">
        <f>IFERROR(__xludf.DUMMYFUNCTION("""COMPUTED_VALUE"""),33.0)</f>
        <v>33</v>
      </c>
    </row>
    <row r="1693">
      <c r="A1693" s="3">
        <v>598.0</v>
      </c>
      <c r="B1693" s="3">
        <v>2.0</v>
      </c>
      <c r="C1693" s="3">
        <v>600.0</v>
      </c>
      <c r="D1693" s="5">
        <v>43361.71913194445</v>
      </c>
      <c r="E1693" s="8">
        <f t="shared" si="1"/>
        <v>43361</v>
      </c>
      <c r="F1693" s="9">
        <f>IFERROR(__xludf.DUMMYFUNCTION("""COMPUTED_VALUE"""),0.7191319444444444)</f>
        <v>0.7191319444</v>
      </c>
      <c r="G1693" s="3">
        <f t="shared" si="2"/>
        <v>17</v>
      </c>
      <c r="H1693" s="3">
        <f>IFERROR(__xludf.DUMMYFUNCTION("""COMPUTED_VALUE"""),15.0)</f>
        <v>15</v>
      </c>
      <c r="I1693" s="3">
        <f>IFERROR(__xludf.DUMMYFUNCTION("""COMPUTED_VALUE"""),33.0)</f>
        <v>33</v>
      </c>
    </row>
    <row r="1694">
      <c r="A1694" s="3">
        <v>515.0</v>
      </c>
      <c r="B1694" s="3">
        <v>6.0</v>
      </c>
      <c r="C1694" s="3">
        <v>521.0</v>
      </c>
      <c r="D1694" s="5">
        <v>43361.72954861111</v>
      </c>
      <c r="E1694" s="8">
        <f t="shared" si="1"/>
        <v>43361</v>
      </c>
      <c r="F1694" s="9">
        <f>IFERROR(__xludf.DUMMYFUNCTION("""COMPUTED_VALUE"""),0.7295486111111111)</f>
        <v>0.7295486111</v>
      </c>
      <c r="G1694" s="3">
        <f t="shared" si="2"/>
        <v>17</v>
      </c>
      <c r="H1694" s="3">
        <f>IFERROR(__xludf.DUMMYFUNCTION("""COMPUTED_VALUE"""),30.0)</f>
        <v>30</v>
      </c>
      <c r="I1694" s="3">
        <f>IFERROR(__xludf.DUMMYFUNCTION("""COMPUTED_VALUE"""),33.0)</f>
        <v>33</v>
      </c>
    </row>
    <row r="1695">
      <c r="A1695" s="3">
        <v>562.0</v>
      </c>
      <c r="B1695" s="3">
        <v>3.0</v>
      </c>
      <c r="C1695" s="3">
        <v>565.0</v>
      </c>
      <c r="D1695" s="5">
        <v>43361.739965277775</v>
      </c>
      <c r="E1695" s="8">
        <f t="shared" si="1"/>
        <v>43361</v>
      </c>
      <c r="F1695" s="9">
        <f>IFERROR(__xludf.DUMMYFUNCTION("""COMPUTED_VALUE"""),0.7399652777777778)</f>
        <v>0.7399652778</v>
      </c>
      <c r="G1695" s="3">
        <f t="shared" si="2"/>
        <v>17</v>
      </c>
      <c r="H1695" s="3">
        <f>IFERROR(__xludf.DUMMYFUNCTION("""COMPUTED_VALUE"""),45.0)</f>
        <v>45</v>
      </c>
      <c r="I1695" s="3">
        <f>IFERROR(__xludf.DUMMYFUNCTION("""COMPUTED_VALUE"""),33.0)</f>
        <v>33</v>
      </c>
    </row>
    <row r="1696">
      <c r="A1696" s="3">
        <v>494.0</v>
      </c>
      <c r="B1696" s="3">
        <v>4.0</v>
      </c>
      <c r="C1696" s="3">
        <v>498.0</v>
      </c>
      <c r="D1696" s="5">
        <v>43361.75038194445</v>
      </c>
      <c r="E1696" s="8">
        <f t="shared" si="1"/>
        <v>43361</v>
      </c>
      <c r="F1696" s="9">
        <f>IFERROR(__xludf.DUMMYFUNCTION("""COMPUTED_VALUE"""),0.7503819444444444)</f>
        <v>0.7503819444</v>
      </c>
      <c r="G1696" s="3">
        <f t="shared" si="2"/>
        <v>18</v>
      </c>
      <c r="H1696" s="3">
        <f>IFERROR(__xludf.DUMMYFUNCTION("""COMPUTED_VALUE"""),0.0)</f>
        <v>0</v>
      </c>
      <c r="I1696" s="3">
        <f>IFERROR(__xludf.DUMMYFUNCTION("""COMPUTED_VALUE"""),33.0)</f>
        <v>33</v>
      </c>
    </row>
    <row r="1697">
      <c r="A1697" s="3">
        <v>586.0</v>
      </c>
      <c r="B1697" s="3">
        <v>6.0</v>
      </c>
      <c r="C1697" s="3">
        <v>592.0</v>
      </c>
      <c r="D1697" s="5">
        <v>43361.76082175926</v>
      </c>
      <c r="E1697" s="8">
        <f t="shared" si="1"/>
        <v>43361</v>
      </c>
      <c r="F1697" s="9">
        <f>IFERROR(__xludf.DUMMYFUNCTION("""COMPUTED_VALUE"""),0.7608217592592592)</f>
        <v>0.7608217593</v>
      </c>
      <c r="G1697" s="3">
        <f t="shared" si="2"/>
        <v>18</v>
      </c>
      <c r="H1697" s="3">
        <f>IFERROR(__xludf.DUMMYFUNCTION("""COMPUTED_VALUE"""),15.0)</f>
        <v>15</v>
      </c>
      <c r="I1697" s="3">
        <f>IFERROR(__xludf.DUMMYFUNCTION("""COMPUTED_VALUE"""),35.0)</f>
        <v>35</v>
      </c>
    </row>
    <row r="1698">
      <c r="A1698" s="3">
        <v>480.0</v>
      </c>
      <c r="B1698" s="3">
        <v>5.0</v>
      </c>
      <c r="C1698" s="3">
        <v>485.0</v>
      </c>
      <c r="D1698" s="5">
        <v>43361.771203703705</v>
      </c>
      <c r="E1698" s="8">
        <f t="shared" si="1"/>
        <v>43361</v>
      </c>
      <c r="F1698" s="9">
        <f>IFERROR(__xludf.DUMMYFUNCTION("""COMPUTED_VALUE"""),0.7712037037037037)</f>
        <v>0.7712037037</v>
      </c>
      <c r="G1698" s="3">
        <f t="shared" si="2"/>
        <v>18</v>
      </c>
      <c r="H1698" s="3">
        <f>IFERROR(__xludf.DUMMYFUNCTION("""COMPUTED_VALUE"""),30.0)</f>
        <v>30</v>
      </c>
      <c r="I1698" s="3">
        <f>IFERROR(__xludf.DUMMYFUNCTION("""COMPUTED_VALUE"""),32.0)</f>
        <v>32</v>
      </c>
    </row>
    <row r="1699">
      <c r="A1699" s="3">
        <v>420.0</v>
      </c>
      <c r="B1699" s="3">
        <v>3.0</v>
      </c>
      <c r="C1699" s="3">
        <v>422.0</v>
      </c>
      <c r="D1699" s="5">
        <v>43361.78163194445</v>
      </c>
      <c r="E1699" s="8">
        <f t="shared" si="1"/>
        <v>43361</v>
      </c>
      <c r="F1699" s="9">
        <f>IFERROR(__xludf.DUMMYFUNCTION("""COMPUTED_VALUE"""),0.7816319444444444)</f>
        <v>0.7816319444</v>
      </c>
      <c r="G1699" s="3">
        <f t="shared" si="2"/>
        <v>18</v>
      </c>
      <c r="H1699" s="3">
        <f>IFERROR(__xludf.DUMMYFUNCTION("""COMPUTED_VALUE"""),45.0)</f>
        <v>45</v>
      </c>
      <c r="I1699" s="3">
        <f>IFERROR(__xludf.DUMMYFUNCTION("""COMPUTED_VALUE"""),33.0)</f>
        <v>33</v>
      </c>
    </row>
    <row r="1700">
      <c r="A1700" s="3">
        <v>308.0</v>
      </c>
      <c r="B1700" s="3">
        <v>5.0</v>
      </c>
      <c r="C1700" s="3">
        <v>313.0</v>
      </c>
      <c r="D1700" s="5">
        <v>43361.792037037034</v>
      </c>
      <c r="E1700" s="8">
        <f t="shared" si="1"/>
        <v>43361</v>
      </c>
      <c r="F1700" s="9">
        <f>IFERROR(__xludf.DUMMYFUNCTION("""COMPUTED_VALUE"""),0.792037037037037)</f>
        <v>0.792037037</v>
      </c>
      <c r="G1700" s="3">
        <f t="shared" si="2"/>
        <v>19</v>
      </c>
      <c r="H1700" s="3">
        <f>IFERROR(__xludf.DUMMYFUNCTION("""COMPUTED_VALUE"""),0.0)</f>
        <v>0</v>
      </c>
      <c r="I1700" s="3">
        <f>IFERROR(__xludf.DUMMYFUNCTION("""COMPUTED_VALUE"""),32.0)</f>
        <v>32</v>
      </c>
    </row>
    <row r="1701">
      <c r="A1701" s="3">
        <v>454.0</v>
      </c>
      <c r="B1701" s="3">
        <v>2.0</v>
      </c>
      <c r="C1701" s="3">
        <v>456.0</v>
      </c>
      <c r="D1701" s="5">
        <v>43361.802453703705</v>
      </c>
      <c r="E1701" s="8">
        <f t="shared" si="1"/>
        <v>43361</v>
      </c>
      <c r="F1701" s="9">
        <f>IFERROR(__xludf.DUMMYFUNCTION("""COMPUTED_VALUE"""),0.8024537037037037)</f>
        <v>0.8024537037</v>
      </c>
      <c r="G1701" s="3">
        <f t="shared" si="2"/>
        <v>19</v>
      </c>
      <c r="H1701" s="3">
        <f>IFERROR(__xludf.DUMMYFUNCTION("""COMPUTED_VALUE"""),15.0)</f>
        <v>15</v>
      </c>
      <c r="I1701" s="3">
        <f>IFERROR(__xludf.DUMMYFUNCTION("""COMPUTED_VALUE"""),32.0)</f>
        <v>32</v>
      </c>
    </row>
    <row r="1702">
      <c r="A1702" s="3">
        <v>523.0</v>
      </c>
      <c r="B1702" s="3">
        <v>4.0</v>
      </c>
      <c r="C1702" s="3">
        <v>527.0</v>
      </c>
      <c r="D1702" s="5">
        <v>43361.81287037037</v>
      </c>
      <c r="E1702" s="8">
        <f t="shared" si="1"/>
        <v>43361</v>
      </c>
      <c r="F1702" s="9">
        <f>IFERROR(__xludf.DUMMYFUNCTION("""COMPUTED_VALUE"""),0.8128703703703704)</f>
        <v>0.8128703704</v>
      </c>
      <c r="G1702" s="3">
        <f t="shared" si="2"/>
        <v>19</v>
      </c>
      <c r="H1702" s="3">
        <f>IFERROR(__xludf.DUMMYFUNCTION("""COMPUTED_VALUE"""),30.0)</f>
        <v>30</v>
      </c>
      <c r="I1702" s="3">
        <f>IFERROR(__xludf.DUMMYFUNCTION("""COMPUTED_VALUE"""),32.0)</f>
        <v>32</v>
      </c>
    </row>
    <row r="1703">
      <c r="A1703" s="3">
        <v>681.0</v>
      </c>
      <c r="B1703" s="3">
        <v>6.0</v>
      </c>
      <c r="C1703" s="3">
        <v>687.0</v>
      </c>
      <c r="D1703" s="5">
        <v>43361.823287037034</v>
      </c>
      <c r="E1703" s="8">
        <f t="shared" si="1"/>
        <v>43361</v>
      </c>
      <c r="F1703" s="9">
        <f>IFERROR(__xludf.DUMMYFUNCTION("""COMPUTED_VALUE"""),0.823287037037037)</f>
        <v>0.823287037</v>
      </c>
      <c r="G1703" s="3">
        <f t="shared" si="2"/>
        <v>19</v>
      </c>
      <c r="H1703" s="3">
        <f>IFERROR(__xludf.DUMMYFUNCTION("""COMPUTED_VALUE"""),45.0)</f>
        <v>45</v>
      </c>
      <c r="I1703" s="3">
        <f>IFERROR(__xludf.DUMMYFUNCTION("""COMPUTED_VALUE"""),32.0)</f>
        <v>32</v>
      </c>
    </row>
    <row r="1704">
      <c r="A1704" s="3">
        <v>725.0</v>
      </c>
      <c r="B1704" s="3">
        <v>4.0</v>
      </c>
      <c r="C1704" s="3">
        <v>726.0</v>
      </c>
      <c r="D1704" s="5">
        <v>43361.833715277775</v>
      </c>
      <c r="E1704" s="8">
        <f t="shared" si="1"/>
        <v>43361</v>
      </c>
      <c r="F1704" s="9">
        <f>IFERROR(__xludf.DUMMYFUNCTION("""COMPUTED_VALUE"""),0.8337152777777778)</f>
        <v>0.8337152778</v>
      </c>
      <c r="G1704" s="3">
        <f t="shared" si="2"/>
        <v>20</v>
      </c>
      <c r="H1704" s="3">
        <f>IFERROR(__xludf.DUMMYFUNCTION("""COMPUTED_VALUE"""),0.0)</f>
        <v>0</v>
      </c>
      <c r="I1704" s="3">
        <f>IFERROR(__xludf.DUMMYFUNCTION("""COMPUTED_VALUE"""),33.0)</f>
        <v>33</v>
      </c>
    </row>
    <row r="1705">
      <c r="A1705" s="3">
        <v>1002.0</v>
      </c>
      <c r="B1705" s="3">
        <v>8.0</v>
      </c>
      <c r="C1705" s="3">
        <v>1010.0</v>
      </c>
      <c r="D1705" s="5">
        <v>43361.84413194445</v>
      </c>
      <c r="E1705" s="8">
        <f t="shared" si="1"/>
        <v>43361</v>
      </c>
      <c r="F1705" s="9">
        <f>IFERROR(__xludf.DUMMYFUNCTION("""COMPUTED_VALUE"""),0.8441319444444444)</f>
        <v>0.8441319444</v>
      </c>
      <c r="G1705" s="3">
        <f t="shared" si="2"/>
        <v>20</v>
      </c>
      <c r="H1705" s="3">
        <f>IFERROR(__xludf.DUMMYFUNCTION("""COMPUTED_VALUE"""),15.0)</f>
        <v>15</v>
      </c>
      <c r="I1705" s="3">
        <f>IFERROR(__xludf.DUMMYFUNCTION("""COMPUTED_VALUE"""),33.0)</f>
        <v>33</v>
      </c>
    </row>
    <row r="1706">
      <c r="A1706" s="3">
        <v>990.0</v>
      </c>
      <c r="B1706" s="3">
        <v>10.0</v>
      </c>
      <c r="C1706" s="3">
        <v>1000.0</v>
      </c>
      <c r="D1706" s="5">
        <v>43361.85454861111</v>
      </c>
      <c r="E1706" s="8">
        <f t="shared" si="1"/>
        <v>43361</v>
      </c>
      <c r="F1706" s="9">
        <f>IFERROR(__xludf.DUMMYFUNCTION("""COMPUTED_VALUE"""),0.8545486111111111)</f>
        <v>0.8545486111</v>
      </c>
      <c r="G1706" s="3">
        <f t="shared" si="2"/>
        <v>20</v>
      </c>
      <c r="H1706" s="3">
        <f>IFERROR(__xludf.DUMMYFUNCTION("""COMPUTED_VALUE"""),30.0)</f>
        <v>30</v>
      </c>
      <c r="I1706" s="3">
        <f>IFERROR(__xludf.DUMMYFUNCTION("""COMPUTED_VALUE"""),33.0)</f>
        <v>33</v>
      </c>
    </row>
    <row r="1707">
      <c r="A1707" s="3">
        <v>993.0</v>
      </c>
      <c r="B1707" s="3">
        <v>12.0</v>
      </c>
      <c r="C1707" s="3">
        <v>1000.0</v>
      </c>
      <c r="D1707" s="5">
        <v>43361.864965277775</v>
      </c>
      <c r="E1707" s="8">
        <f t="shared" si="1"/>
        <v>43361</v>
      </c>
      <c r="F1707" s="9">
        <f>IFERROR(__xludf.DUMMYFUNCTION("""COMPUTED_VALUE"""),0.8649652777777778)</f>
        <v>0.8649652778</v>
      </c>
      <c r="G1707" s="3">
        <f t="shared" si="2"/>
        <v>20</v>
      </c>
      <c r="H1707" s="3">
        <f>IFERROR(__xludf.DUMMYFUNCTION("""COMPUTED_VALUE"""),45.0)</f>
        <v>45</v>
      </c>
      <c r="I1707" s="3">
        <f>IFERROR(__xludf.DUMMYFUNCTION("""COMPUTED_VALUE"""),33.0)</f>
        <v>33</v>
      </c>
    </row>
    <row r="1708">
      <c r="A1708" s="3">
        <v>858.0</v>
      </c>
      <c r="B1708" s="3">
        <v>8.0</v>
      </c>
      <c r="C1708" s="3">
        <v>866.0</v>
      </c>
      <c r="D1708" s="5">
        <v>43361.87538194445</v>
      </c>
      <c r="E1708" s="8">
        <f t="shared" si="1"/>
        <v>43361</v>
      </c>
      <c r="F1708" s="9">
        <f>IFERROR(__xludf.DUMMYFUNCTION("""COMPUTED_VALUE"""),0.8753819444444444)</f>
        <v>0.8753819444</v>
      </c>
      <c r="G1708" s="3">
        <f t="shared" si="2"/>
        <v>21</v>
      </c>
      <c r="H1708" s="3">
        <f>IFERROR(__xludf.DUMMYFUNCTION("""COMPUTED_VALUE"""),0.0)</f>
        <v>0</v>
      </c>
      <c r="I1708" s="3">
        <f>IFERROR(__xludf.DUMMYFUNCTION("""COMPUTED_VALUE"""),33.0)</f>
        <v>33</v>
      </c>
    </row>
    <row r="1709">
      <c r="A1709" s="3">
        <v>883.0</v>
      </c>
      <c r="B1709" s="3">
        <v>13.0</v>
      </c>
      <c r="C1709" s="3">
        <v>896.0</v>
      </c>
      <c r="D1709" s="5">
        <v>43361.885787037034</v>
      </c>
      <c r="E1709" s="8">
        <f t="shared" si="1"/>
        <v>43361</v>
      </c>
      <c r="F1709" s="9">
        <f>IFERROR(__xludf.DUMMYFUNCTION("""COMPUTED_VALUE"""),0.885787037037037)</f>
        <v>0.885787037</v>
      </c>
      <c r="G1709" s="3">
        <f t="shared" si="2"/>
        <v>21</v>
      </c>
      <c r="H1709" s="3">
        <f>IFERROR(__xludf.DUMMYFUNCTION("""COMPUTED_VALUE"""),15.0)</f>
        <v>15</v>
      </c>
      <c r="I1709" s="3">
        <f>IFERROR(__xludf.DUMMYFUNCTION("""COMPUTED_VALUE"""),32.0)</f>
        <v>32</v>
      </c>
    </row>
    <row r="1710">
      <c r="A1710" s="3">
        <v>827.0</v>
      </c>
      <c r="B1710" s="3">
        <v>7.0</v>
      </c>
      <c r="C1710" s="3">
        <v>834.0</v>
      </c>
      <c r="D1710" s="5">
        <v>43361.896215277775</v>
      </c>
      <c r="E1710" s="8">
        <f t="shared" si="1"/>
        <v>43361</v>
      </c>
      <c r="F1710" s="9">
        <f>IFERROR(__xludf.DUMMYFUNCTION("""COMPUTED_VALUE"""),0.8962152777777778)</f>
        <v>0.8962152778</v>
      </c>
      <c r="G1710" s="3">
        <f t="shared" si="2"/>
        <v>21</v>
      </c>
      <c r="H1710" s="3">
        <f>IFERROR(__xludf.DUMMYFUNCTION("""COMPUTED_VALUE"""),30.0)</f>
        <v>30</v>
      </c>
      <c r="I1710" s="3">
        <f>IFERROR(__xludf.DUMMYFUNCTION("""COMPUTED_VALUE"""),33.0)</f>
        <v>33</v>
      </c>
    </row>
    <row r="1711">
      <c r="A1711" s="3">
        <v>803.0</v>
      </c>
      <c r="B1711" s="3">
        <v>7.0</v>
      </c>
      <c r="C1711" s="3">
        <v>802.0</v>
      </c>
      <c r="D1711" s="5">
        <v>43361.90663194445</v>
      </c>
      <c r="E1711" s="8">
        <f t="shared" si="1"/>
        <v>43361</v>
      </c>
      <c r="F1711" s="9">
        <f>IFERROR(__xludf.DUMMYFUNCTION("""COMPUTED_VALUE"""),0.9066319444444444)</f>
        <v>0.9066319444</v>
      </c>
      <c r="G1711" s="3">
        <f t="shared" si="2"/>
        <v>21</v>
      </c>
      <c r="H1711" s="3">
        <f>IFERROR(__xludf.DUMMYFUNCTION("""COMPUTED_VALUE"""),45.0)</f>
        <v>45</v>
      </c>
      <c r="I1711" s="3">
        <f>IFERROR(__xludf.DUMMYFUNCTION("""COMPUTED_VALUE"""),33.0)</f>
        <v>33</v>
      </c>
    </row>
    <row r="1712">
      <c r="A1712" s="3">
        <v>724.0</v>
      </c>
      <c r="B1712" s="3">
        <v>8.0</v>
      </c>
      <c r="C1712" s="3">
        <v>732.0</v>
      </c>
      <c r="D1712" s="5">
        <v>43361.91704861111</v>
      </c>
      <c r="E1712" s="8">
        <f t="shared" si="1"/>
        <v>43361</v>
      </c>
      <c r="F1712" s="9">
        <f>IFERROR(__xludf.DUMMYFUNCTION("""COMPUTED_VALUE"""),0.9170486111111111)</f>
        <v>0.9170486111</v>
      </c>
      <c r="G1712" s="3">
        <f t="shared" si="2"/>
        <v>22</v>
      </c>
      <c r="H1712" s="3">
        <f>IFERROR(__xludf.DUMMYFUNCTION("""COMPUTED_VALUE"""),0.0)</f>
        <v>0</v>
      </c>
      <c r="I1712" s="3">
        <f>IFERROR(__xludf.DUMMYFUNCTION("""COMPUTED_VALUE"""),33.0)</f>
        <v>33</v>
      </c>
    </row>
    <row r="1713">
      <c r="A1713" s="3">
        <v>750.0</v>
      </c>
      <c r="B1713" s="3">
        <v>4.0</v>
      </c>
      <c r="C1713" s="3">
        <v>754.0</v>
      </c>
      <c r="D1713" s="5">
        <v>43361.927465277775</v>
      </c>
      <c r="E1713" s="8">
        <f t="shared" si="1"/>
        <v>43361</v>
      </c>
      <c r="F1713" s="9">
        <f>IFERROR(__xludf.DUMMYFUNCTION("""COMPUTED_VALUE"""),0.9274652777777778)</f>
        <v>0.9274652778</v>
      </c>
      <c r="G1713" s="3">
        <f t="shared" si="2"/>
        <v>22</v>
      </c>
      <c r="H1713" s="3">
        <f>IFERROR(__xludf.DUMMYFUNCTION("""COMPUTED_VALUE"""),15.0)</f>
        <v>15</v>
      </c>
      <c r="I1713" s="3">
        <f>IFERROR(__xludf.DUMMYFUNCTION("""COMPUTED_VALUE"""),33.0)</f>
        <v>33</v>
      </c>
    </row>
    <row r="1714">
      <c r="A1714" s="3">
        <v>680.0</v>
      </c>
      <c r="B1714" s="3">
        <v>3.0</v>
      </c>
      <c r="C1714" s="3">
        <v>683.0</v>
      </c>
      <c r="D1714" s="5">
        <v>43361.93788194445</v>
      </c>
      <c r="E1714" s="8">
        <f t="shared" si="1"/>
        <v>43361</v>
      </c>
      <c r="F1714" s="9">
        <f>IFERROR(__xludf.DUMMYFUNCTION("""COMPUTED_VALUE"""),0.9378819444444444)</f>
        <v>0.9378819444</v>
      </c>
      <c r="G1714" s="3">
        <f t="shared" si="2"/>
        <v>22</v>
      </c>
      <c r="H1714" s="3">
        <f>IFERROR(__xludf.DUMMYFUNCTION("""COMPUTED_VALUE"""),30.0)</f>
        <v>30</v>
      </c>
      <c r="I1714" s="3">
        <f>IFERROR(__xludf.DUMMYFUNCTION("""COMPUTED_VALUE"""),33.0)</f>
        <v>33</v>
      </c>
    </row>
    <row r="1715">
      <c r="A1715" s="3">
        <v>644.0</v>
      </c>
      <c r="B1715" s="3">
        <v>7.0</v>
      </c>
      <c r="C1715" s="3">
        <v>651.0</v>
      </c>
      <c r="D1715" s="5">
        <v>43361.948287037034</v>
      </c>
      <c r="E1715" s="8">
        <f t="shared" si="1"/>
        <v>43361</v>
      </c>
      <c r="F1715" s="9">
        <f>IFERROR(__xludf.DUMMYFUNCTION("""COMPUTED_VALUE"""),0.948287037037037)</f>
        <v>0.948287037</v>
      </c>
      <c r="G1715" s="3">
        <f t="shared" si="2"/>
        <v>22</v>
      </c>
      <c r="H1715" s="3">
        <f>IFERROR(__xludf.DUMMYFUNCTION("""COMPUTED_VALUE"""),45.0)</f>
        <v>45</v>
      </c>
      <c r="I1715" s="3">
        <f>IFERROR(__xludf.DUMMYFUNCTION("""COMPUTED_VALUE"""),32.0)</f>
        <v>32</v>
      </c>
    </row>
    <row r="1716">
      <c r="A1716" s="3">
        <v>657.0</v>
      </c>
      <c r="B1716" s="3">
        <v>5.0</v>
      </c>
      <c r="C1716" s="3">
        <v>662.0</v>
      </c>
      <c r="D1716" s="5">
        <v>43361.958703703705</v>
      </c>
      <c r="E1716" s="8">
        <f t="shared" si="1"/>
        <v>43361</v>
      </c>
      <c r="F1716" s="9">
        <f>IFERROR(__xludf.DUMMYFUNCTION("""COMPUTED_VALUE"""),0.9587037037037037)</f>
        <v>0.9587037037</v>
      </c>
      <c r="G1716" s="3">
        <f t="shared" si="2"/>
        <v>23</v>
      </c>
      <c r="H1716" s="3">
        <f>IFERROR(__xludf.DUMMYFUNCTION("""COMPUTED_VALUE"""),0.0)</f>
        <v>0</v>
      </c>
      <c r="I1716" s="3">
        <f>IFERROR(__xludf.DUMMYFUNCTION("""COMPUTED_VALUE"""),32.0)</f>
        <v>32</v>
      </c>
    </row>
    <row r="1717">
      <c r="A1717" s="3">
        <v>668.0</v>
      </c>
      <c r="B1717" s="3">
        <v>10.0</v>
      </c>
      <c r="C1717" s="3">
        <v>678.0</v>
      </c>
      <c r="D1717" s="5">
        <v>43361.96912037037</v>
      </c>
      <c r="E1717" s="8">
        <f t="shared" si="1"/>
        <v>43361</v>
      </c>
      <c r="F1717" s="9">
        <f>IFERROR(__xludf.DUMMYFUNCTION("""COMPUTED_VALUE"""),0.9691203703703704)</f>
        <v>0.9691203704</v>
      </c>
      <c r="G1717" s="3">
        <f t="shared" si="2"/>
        <v>23</v>
      </c>
      <c r="H1717" s="3">
        <f>IFERROR(__xludf.DUMMYFUNCTION("""COMPUTED_VALUE"""),15.0)</f>
        <v>15</v>
      </c>
      <c r="I1717" s="3">
        <f>IFERROR(__xludf.DUMMYFUNCTION("""COMPUTED_VALUE"""),32.0)</f>
        <v>32</v>
      </c>
    </row>
    <row r="1718">
      <c r="A1718" s="3">
        <v>559.0</v>
      </c>
      <c r="B1718" s="3">
        <v>6.0</v>
      </c>
      <c r="C1718" s="3">
        <v>565.0</v>
      </c>
      <c r="D1718" s="5">
        <v>43361.97954861111</v>
      </c>
      <c r="E1718" s="8">
        <f t="shared" si="1"/>
        <v>43361</v>
      </c>
      <c r="F1718" s="9">
        <f>IFERROR(__xludf.DUMMYFUNCTION("""COMPUTED_VALUE"""),0.9795486111111111)</f>
        <v>0.9795486111</v>
      </c>
      <c r="G1718" s="3">
        <f t="shared" si="2"/>
        <v>23</v>
      </c>
      <c r="H1718" s="3">
        <f>IFERROR(__xludf.DUMMYFUNCTION("""COMPUTED_VALUE"""),30.0)</f>
        <v>30</v>
      </c>
      <c r="I1718" s="3">
        <f>IFERROR(__xludf.DUMMYFUNCTION("""COMPUTED_VALUE"""),33.0)</f>
        <v>33</v>
      </c>
    </row>
    <row r="1719">
      <c r="A1719" s="3">
        <v>506.0</v>
      </c>
      <c r="B1719" s="3">
        <v>6.0</v>
      </c>
      <c r="C1719" s="3">
        <v>512.0</v>
      </c>
      <c r="D1719" s="5">
        <v>43361.989965277775</v>
      </c>
      <c r="E1719" s="8">
        <f t="shared" si="1"/>
        <v>43361</v>
      </c>
      <c r="F1719" s="9">
        <f>IFERROR(__xludf.DUMMYFUNCTION("""COMPUTED_VALUE"""),0.9899652777777778)</f>
        <v>0.9899652778</v>
      </c>
      <c r="G1719" s="3">
        <f t="shared" si="2"/>
        <v>23</v>
      </c>
      <c r="H1719" s="3">
        <f>IFERROR(__xludf.DUMMYFUNCTION("""COMPUTED_VALUE"""),45.0)</f>
        <v>45</v>
      </c>
      <c r="I1719" s="3">
        <f>IFERROR(__xludf.DUMMYFUNCTION("""COMPUTED_VALUE"""),33.0)</f>
        <v>33</v>
      </c>
    </row>
    <row r="1720">
      <c r="A1720" s="3">
        <v>396.0</v>
      </c>
      <c r="B1720" s="3">
        <v>6.0</v>
      </c>
      <c r="C1720" s="3">
        <v>402.0</v>
      </c>
      <c r="D1720" s="5">
        <v>43362.00037037037</v>
      </c>
      <c r="E1720" s="8">
        <f t="shared" si="1"/>
        <v>43362</v>
      </c>
      <c r="F1720" s="9">
        <f>IFERROR(__xludf.DUMMYFUNCTION("""COMPUTED_VALUE"""),3.7037037037037035E-4)</f>
        <v>0.0003703703704</v>
      </c>
      <c r="G1720" s="3">
        <f t="shared" si="2"/>
        <v>0</v>
      </c>
      <c r="H1720" s="3">
        <f>IFERROR(__xludf.DUMMYFUNCTION("""COMPUTED_VALUE"""),0.0)</f>
        <v>0</v>
      </c>
      <c r="I1720" s="3">
        <f>IFERROR(__xludf.DUMMYFUNCTION("""COMPUTED_VALUE"""),32.0)</f>
        <v>32</v>
      </c>
    </row>
    <row r="1721">
      <c r="A1721" s="3">
        <v>384.0</v>
      </c>
      <c r="B1721" s="3">
        <v>6.0</v>
      </c>
      <c r="C1721" s="3">
        <v>390.0</v>
      </c>
      <c r="D1721" s="5">
        <v>43362.010787037034</v>
      </c>
      <c r="E1721" s="8">
        <f t="shared" si="1"/>
        <v>43362</v>
      </c>
      <c r="F1721" s="9">
        <f>IFERROR(__xludf.DUMMYFUNCTION("""COMPUTED_VALUE"""),0.010787037037037038)</f>
        <v>0.01078703704</v>
      </c>
      <c r="G1721" s="3">
        <f t="shared" si="2"/>
        <v>0</v>
      </c>
      <c r="H1721" s="3">
        <f>IFERROR(__xludf.DUMMYFUNCTION("""COMPUTED_VALUE"""),15.0)</f>
        <v>15</v>
      </c>
      <c r="I1721" s="3">
        <f>IFERROR(__xludf.DUMMYFUNCTION("""COMPUTED_VALUE"""),32.0)</f>
        <v>32</v>
      </c>
    </row>
    <row r="1722">
      <c r="A1722" s="3">
        <v>330.0</v>
      </c>
      <c r="B1722" s="3">
        <v>6.0</v>
      </c>
      <c r="C1722" s="3">
        <v>336.0</v>
      </c>
      <c r="D1722" s="5">
        <v>43362.021203703705</v>
      </c>
      <c r="E1722" s="8">
        <f t="shared" si="1"/>
        <v>43362</v>
      </c>
      <c r="F1722" s="9">
        <f>IFERROR(__xludf.DUMMYFUNCTION("""COMPUTED_VALUE"""),0.021203703703703704)</f>
        <v>0.0212037037</v>
      </c>
      <c r="G1722" s="3">
        <f t="shared" si="2"/>
        <v>0</v>
      </c>
      <c r="H1722" s="3">
        <f>IFERROR(__xludf.DUMMYFUNCTION("""COMPUTED_VALUE"""),30.0)</f>
        <v>30</v>
      </c>
      <c r="I1722" s="3">
        <f>IFERROR(__xludf.DUMMYFUNCTION("""COMPUTED_VALUE"""),32.0)</f>
        <v>32</v>
      </c>
    </row>
    <row r="1723">
      <c r="A1723" s="3">
        <v>300.0</v>
      </c>
      <c r="B1723" s="3">
        <v>8.0</v>
      </c>
      <c r="C1723" s="3">
        <v>308.0</v>
      </c>
      <c r="D1723" s="5">
        <v>43362.03162037037</v>
      </c>
      <c r="E1723" s="8">
        <f t="shared" si="1"/>
        <v>43362</v>
      </c>
      <c r="F1723" s="9">
        <f>IFERROR(__xludf.DUMMYFUNCTION("""COMPUTED_VALUE"""),0.03162037037037037)</f>
        <v>0.03162037037</v>
      </c>
      <c r="G1723" s="3">
        <f t="shared" si="2"/>
        <v>0</v>
      </c>
      <c r="H1723" s="3">
        <f>IFERROR(__xludf.DUMMYFUNCTION("""COMPUTED_VALUE"""),45.0)</f>
        <v>45</v>
      </c>
      <c r="I1723" s="3">
        <f>IFERROR(__xludf.DUMMYFUNCTION("""COMPUTED_VALUE"""),32.0)</f>
        <v>32</v>
      </c>
    </row>
    <row r="1724">
      <c r="A1724" s="3">
        <v>288.0</v>
      </c>
      <c r="B1724" s="3">
        <v>7.0</v>
      </c>
      <c r="C1724" s="3">
        <v>295.0</v>
      </c>
      <c r="D1724" s="5">
        <v>43362.04206018519</v>
      </c>
      <c r="E1724" s="8">
        <f t="shared" si="1"/>
        <v>43362</v>
      </c>
      <c r="F1724" s="9">
        <f>IFERROR(__xludf.DUMMYFUNCTION("""COMPUTED_VALUE"""),0.04206018518518519)</f>
        <v>0.04206018519</v>
      </c>
      <c r="G1724" s="3">
        <f t="shared" si="2"/>
        <v>1</v>
      </c>
      <c r="H1724" s="3">
        <f>IFERROR(__xludf.DUMMYFUNCTION("""COMPUTED_VALUE"""),0.0)</f>
        <v>0</v>
      </c>
      <c r="I1724" s="3">
        <f>IFERROR(__xludf.DUMMYFUNCTION("""COMPUTED_VALUE"""),34.0)</f>
        <v>34</v>
      </c>
    </row>
    <row r="1725">
      <c r="A1725" s="3">
        <v>292.0</v>
      </c>
      <c r="B1725" s="3">
        <v>8.0</v>
      </c>
      <c r="C1725" s="3">
        <v>300.0</v>
      </c>
      <c r="D1725" s="5">
        <v>43362.052453703705</v>
      </c>
      <c r="E1725" s="8">
        <f t="shared" si="1"/>
        <v>43362</v>
      </c>
      <c r="F1725" s="9">
        <f>IFERROR(__xludf.DUMMYFUNCTION("""COMPUTED_VALUE"""),0.052453703703703704)</f>
        <v>0.0524537037</v>
      </c>
      <c r="G1725" s="3">
        <f t="shared" si="2"/>
        <v>1</v>
      </c>
      <c r="H1725" s="3">
        <f>IFERROR(__xludf.DUMMYFUNCTION("""COMPUTED_VALUE"""),15.0)</f>
        <v>15</v>
      </c>
      <c r="I1725" s="3">
        <f>IFERROR(__xludf.DUMMYFUNCTION("""COMPUTED_VALUE"""),32.0)</f>
        <v>32</v>
      </c>
    </row>
    <row r="1726">
      <c r="A1726" s="3">
        <v>283.0</v>
      </c>
      <c r="B1726" s="3">
        <v>6.0</v>
      </c>
      <c r="C1726" s="3">
        <v>289.0</v>
      </c>
      <c r="D1726" s="5">
        <v>43362.06287037037</v>
      </c>
      <c r="E1726" s="8">
        <f t="shared" si="1"/>
        <v>43362</v>
      </c>
      <c r="F1726" s="9">
        <f>IFERROR(__xludf.DUMMYFUNCTION("""COMPUTED_VALUE"""),0.06287037037037037)</f>
        <v>0.06287037037</v>
      </c>
      <c r="G1726" s="3">
        <f t="shared" si="2"/>
        <v>1</v>
      </c>
      <c r="H1726" s="3">
        <f>IFERROR(__xludf.DUMMYFUNCTION("""COMPUTED_VALUE"""),30.0)</f>
        <v>30</v>
      </c>
      <c r="I1726" s="3">
        <f>IFERROR(__xludf.DUMMYFUNCTION("""COMPUTED_VALUE"""),32.0)</f>
        <v>32</v>
      </c>
    </row>
    <row r="1727">
      <c r="A1727" s="3">
        <v>275.0</v>
      </c>
      <c r="B1727" s="3">
        <v>4.0</v>
      </c>
      <c r="C1727" s="3">
        <v>273.0</v>
      </c>
      <c r="D1727" s="5">
        <v>43362.073287037034</v>
      </c>
      <c r="E1727" s="8">
        <f t="shared" si="1"/>
        <v>43362</v>
      </c>
      <c r="F1727" s="9">
        <f>IFERROR(__xludf.DUMMYFUNCTION("""COMPUTED_VALUE"""),0.07328703703703704)</f>
        <v>0.07328703704</v>
      </c>
      <c r="G1727" s="3">
        <f t="shared" si="2"/>
        <v>1</v>
      </c>
      <c r="H1727" s="3">
        <f>IFERROR(__xludf.DUMMYFUNCTION("""COMPUTED_VALUE"""),45.0)</f>
        <v>45</v>
      </c>
      <c r="I1727" s="3">
        <f>IFERROR(__xludf.DUMMYFUNCTION("""COMPUTED_VALUE"""),32.0)</f>
        <v>32</v>
      </c>
    </row>
    <row r="1728">
      <c r="A1728" s="3">
        <v>228.0</v>
      </c>
      <c r="B1728" s="3">
        <v>6.0</v>
      </c>
      <c r="C1728" s="3">
        <v>234.0</v>
      </c>
      <c r="D1728" s="5">
        <v>43362.083715277775</v>
      </c>
      <c r="E1728" s="8">
        <f t="shared" si="1"/>
        <v>43362</v>
      </c>
      <c r="F1728" s="9">
        <f>IFERROR(__xludf.DUMMYFUNCTION("""COMPUTED_VALUE"""),0.08371527777777778)</f>
        <v>0.08371527778</v>
      </c>
      <c r="G1728" s="3">
        <f t="shared" si="2"/>
        <v>2</v>
      </c>
      <c r="H1728" s="3">
        <f>IFERROR(__xludf.DUMMYFUNCTION("""COMPUTED_VALUE"""),0.0)</f>
        <v>0</v>
      </c>
      <c r="I1728" s="3">
        <f>IFERROR(__xludf.DUMMYFUNCTION("""COMPUTED_VALUE"""),33.0)</f>
        <v>33</v>
      </c>
    </row>
    <row r="1729">
      <c r="A1729" s="3">
        <v>247.0</v>
      </c>
      <c r="B1729" s="3">
        <v>2.0</v>
      </c>
      <c r="C1729" s="3">
        <v>249.0</v>
      </c>
      <c r="D1729" s="5">
        <v>43362.09412037037</v>
      </c>
      <c r="E1729" s="8">
        <f t="shared" si="1"/>
        <v>43362</v>
      </c>
      <c r="F1729" s="9">
        <f>IFERROR(__xludf.DUMMYFUNCTION("""COMPUTED_VALUE"""),0.09412037037037037)</f>
        <v>0.09412037037</v>
      </c>
      <c r="G1729" s="3">
        <f t="shared" si="2"/>
        <v>2</v>
      </c>
      <c r="H1729" s="3">
        <f>IFERROR(__xludf.DUMMYFUNCTION("""COMPUTED_VALUE"""),15.0)</f>
        <v>15</v>
      </c>
      <c r="I1729" s="3">
        <f>IFERROR(__xludf.DUMMYFUNCTION("""COMPUTED_VALUE"""),32.0)</f>
        <v>32</v>
      </c>
    </row>
    <row r="1730">
      <c r="A1730" s="3">
        <v>229.0</v>
      </c>
      <c r="B1730" s="3">
        <v>4.0</v>
      </c>
      <c r="C1730" s="3">
        <v>233.0</v>
      </c>
      <c r="D1730" s="5">
        <v>43362.104537037034</v>
      </c>
      <c r="E1730" s="8">
        <f t="shared" si="1"/>
        <v>43362</v>
      </c>
      <c r="F1730" s="9">
        <f>IFERROR(__xludf.DUMMYFUNCTION("""COMPUTED_VALUE"""),0.10453703703703704)</f>
        <v>0.104537037</v>
      </c>
      <c r="G1730" s="3">
        <f t="shared" si="2"/>
        <v>2</v>
      </c>
      <c r="H1730" s="3">
        <f>IFERROR(__xludf.DUMMYFUNCTION("""COMPUTED_VALUE"""),30.0)</f>
        <v>30</v>
      </c>
      <c r="I1730" s="3">
        <f>IFERROR(__xludf.DUMMYFUNCTION("""COMPUTED_VALUE"""),32.0)</f>
        <v>32</v>
      </c>
    </row>
    <row r="1731">
      <c r="A1731" s="3">
        <v>171.0</v>
      </c>
      <c r="B1731" s="3">
        <v>3.0</v>
      </c>
      <c r="C1731" s="3">
        <v>174.0</v>
      </c>
      <c r="D1731" s="5">
        <v>43362.114953703705</v>
      </c>
      <c r="E1731" s="8">
        <f t="shared" si="1"/>
        <v>43362</v>
      </c>
      <c r="F1731" s="9">
        <f>IFERROR(__xludf.DUMMYFUNCTION("""COMPUTED_VALUE"""),0.1149537037037037)</f>
        <v>0.1149537037</v>
      </c>
      <c r="G1731" s="3">
        <f t="shared" si="2"/>
        <v>2</v>
      </c>
      <c r="H1731" s="3">
        <f>IFERROR(__xludf.DUMMYFUNCTION("""COMPUTED_VALUE"""),45.0)</f>
        <v>45</v>
      </c>
      <c r="I1731" s="3">
        <f>IFERROR(__xludf.DUMMYFUNCTION("""COMPUTED_VALUE"""),32.0)</f>
        <v>32</v>
      </c>
    </row>
    <row r="1732">
      <c r="A1732" s="3">
        <v>149.0</v>
      </c>
      <c r="B1732" s="3">
        <v>5.0</v>
      </c>
      <c r="C1732" s="3">
        <v>154.0</v>
      </c>
      <c r="D1732" s="5">
        <v>43362.12537037037</v>
      </c>
      <c r="E1732" s="8">
        <f t="shared" si="1"/>
        <v>43362</v>
      </c>
      <c r="F1732" s="9">
        <f>IFERROR(__xludf.DUMMYFUNCTION("""COMPUTED_VALUE"""),0.12537037037037038)</f>
        <v>0.1253703704</v>
      </c>
      <c r="G1732" s="3">
        <f t="shared" si="2"/>
        <v>3</v>
      </c>
      <c r="H1732" s="3">
        <f>IFERROR(__xludf.DUMMYFUNCTION("""COMPUTED_VALUE"""),0.0)</f>
        <v>0</v>
      </c>
      <c r="I1732" s="3">
        <f>IFERROR(__xludf.DUMMYFUNCTION("""COMPUTED_VALUE"""),32.0)</f>
        <v>32</v>
      </c>
    </row>
    <row r="1733">
      <c r="A1733" s="3">
        <v>108.0</v>
      </c>
      <c r="B1733" s="3">
        <v>7.0</v>
      </c>
      <c r="C1733" s="3">
        <v>115.0</v>
      </c>
      <c r="D1733" s="5">
        <v>43362.135787037034</v>
      </c>
      <c r="E1733" s="8">
        <f t="shared" si="1"/>
        <v>43362</v>
      </c>
      <c r="F1733" s="9">
        <f>IFERROR(__xludf.DUMMYFUNCTION("""COMPUTED_VALUE"""),0.13578703703703704)</f>
        <v>0.135787037</v>
      </c>
      <c r="G1733" s="3">
        <f t="shared" si="2"/>
        <v>3</v>
      </c>
      <c r="H1733" s="3">
        <f>IFERROR(__xludf.DUMMYFUNCTION("""COMPUTED_VALUE"""),15.0)</f>
        <v>15</v>
      </c>
      <c r="I1733" s="3">
        <f>IFERROR(__xludf.DUMMYFUNCTION("""COMPUTED_VALUE"""),32.0)</f>
        <v>32</v>
      </c>
    </row>
    <row r="1734">
      <c r="A1734" s="3">
        <v>110.0</v>
      </c>
      <c r="B1734" s="3">
        <v>3.0</v>
      </c>
      <c r="C1734" s="3">
        <v>103.0</v>
      </c>
      <c r="D1734" s="5">
        <v>43362.146203703705</v>
      </c>
      <c r="E1734" s="8">
        <f t="shared" si="1"/>
        <v>43362</v>
      </c>
      <c r="F1734" s="9">
        <f>IFERROR(__xludf.DUMMYFUNCTION("""COMPUTED_VALUE"""),0.1462037037037037)</f>
        <v>0.1462037037</v>
      </c>
      <c r="G1734" s="3">
        <f t="shared" si="2"/>
        <v>3</v>
      </c>
      <c r="H1734" s="3">
        <f>IFERROR(__xludf.DUMMYFUNCTION("""COMPUTED_VALUE"""),30.0)</f>
        <v>30</v>
      </c>
      <c r="I1734" s="3">
        <f>IFERROR(__xludf.DUMMYFUNCTION("""COMPUTED_VALUE"""),32.0)</f>
        <v>32</v>
      </c>
    </row>
    <row r="1735">
      <c r="A1735" s="3">
        <v>85.0</v>
      </c>
      <c r="B1735" s="3">
        <v>1.0</v>
      </c>
      <c r="C1735" s="3">
        <v>86.0</v>
      </c>
      <c r="D1735" s="5">
        <v>43362.15662037037</v>
      </c>
      <c r="E1735" s="8">
        <f t="shared" si="1"/>
        <v>43362</v>
      </c>
      <c r="F1735" s="9">
        <f>IFERROR(__xludf.DUMMYFUNCTION("""COMPUTED_VALUE"""),0.15662037037037038)</f>
        <v>0.1566203704</v>
      </c>
      <c r="G1735" s="3">
        <f t="shared" si="2"/>
        <v>3</v>
      </c>
      <c r="H1735" s="3">
        <f>IFERROR(__xludf.DUMMYFUNCTION("""COMPUTED_VALUE"""),45.0)</f>
        <v>45</v>
      </c>
      <c r="I1735" s="3">
        <f>IFERROR(__xludf.DUMMYFUNCTION("""COMPUTED_VALUE"""),32.0)</f>
        <v>32</v>
      </c>
    </row>
    <row r="1736">
      <c r="A1736" s="3">
        <v>83.0</v>
      </c>
      <c r="B1736" s="3">
        <v>1.0</v>
      </c>
      <c r="C1736" s="3">
        <v>84.0</v>
      </c>
      <c r="D1736" s="5">
        <v>43362.167037037034</v>
      </c>
      <c r="E1736" s="8">
        <f t="shared" si="1"/>
        <v>43362</v>
      </c>
      <c r="F1736" s="9">
        <f>IFERROR(__xludf.DUMMYFUNCTION("""COMPUTED_VALUE"""),0.16703703703703704)</f>
        <v>0.167037037</v>
      </c>
      <c r="G1736" s="3">
        <f t="shared" si="2"/>
        <v>4</v>
      </c>
      <c r="H1736" s="3">
        <f>IFERROR(__xludf.DUMMYFUNCTION("""COMPUTED_VALUE"""),0.0)</f>
        <v>0</v>
      </c>
      <c r="I1736" s="3">
        <f>IFERROR(__xludf.DUMMYFUNCTION("""COMPUTED_VALUE"""),32.0)</f>
        <v>32</v>
      </c>
    </row>
    <row r="1737">
      <c r="A1737" s="3">
        <v>36.0</v>
      </c>
      <c r="B1737" s="3">
        <v>1.0</v>
      </c>
      <c r="C1737" s="3">
        <v>37.0</v>
      </c>
      <c r="D1737" s="5">
        <v>43362.177453703705</v>
      </c>
      <c r="E1737" s="8">
        <f t="shared" si="1"/>
        <v>43362</v>
      </c>
      <c r="F1737" s="9">
        <f>IFERROR(__xludf.DUMMYFUNCTION("""COMPUTED_VALUE"""),0.1774537037037037)</f>
        <v>0.1774537037</v>
      </c>
      <c r="G1737" s="3">
        <f t="shared" si="2"/>
        <v>4</v>
      </c>
      <c r="H1737" s="3">
        <f>IFERROR(__xludf.DUMMYFUNCTION("""COMPUTED_VALUE"""),15.0)</f>
        <v>15</v>
      </c>
      <c r="I1737" s="3">
        <f>IFERROR(__xludf.DUMMYFUNCTION("""COMPUTED_VALUE"""),32.0)</f>
        <v>32</v>
      </c>
    </row>
    <row r="1738">
      <c r="A1738" s="3">
        <v>23.0</v>
      </c>
      <c r="B1738" s="3">
        <v>1.0</v>
      </c>
      <c r="C1738" s="3">
        <v>24.0</v>
      </c>
      <c r="D1738" s="5">
        <v>43362.18787037037</v>
      </c>
      <c r="E1738" s="8">
        <f t="shared" si="1"/>
        <v>43362</v>
      </c>
      <c r="F1738" s="9">
        <f>IFERROR(__xludf.DUMMYFUNCTION("""COMPUTED_VALUE"""),0.18787037037037038)</f>
        <v>0.1878703704</v>
      </c>
      <c r="G1738" s="3">
        <f t="shared" si="2"/>
        <v>4</v>
      </c>
      <c r="H1738" s="3">
        <f>IFERROR(__xludf.DUMMYFUNCTION("""COMPUTED_VALUE"""),30.0)</f>
        <v>30</v>
      </c>
      <c r="I1738" s="3">
        <f>IFERROR(__xludf.DUMMYFUNCTION("""COMPUTED_VALUE"""),32.0)</f>
        <v>32</v>
      </c>
    </row>
    <row r="1739">
      <c r="A1739" s="3">
        <v>21.0</v>
      </c>
      <c r="B1739" s="3">
        <v>1.0</v>
      </c>
      <c r="C1739" s="3">
        <v>22.0</v>
      </c>
      <c r="D1739" s="5">
        <v>43362.198275462964</v>
      </c>
      <c r="E1739" s="8">
        <f t="shared" si="1"/>
        <v>43362</v>
      </c>
      <c r="F1739" s="9">
        <f>IFERROR(__xludf.DUMMYFUNCTION("""COMPUTED_VALUE"""),0.19827546296296297)</f>
        <v>0.198275463</v>
      </c>
      <c r="G1739" s="3">
        <f t="shared" si="2"/>
        <v>4</v>
      </c>
      <c r="H1739" s="3">
        <f>IFERROR(__xludf.DUMMYFUNCTION("""COMPUTED_VALUE"""),45.0)</f>
        <v>45</v>
      </c>
      <c r="I1739" s="3">
        <f>IFERROR(__xludf.DUMMYFUNCTION("""COMPUTED_VALUE"""),31.0)</f>
        <v>31</v>
      </c>
    </row>
    <row r="1740">
      <c r="A1740" s="3">
        <v>21.0</v>
      </c>
      <c r="B1740" s="3">
        <v>1.0</v>
      </c>
      <c r="C1740" s="3">
        <v>22.0</v>
      </c>
      <c r="D1740" s="5">
        <v>43362.208703703705</v>
      </c>
      <c r="E1740" s="8">
        <f t="shared" si="1"/>
        <v>43362</v>
      </c>
      <c r="F1740" s="9">
        <f>IFERROR(__xludf.DUMMYFUNCTION("""COMPUTED_VALUE"""),0.2087037037037037)</f>
        <v>0.2087037037</v>
      </c>
      <c r="G1740" s="3">
        <f t="shared" si="2"/>
        <v>5</v>
      </c>
      <c r="H1740" s="3">
        <f>IFERROR(__xludf.DUMMYFUNCTION("""COMPUTED_VALUE"""),0.0)</f>
        <v>0</v>
      </c>
      <c r="I1740" s="3">
        <f>IFERROR(__xludf.DUMMYFUNCTION("""COMPUTED_VALUE"""),32.0)</f>
        <v>32</v>
      </c>
    </row>
    <row r="1741">
      <c r="A1741" s="3">
        <v>20.0</v>
      </c>
      <c r="B1741" s="3">
        <v>1.0</v>
      </c>
      <c r="C1741" s="3">
        <v>21.0</v>
      </c>
      <c r="D1741" s="5">
        <v>43362.21912037037</v>
      </c>
      <c r="E1741" s="8">
        <f t="shared" si="1"/>
        <v>43362</v>
      </c>
      <c r="F1741" s="9">
        <f>IFERROR(__xludf.DUMMYFUNCTION("""COMPUTED_VALUE"""),0.21912037037037038)</f>
        <v>0.2191203704</v>
      </c>
      <c r="G1741" s="3">
        <f t="shared" si="2"/>
        <v>5</v>
      </c>
      <c r="H1741" s="3">
        <f>IFERROR(__xludf.DUMMYFUNCTION("""COMPUTED_VALUE"""),15.0)</f>
        <v>15</v>
      </c>
      <c r="I1741" s="3">
        <f>IFERROR(__xludf.DUMMYFUNCTION("""COMPUTED_VALUE"""),32.0)</f>
        <v>32</v>
      </c>
    </row>
    <row r="1742">
      <c r="A1742" s="3">
        <v>20.0</v>
      </c>
      <c r="B1742" s="3">
        <v>1.0</v>
      </c>
      <c r="C1742" s="3">
        <v>21.0</v>
      </c>
      <c r="D1742" s="5">
        <v>43362.229537037034</v>
      </c>
      <c r="E1742" s="8">
        <f t="shared" si="1"/>
        <v>43362</v>
      </c>
      <c r="F1742" s="9">
        <f>IFERROR(__xludf.DUMMYFUNCTION("""COMPUTED_VALUE"""),0.22953703703703704)</f>
        <v>0.229537037</v>
      </c>
      <c r="G1742" s="3">
        <f t="shared" si="2"/>
        <v>5</v>
      </c>
      <c r="H1742" s="3">
        <f>IFERROR(__xludf.DUMMYFUNCTION("""COMPUTED_VALUE"""),30.0)</f>
        <v>30</v>
      </c>
      <c r="I1742" s="3">
        <f>IFERROR(__xludf.DUMMYFUNCTION("""COMPUTED_VALUE"""),32.0)</f>
        <v>32</v>
      </c>
    </row>
    <row r="1743">
      <c r="A1743" s="3">
        <v>20.0</v>
      </c>
      <c r="B1743" s="3">
        <v>1.0</v>
      </c>
      <c r="C1743" s="3">
        <v>21.0</v>
      </c>
      <c r="D1743" s="5">
        <v>43362.239953703705</v>
      </c>
      <c r="E1743" s="8">
        <f t="shared" si="1"/>
        <v>43362</v>
      </c>
      <c r="F1743" s="9">
        <f>IFERROR(__xludf.DUMMYFUNCTION("""COMPUTED_VALUE"""),0.2399537037037037)</f>
        <v>0.2399537037</v>
      </c>
      <c r="G1743" s="3">
        <f t="shared" si="2"/>
        <v>5</v>
      </c>
      <c r="H1743" s="3">
        <f>IFERROR(__xludf.DUMMYFUNCTION("""COMPUTED_VALUE"""),45.0)</f>
        <v>45</v>
      </c>
      <c r="I1743" s="3">
        <f>IFERROR(__xludf.DUMMYFUNCTION("""COMPUTED_VALUE"""),32.0)</f>
        <v>32</v>
      </c>
    </row>
    <row r="1744">
      <c r="A1744" s="3">
        <v>20.0</v>
      </c>
      <c r="B1744" s="3">
        <v>1.0</v>
      </c>
      <c r="C1744" s="3">
        <v>21.0</v>
      </c>
      <c r="D1744" s="5">
        <v>43362.25038194445</v>
      </c>
      <c r="E1744" s="8">
        <f t="shared" si="1"/>
        <v>43362</v>
      </c>
      <c r="F1744" s="9">
        <f>IFERROR(__xludf.DUMMYFUNCTION("""COMPUTED_VALUE"""),0.25038194444444445)</f>
        <v>0.2503819444</v>
      </c>
      <c r="G1744" s="3">
        <f t="shared" si="2"/>
        <v>6</v>
      </c>
      <c r="H1744" s="3">
        <f>IFERROR(__xludf.DUMMYFUNCTION("""COMPUTED_VALUE"""),0.0)</f>
        <v>0</v>
      </c>
      <c r="I1744" s="3">
        <f>IFERROR(__xludf.DUMMYFUNCTION("""COMPUTED_VALUE"""),33.0)</f>
        <v>33</v>
      </c>
    </row>
    <row r="1745">
      <c r="A1745" s="3">
        <v>20.0</v>
      </c>
      <c r="B1745" s="3">
        <v>1.0</v>
      </c>
      <c r="C1745" s="3">
        <v>21.0</v>
      </c>
      <c r="D1745" s="5">
        <v>43362.260775462964</v>
      </c>
      <c r="E1745" s="8">
        <f t="shared" si="1"/>
        <v>43362</v>
      </c>
      <c r="F1745" s="9">
        <f>IFERROR(__xludf.DUMMYFUNCTION("""COMPUTED_VALUE"""),0.26077546296296295)</f>
        <v>0.260775463</v>
      </c>
      <c r="G1745" s="3">
        <f t="shared" si="2"/>
        <v>6</v>
      </c>
      <c r="H1745" s="3">
        <f>IFERROR(__xludf.DUMMYFUNCTION("""COMPUTED_VALUE"""),15.0)</f>
        <v>15</v>
      </c>
      <c r="I1745" s="3">
        <f>IFERROR(__xludf.DUMMYFUNCTION("""COMPUTED_VALUE"""),31.0)</f>
        <v>31</v>
      </c>
    </row>
    <row r="1746">
      <c r="A1746" s="3">
        <v>20.0</v>
      </c>
      <c r="B1746" s="3">
        <v>1.0</v>
      </c>
      <c r="C1746" s="3">
        <v>21.0</v>
      </c>
      <c r="D1746" s="5">
        <v>43362.273888888885</v>
      </c>
      <c r="E1746" s="8">
        <f t="shared" si="1"/>
        <v>43362</v>
      </c>
      <c r="F1746" s="9">
        <f>IFERROR(__xludf.DUMMYFUNCTION("""COMPUTED_VALUE"""),0.2738888888888889)</f>
        <v>0.2738888889</v>
      </c>
      <c r="G1746" s="3">
        <f t="shared" si="2"/>
        <v>6</v>
      </c>
      <c r="H1746" s="3">
        <f>IFERROR(__xludf.DUMMYFUNCTION("""COMPUTED_VALUE"""),34.0)</f>
        <v>34</v>
      </c>
      <c r="I1746" s="3">
        <f>IFERROR(__xludf.DUMMYFUNCTION("""COMPUTED_VALUE"""),24.0)</f>
        <v>24</v>
      </c>
    </row>
    <row r="1747">
      <c r="A1747" s="3">
        <v>20.0</v>
      </c>
      <c r="B1747" s="3">
        <v>1.0</v>
      </c>
      <c r="C1747" s="3">
        <v>21.0</v>
      </c>
      <c r="D1747" s="5">
        <v>43362.28160879629</v>
      </c>
      <c r="E1747" s="8">
        <f t="shared" si="1"/>
        <v>43362</v>
      </c>
      <c r="F1747" s="9">
        <f>IFERROR(__xludf.DUMMYFUNCTION("""COMPUTED_VALUE"""),0.2816087962962963)</f>
        <v>0.2816087963</v>
      </c>
      <c r="G1747" s="3">
        <f t="shared" si="2"/>
        <v>6</v>
      </c>
      <c r="H1747" s="3">
        <f>IFERROR(__xludf.DUMMYFUNCTION("""COMPUTED_VALUE"""),45.0)</f>
        <v>45</v>
      </c>
      <c r="I1747" s="3">
        <f>IFERROR(__xludf.DUMMYFUNCTION("""COMPUTED_VALUE"""),31.0)</f>
        <v>31</v>
      </c>
    </row>
    <row r="1748">
      <c r="A1748" s="3">
        <v>28.0</v>
      </c>
      <c r="B1748" s="3">
        <v>1.0</v>
      </c>
      <c r="C1748" s="3">
        <v>25.0</v>
      </c>
      <c r="D1748" s="5">
        <v>43362.292037037034</v>
      </c>
      <c r="E1748" s="8">
        <f t="shared" si="1"/>
        <v>43362</v>
      </c>
      <c r="F1748" s="9">
        <f>IFERROR(__xludf.DUMMYFUNCTION("""COMPUTED_VALUE"""),0.29203703703703704)</f>
        <v>0.292037037</v>
      </c>
      <c r="G1748" s="3">
        <f t="shared" si="2"/>
        <v>7</v>
      </c>
      <c r="H1748" s="3">
        <f>IFERROR(__xludf.DUMMYFUNCTION("""COMPUTED_VALUE"""),0.0)</f>
        <v>0</v>
      </c>
      <c r="I1748" s="3">
        <f>IFERROR(__xludf.DUMMYFUNCTION("""COMPUTED_VALUE"""),32.0)</f>
        <v>32</v>
      </c>
    </row>
    <row r="1749">
      <c r="A1749" s="3">
        <v>47.0</v>
      </c>
      <c r="B1749" s="3">
        <v>1.0</v>
      </c>
      <c r="C1749" s="3">
        <v>39.0</v>
      </c>
      <c r="D1749" s="5">
        <v>43362.302465277775</v>
      </c>
      <c r="E1749" s="8">
        <f t="shared" si="1"/>
        <v>43362</v>
      </c>
      <c r="F1749" s="9">
        <f>IFERROR(__xludf.DUMMYFUNCTION("""COMPUTED_VALUE"""),0.30246527777777776)</f>
        <v>0.3024652778</v>
      </c>
      <c r="G1749" s="3">
        <f t="shared" si="2"/>
        <v>7</v>
      </c>
      <c r="H1749" s="3">
        <f>IFERROR(__xludf.DUMMYFUNCTION("""COMPUTED_VALUE"""),15.0)</f>
        <v>15</v>
      </c>
      <c r="I1749" s="3">
        <f>IFERROR(__xludf.DUMMYFUNCTION("""COMPUTED_VALUE"""),33.0)</f>
        <v>33</v>
      </c>
    </row>
    <row r="1750">
      <c r="A1750" s="3">
        <v>37.0</v>
      </c>
      <c r="B1750" s="3">
        <v>1.0</v>
      </c>
      <c r="C1750" s="3">
        <v>38.0</v>
      </c>
      <c r="D1750" s="5">
        <v>43362.31288194445</v>
      </c>
      <c r="E1750" s="8">
        <f t="shared" si="1"/>
        <v>43362</v>
      </c>
      <c r="F1750" s="9">
        <f>IFERROR(__xludf.DUMMYFUNCTION("""COMPUTED_VALUE"""),0.31288194444444445)</f>
        <v>0.3128819444</v>
      </c>
      <c r="G1750" s="3">
        <f t="shared" si="2"/>
        <v>7</v>
      </c>
      <c r="H1750" s="3">
        <f>IFERROR(__xludf.DUMMYFUNCTION("""COMPUTED_VALUE"""),30.0)</f>
        <v>30</v>
      </c>
      <c r="I1750" s="3">
        <f>IFERROR(__xludf.DUMMYFUNCTION("""COMPUTED_VALUE"""),33.0)</f>
        <v>33</v>
      </c>
    </row>
    <row r="1751">
      <c r="A1751" s="3">
        <v>68.0</v>
      </c>
      <c r="B1751" s="3">
        <v>1.0</v>
      </c>
      <c r="C1751" s="3">
        <v>59.0</v>
      </c>
      <c r="D1751" s="5">
        <v>43362.32329861111</v>
      </c>
      <c r="E1751" s="8">
        <f t="shared" si="1"/>
        <v>43362</v>
      </c>
      <c r="F1751" s="9">
        <f>IFERROR(__xludf.DUMMYFUNCTION("""COMPUTED_VALUE"""),0.32329861111111113)</f>
        <v>0.3232986111</v>
      </c>
      <c r="G1751" s="3">
        <f t="shared" si="2"/>
        <v>7</v>
      </c>
      <c r="H1751" s="3">
        <f>IFERROR(__xludf.DUMMYFUNCTION("""COMPUTED_VALUE"""),45.0)</f>
        <v>45</v>
      </c>
      <c r="I1751" s="3">
        <f>IFERROR(__xludf.DUMMYFUNCTION("""COMPUTED_VALUE"""),33.0)</f>
        <v>33</v>
      </c>
    </row>
    <row r="1752">
      <c r="A1752" s="3">
        <v>53.0</v>
      </c>
      <c r="B1752" s="3">
        <v>1.0</v>
      </c>
      <c r="C1752" s="3">
        <v>54.0</v>
      </c>
      <c r="D1752" s="5">
        <v>43362.33372685185</v>
      </c>
      <c r="E1752" s="8">
        <f t="shared" si="1"/>
        <v>43362</v>
      </c>
      <c r="F1752" s="9">
        <f>IFERROR(__xludf.DUMMYFUNCTION("""COMPUTED_VALUE"""),0.33372685185185186)</f>
        <v>0.3337268519</v>
      </c>
      <c r="G1752" s="3">
        <f t="shared" si="2"/>
        <v>8</v>
      </c>
      <c r="H1752" s="3">
        <f>IFERROR(__xludf.DUMMYFUNCTION("""COMPUTED_VALUE"""),0.0)</f>
        <v>0</v>
      </c>
      <c r="I1752" s="3">
        <f>IFERROR(__xludf.DUMMYFUNCTION("""COMPUTED_VALUE"""),34.0)</f>
        <v>34</v>
      </c>
    </row>
    <row r="1753">
      <c r="A1753" s="3">
        <v>72.0</v>
      </c>
      <c r="B1753" s="3">
        <v>1.0</v>
      </c>
      <c r="C1753" s="3">
        <v>73.0</v>
      </c>
      <c r="D1753" s="5">
        <v>43362.34413194445</v>
      </c>
      <c r="E1753" s="8">
        <f t="shared" si="1"/>
        <v>43362</v>
      </c>
      <c r="F1753" s="9">
        <f>IFERROR(__xludf.DUMMYFUNCTION("""COMPUTED_VALUE"""),0.34413194444444445)</f>
        <v>0.3441319444</v>
      </c>
      <c r="G1753" s="3">
        <f t="shared" si="2"/>
        <v>8</v>
      </c>
      <c r="H1753" s="3">
        <f>IFERROR(__xludf.DUMMYFUNCTION("""COMPUTED_VALUE"""),15.0)</f>
        <v>15</v>
      </c>
      <c r="I1753" s="3">
        <f>IFERROR(__xludf.DUMMYFUNCTION("""COMPUTED_VALUE"""),33.0)</f>
        <v>33</v>
      </c>
    </row>
    <row r="1754">
      <c r="A1754" s="3">
        <v>147.0</v>
      </c>
      <c r="B1754" s="3">
        <v>2.0</v>
      </c>
      <c r="C1754" s="3">
        <v>149.0</v>
      </c>
      <c r="D1754" s="5">
        <v>43362.35456018519</v>
      </c>
      <c r="E1754" s="8">
        <f t="shared" si="1"/>
        <v>43362</v>
      </c>
      <c r="F1754" s="9">
        <f>IFERROR(__xludf.DUMMYFUNCTION("""COMPUTED_VALUE"""),0.3545601851851852)</f>
        <v>0.3545601852</v>
      </c>
      <c r="G1754" s="3">
        <f t="shared" si="2"/>
        <v>8</v>
      </c>
      <c r="H1754" s="3">
        <f>IFERROR(__xludf.DUMMYFUNCTION("""COMPUTED_VALUE"""),30.0)</f>
        <v>30</v>
      </c>
      <c r="I1754" s="3">
        <f>IFERROR(__xludf.DUMMYFUNCTION("""COMPUTED_VALUE"""),34.0)</f>
        <v>34</v>
      </c>
    </row>
    <row r="1755">
      <c r="A1755" s="3">
        <v>236.0</v>
      </c>
      <c r="B1755" s="3">
        <v>1.0</v>
      </c>
      <c r="C1755" s="3">
        <v>236.0</v>
      </c>
      <c r="D1755" s="5">
        <v>43362.364965277775</v>
      </c>
      <c r="E1755" s="8">
        <f t="shared" si="1"/>
        <v>43362</v>
      </c>
      <c r="F1755" s="9">
        <f>IFERROR(__xludf.DUMMYFUNCTION("""COMPUTED_VALUE"""),0.36496527777777776)</f>
        <v>0.3649652778</v>
      </c>
      <c r="G1755" s="3">
        <f t="shared" si="2"/>
        <v>8</v>
      </c>
      <c r="H1755" s="3">
        <f>IFERROR(__xludf.DUMMYFUNCTION("""COMPUTED_VALUE"""),45.0)</f>
        <v>45</v>
      </c>
      <c r="I1755" s="3">
        <f>IFERROR(__xludf.DUMMYFUNCTION("""COMPUTED_VALUE"""),33.0)</f>
        <v>33</v>
      </c>
    </row>
    <row r="1756">
      <c r="A1756" s="3">
        <v>199.0</v>
      </c>
      <c r="B1756" s="3">
        <v>2.0</v>
      </c>
      <c r="C1756" s="3">
        <v>201.0</v>
      </c>
      <c r="D1756" s="5">
        <v>43362.37538194445</v>
      </c>
      <c r="E1756" s="8">
        <f t="shared" si="1"/>
        <v>43362</v>
      </c>
      <c r="F1756" s="9">
        <f>IFERROR(__xludf.DUMMYFUNCTION("""COMPUTED_VALUE"""),0.37538194444444445)</f>
        <v>0.3753819444</v>
      </c>
      <c r="G1756" s="3">
        <f t="shared" si="2"/>
        <v>9</v>
      </c>
      <c r="H1756" s="3">
        <f>IFERROR(__xludf.DUMMYFUNCTION("""COMPUTED_VALUE"""),0.0)</f>
        <v>0</v>
      </c>
      <c r="I1756" s="3">
        <f>IFERROR(__xludf.DUMMYFUNCTION("""COMPUTED_VALUE"""),33.0)</f>
        <v>33</v>
      </c>
    </row>
    <row r="1757">
      <c r="A1757" s="3">
        <v>326.0</v>
      </c>
      <c r="B1757" s="3">
        <v>4.0</v>
      </c>
      <c r="C1757" s="3">
        <v>330.0</v>
      </c>
      <c r="D1757" s="5">
        <v>43362.38579861111</v>
      </c>
      <c r="E1757" s="8">
        <f t="shared" si="1"/>
        <v>43362</v>
      </c>
      <c r="F1757" s="9">
        <f>IFERROR(__xludf.DUMMYFUNCTION("""COMPUTED_VALUE"""),0.38579861111111113)</f>
        <v>0.3857986111</v>
      </c>
      <c r="G1757" s="3">
        <f t="shared" si="2"/>
        <v>9</v>
      </c>
      <c r="H1757" s="3">
        <f>IFERROR(__xludf.DUMMYFUNCTION("""COMPUTED_VALUE"""),15.0)</f>
        <v>15</v>
      </c>
      <c r="I1757" s="3">
        <f>IFERROR(__xludf.DUMMYFUNCTION("""COMPUTED_VALUE"""),33.0)</f>
        <v>33</v>
      </c>
    </row>
    <row r="1758">
      <c r="A1758" s="3">
        <v>523.0</v>
      </c>
      <c r="B1758" s="3">
        <v>5.0</v>
      </c>
      <c r="C1758" s="3">
        <v>528.0</v>
      </c>
      <c r="D1758" s="5">
        <v>43362.396215277775</v>
      </c>
      <c r="E1758" s="8">
        <f t="shared" si="1"/>
        <v>43362</v>
      </c>
      <c r="F1758" s="9">
        <f>IFERROR(__xludf.DUMMYFUNCTION("""COMPUTED_VALUE"""),0.39621527777777776)</f>
        <v>0.3962152778</v>
      </c>
      <c r="G1758" s="3">
        <f t="shared" si="2"/>
        <v>9</v>
      </c>
      <c r="H1758" s="3">
        <f>IFERROR(__xludf.DUMMYFUNCTION("""COMPUTED_VALUE"""),30.0)</f>
        <v>30</v>
      </c>
      <c r="I1758" s="3">
        <f>IFERROR(__xludf.DUMMYFUNCTION("""COMPUTED_VALUE"""),33.0)</f>
        <v>33</v>
      </c>
    </row>
    <row r="1759">
      <c r="A1759" s="3">
        <v>954.0</v>
      </c>
      <c r="B1759" s="3">
        <v>8.0</v>
      </c>
      <c r="C1759" s="3">
        <v>962.0</v>
      </c>
      <c r="D1759" s="5">
        <v>43362.40663194445</v>
      </c>
      <c r="E1759" s="8">
        <f t="shared" si="1"/>
        <v>43362</v>
      </c>
      <c r="F1759" s="9">
        <f>IFERROR(__xludf.DUMMYFUNCTION("""COMPUTED_VALUE"""),0.40663194444444445)</f>
        <v>0.4066319444</v>
      </c>
      <c r="G1759" s="3">
        <f t="shared" si="2"/>
        <v>9</v>
      </c>
      <c r="H1759" s="3">
        <f>IFERROR(__xludf.DUMMYFUNCTION("""COMPUTED_VALUE"""),45.0)</f>
        <v>45</v>
      </c>
      <c r="I1759" s="3">
        <f>IFERROR(__xludf.DUMMYFUNCTION("""COMPUTED_VALUE"""),33.0)</f>
        <v>33</v>
      </c>
    </row>
    <row r="1760">
      <c r="A1760" s="3">
        <v>785.0</v>
      </c>
      <c r="B1760" s="3">
        <v>9.0</v>
      </c>
      <c r="C1760" s="3">
        <v>794.0</v>
      </c>
      <c r="D1760" s="5">
        <v>43362.41704861111</v>
      </c>
      <c r="E1760" s="8">
        <f t="shared" si="1"/>
        <v>43362</v>
      </c>
      <c r="F1760" s="9">
        <f>IFERROR(__xludf.DUMMYFUNCTION("""COMPUTED_VALUE"""),0.41704861111111113)</f>
        <v>0.4170486111</v>
      </c>
      <c r="G1760" s="3">
        <f t="shared" si="2"/>
        <v>10</v>
      </c>
      <c r="H1760" s="3">
        <f>IFERROR(__xludf.DUMMYFUNCTION("""COMPUTED_VALUE"""),0.0)</f>
        <v>0</v>
      </c>
      <c r="I1760" s="3">
        <f>IFERROR(__xludf.DUMMYFUNCTION("""COMPUTED_VALUE"""),33.0)</f>
        <v>33</v>
      </c>
    </row>
    <row r="1761">
      <c r="A1761" s="3">
        <v>907.0</v>
      </c>
      <c r="B1761" s="3">
        <v>17.0</v>
      </c>
      <c r="C1761" s="3">
        <v>924.0</v>
      </c>
      <c r="D1761" s="5">
        <v>43362.43788194445</v>
      </c>
      <c r="E1761" s="8">
        <f t="shared" si="1"/>
        <v>43362</v>
      </c>
      <c r="F1761" s="9">
        <f>IFERROR(__xludf.DUMMYFUNCTION("""COMPUTED_VALUE"""),0.43788194444444445)</f>
        <v>0.4378819444</v>
      </c>
      <c r="G1761" s="3">
        <f t="shared" si="2"/>
        <v>10</v>
      </c>
      <c r="H1761" s="3">
        <f>IFERROR(__xludf.DUMMYFUNCTION("""COMPUTED_VALUE"""),30.0)</f>
        <v>30</v>
      </c>
      <c r="I1761" s="3">
        <f>IFERROR(__xludf.DUMMYFUNCTION("""COMPUTED_VALUE"""),33.0)</f>
        <v>33</v>
      </c>
    </row>
    <row r="1762">
      <c r="A1762" s="3">
        <v>1160.0</v>
      </c>
      <c r="B1762" s="3">
        <v>26.0</v>
      </c>
      <c r="C1762" s="3">
        <v>1186.0</v>
      </c>
      <c r="D1762" s="5">
        <v>43362.44829861111</v>
      </c>
      <c r="E1762" s="8">
        <f t="shared" si="1"/>
        <v>43362</v>
      </c>
      <c r="F1762" s="9">
        <f>IFERROR(__xludf.DUMMYFUNCTION("""COMPUTED_VALUE"""),0.44829861111111113)</f>
        <v>0.4482986111</v>
      </c>
      <c r="G1762" s="3">
        <f t="shared" si="2"/>
        <v>10</v>
      </c>
      <c r="H1762" s="3">
        <f>IFERROR(__xludf.DUMMYFUNCTION("""COMPUTED_VALUE"""),45.0)</f>
        <v>45</v>
      </c>
      <c r="I1762" s="3">
        <f>IFERROR(__xludf.DUMMYFUNCTION("""COMPUTED_VALUE"""),33.0)</f>
        <v>33</v>
      </c>
    </row>
    <row r="1763">
      <c r="A1763" s="3">
        <v>896.0</v>
      </c>
      <c r="B1763" s="3">
        <v>21.0</v>
      </c>
      <c r="C1763" s="3">
        <v>917.0</v>
      </c>
      <c r="D1763" s="5">
        <v>43362.458715277775</v>
      </c>
      <c r="E1763" s="8">
        <f t="shared" si="1"/>
        <v>43362</v>
      </c>
      <c r="F1763" s="9">
        <f>IFERROR(__xludf.DUMMYFUNCTION("""COMPUTED_VALUE"""),0.45871527777777776)</f>
        <v>0.4587152778</v>
      </c>
      <c r="G1763" s="3">
        <f t="shared" si="2"/>
        <v>11</v>
      </c>
      <c r="H1763" s="3">
        <f>IFERROR(__xludf.DUMMYFUNCTION("""COMPUTED_VALUE"""),0.0)</f>
        <v>0</v>
      </c>
      <c r="I1763" s="3">
        <f>IFERROR(__xludf.DUMMYFUNCTION("""COMPUTED_VALUE"""),33.0)</f>
        <v>33</v>
      </c>
    </row>
    <row r="1764">
      <c r="A1764" s="3">
        <v>790.0</v>
      </c>
      <c r="B1764" s="3">
        <v>16.0</v>
      </c>
      <c r="C1764" s="3">
        <v>806.0</v>
      </c>
      <c r="D1764" s="5">
        <v>43362.46913194445</v>
      </c>
      <c r="E1764" s="8">
        <f t="shared" si="1"/>
        <v>43362</v>
      </c>
      <c r="F1764" s="9">
        <f>IFERROR(__xludf.DUMMYFUNCTION("""COMPUTED_VALUE"""),0.46913194444444445)</f>
        <v>0.4691319444</v>
      </c>
      <c r="G1764" s="3">
        <f t="shared" si="2"/>
        <v>11</v>
      </c>
      <c r="H1764" s="3">
        <f>IFERROR(__xludf.DUMMYFUNCTION("""COMPUTED_VALUE"""),15.0)</f>
        <v>15</v>
      </c>
      <c r="I1764" s="3">
        <f>IFERROR(__xludf.DUMMYFUNCTION("""COMPUTED_VALUE"""),33.0)</f>
        <v>33</v>
      </c>
    </row>
    <row r="1765">
      <c r="A1765" s="3">
        <v>631.0</v>
      </c>
      <c r="B1765" s="3">
        <v>14.0</v>
      </c>
      <c r="C1765" s="3">
        <v>645.0</v>
      </c>
      <c r="D1765" s="5">
        <v>43362.47954861111</v>
      </c>
      <c r="E1765" s="8">
        <f t="shared" si="1"/>
        <v>43362</v>
      </c>
      <c r="F1765" s="9">
        <f>IFERROR(__xludf.DUMMYFUNCTION("""COMPUTED_VALUE"""),0.47954861111111113)</f>
        <v>0.4795486111</v>
      </c>
      <c r="G1765" s="3">
        <f t="shared" si="2"/>
        <v>11</v>
      </c>
      <c r="H1765" s="3">
        <f>IFERROR(__xludf.DUMMYFUNCTION("""COMPUTED_VALUE"""),30.0)</f>
        <v>30</v>
      </c>
      <c r="I1765" s="3">
        <f>IFERROR(__xludf.DUMMYFUNCTION("""COMPUTED_VALUE"""),33.0)</f>
        <v>33</v>
      </c>
    </row>
    <row r="1766">
      <c r="A1766" s="3">
        <v>594.0</v>
      </c>
      <c r="B1766" s="3">
        <v>11.0</v>
      </c>
      <c r="C1766" s="3">
        <v>605.0</v>
      </c>
      <c r="D1766" s="5">
        <v>43362.489965277775</v>
      </c>
      <c r="E1766" s="8">
        <f t="shared" si="1"/>
        <v>43362</v>
      </c>
      <c r="F1766" s="9">
        <f>IFERROR(__xludf.DUMMYFUNCTION("""COMPUTED_VALUE"""),0.48996527777777776)</f>
        <v>0.4899652778</v>
      </c>
      <c r="G1766" s="3">
        <f t="shared" si="2"/>
        <v>11</v>
      </c>
      <c r="H1766" s="3">
        <f>IFERROR(__xludf.DUMMYFUNCTION("""COMPUTED_VALUE"""),45.0)</f>
        <v>45</v>
      </c>
      <c r="I1766" s="3">
        <f>IFERROR(__xludf.DUMMYFUNCTION("""COMPUTED_VALUE"""),33.0)</f>
        <v>33</v>
      </c>
    </row>
    <row r="1767">
      <c r="A1767" s="3">
        <v>445.0</v>
      </c>
      <c r="B1767" s="3">
        <v>7.0</v>
      </c>
      <c r="C1767" s="3">
        <v>452.0</v>
      </c>
      <c r="D1767" s="5">
        <v>43362.500393518516</v>
      </c>
      <c r="E1767" s="8">
        <f t="shared" si="1"/>
        <v>43362</v>
      </c>
      <c r="F1767" s="9">
        <f>IFERROR(__xludf.DUMMYFUNCTION("""COMPUTED_VALUE"""),0.5003935185185185)</f>
        <v>0.5003935185</v>
      </c>
      <c r="G1767" s="3">
        <f t="shared" si="2"/>
        <v>12</v>
      </c>
      <c r="H1767" s="3">
        <f>IFERROR(__xludf.DUMMYFUNCTION("""COMPUTED_VALUE"""),0.0)</f>
        <v>0</v>
      </c>
      <c r="I1767" s="3">
        <f>IFERROR(__xludf.DUMMYFUNCTION("""COMPUTED_VALUE"""),34.0)</f>
        <v>34</v>
      </c>
    </row>
    <row r="1768">
      <c r="A1768" s="3">
        <v>374.0</v>
      </c>
      <c r="B1768" s="3">
        <v>7.0</v>
      </c>
      <c r="C1768" s="3">
        <v>381.0</v>
      </c>
      <c r="D1768" s="5">
        <v>43362.51079861111</v>
      </c>
      <c r="E1768" s="8">
        <f t="shared" si="1"/>
        <v>43362</v>
      </c>
      <c r="F1768" s="9">
        <f>IFERROR(__xludf.DUMMYFUNCTION("""COMPUTED_VALUE"""),0.5107986111111111)</f>
        <v>0.5107986111</v>
      </c>
      <c r="G1768" s="3">
        <f t="shared" si="2"/>
        <v>12</v>
      </c>
      <c r="H1768" s="3">
        <f>IFERROR(__xludf.DUMMYFUNCTION("""COMPUTED_VALUE"""),15.0)</f>
        <v>15</v>
      </c>
      <c r="I1768" s="3">
        <f>IFERROR(__xludf.DUMMYFUNCTION("""COMPUTED_VALUE"""),33.0)</f>
        <v>33</v>
      </c>
    </row>
    <row r="1769">
      <c r="A1769" s="3">
        <v>362.0</v>
      </c>
      <c r="B1769" s="3">
        <v>5.0</v>
      </c>
      <c r="C1769" s="3">
        <v>367.0</v>
      </c>
      <c r="D1769" s="5">
        <v>43362.521215277775</v>
      </c>
      <c r="E1769" s="8">
        <f t="shared" si="1"/>
        <v>43362</v>
      </c>
      <c r="F1769" s="9">
        <f>IFERROR(__xludf.DUMMYFUNCTION("""COMPUTED_VALUE"""),0.5212152777777778)</f>
        <v>0.5212152778</v>
      </c>
      <c r="G1769" s="3">
        <f t="shared" si="2"/>
        <v>12</v>
      </c>
      <c r="H1769" s="3">
        <f>IFERROR(__xludf.DUMMYFUNCTION("""COMPUTED_VALUE"""),30.0)</f>
        <v>30</v>
      </c>
      <c r="I1769" s="3">
        <f>IFERROR(__xludf.DUMMYFUNCTION("""COMPUTED_VALUE"""),33.0)</f>
        <v>33</v>
      </c>
    </row>
    <row r="1770">
      <c r="A1770" s="3">
        <v>432.0</v>
      </c>
      <c r="B1770" s="3">
        <v>6.0</v>
      </c>
      <c r="C1770" s="3">
        <v>438.0</v>
      </c>
      <c r="D1770" s="5">
        <v>43362.53163194445</v>
      </c>
      <c r="E1770" s="8">
        <f t="shared" si="1"/>
        <v>43362</v>
      </c>
      <c r="F1770" s="9">
        <f>IFERROR(__xludf.DUMMYFUNCTION("""COMPUTED_VALUE"""),0.5316319444444444)</f>
        <v>0.5316319444</v>
      </c>
      <c r="G1770" s="3">
        <f t="shared" si="2"/>
        <v>12</v>
      </c>
      <c r="H1770" s="3">
        <f>IFERROR(__xludf.DUMMYFUNCTION("""COMPUTED_VALUE"""),45.0)</f>
        <v>45</v>
      </c>
      <c r="I1770" s="3">
        <f>IFERROR(__xludf.DUMMYFUNCTION("""COMPUTED_VALUE"""),33.0)</f>
        <v>33</v>
      </c>
    </row>
    <row r="1771">
      <c r="A1771" s="3">
        <v>351.0</v>
      </c>
      <c r="B1771" s="3">
        <v>6.0</v>
      </c>
      <c r="C1771" s="3">
        <v>357.0</v>
      </c>
      <c r="D1771" s="5">
        <v>43362.54204861111</v>
      </c>
      <c r="E1771" s="8">
        <f t="shared" si="1"/>
        <v>43362</v>
      </c>
      <c r="F1771" s="9">
        <f>IFERROR(__xludf.DUMMYFUNCTION("""COMPUTED_VALUE"""),0.5420486111111111)</f>
        <v>0.5420486111</v>
      </c>
      <c r="G1771" s="3">
        <f t="shared" si="2"/>
        <v>13</v>
      </c>
      <c r="H1771" s="3">
        <f>IFERROR(__xludf.DUMMYFUNCTION("""COMPUTED_VALUE"""),0.0)</f>
        <v>0</v>
      </c>
      <c r="I1771" s="3">
        <f>IFERROR(__xludf.DUMMYFUNCTION("""COMPUTED_VALUE"""),33.0)</f>
        <v>33</v>
      </c>
    </row>
    <row r="1772">
      <c r="A1772" s="3">
        <v>361.0</v>
      </c>
      <c r="B1772" s="3">
        <v>3.0</v>
      </c>
      <c r="C1772" s="3">
        <v>364.0</v>
      </c>
      <c r="D1772" s="5">
        <v>43362.552465277775</v>
      </c>
      <c r="E1772" s="8">
        <f t="shared" si="1"/>
        <v>43362</v>
      </c>
      <c r="F1772" s="9">
        <f>IFERROR(__xludf.DUMMYFUNCTION("""COMPUTED_VALUE"""),0.5524652777777778)</f>
        <v>0.5524652778</v>
      </c>
      <c r="G1772" s="3">
        <f t="shared" si="2"/>
        <v>13</v>
      </c>
      <c r="H1772" s="3">
        <f>IFERROR(__xludf.DUMMYFUNCTION("""COMPUTED_VALUE"""),15.0)</f>
        <v>15</v>
      </c>
      <c r="I1772" s="3">
        <f>IFERROR(__xludf.DUMMYFUNCTION("""COMPUTED_VALUE"""),33.0)</f>
        <v>33</v>
      </c>
    </row>
    <row r="1773">
      <c r="A1773" s="3">
        <v>351.0</v>
      </c>
      <c r="B1773" s="3">
        <v>4.0</v>
      </c>
      <c r="C1773" s="3">
        <v>355.0</v>
      </c>
      <c r="D1773" s="5">
        <v>43362.56288194445</v>
      </c>
      <c r="E1773" s="8">
        <f t="shared" si="1"/>
        <v>43362</v>
      </c>
      <c r="F1773" s="9">
        <f>IFERROR(__xludf.DUMMYFUNCTION("""COMPUTED_VALUE"""),0.5628819444444444)</f>
        <v>0.5628819444</v>
      </c>
      <c r="G1773" s="3">
        <f t="shared" si="2"/>
        <v>13</v>
      </c>
      <c r="H1773" s="3">
        <f>IFERROR(__xludf.DUMMYFUNCTION("""COMPUTED_VALUE"""),30.0)</f>
        <v>30</v>
      </c>
      <c r="I1773" s="3">
        <f>IFERROR(__xludf.DUMMYFUNCTION("""COMPUTED_VALUE"""),33.0)</f>
        <v>33</v>
      </c>
    </row>
    <row r="1774">
      <c r="A1774" s="3">
        <v>446.0</v>
      </c>
      <c r="B1774" s="3">
        <v>3.0</v>
      </c>
      <c r="C1774" s="3">
        <v>449.0</v>
      </c>
      <c r="D1774" s="5">
        <v>43362.573287037034</v>
      </c>
      <c r="E1774" s="8">
        <f t="shared" si="1"/>
        <v>43362</v>
      </c>
      <c r="F1774" s="9">
        <f>IFERROR(__xludf.DUMMYFUNCTION("""COMPUTED_VALUE"""),0.573287037037037)</f>
        <v>0.573287037</v>
      </c>
      <c r="G1774" s="3">
        <f t="shared" si="2"/>
        <v>13</v>
      </c>
      <c r="H1774" s="3">
        <f>IFERROR(__xludf.DUMMYFUNCTION("""COMPUTED_VALUE"""),45.0)</f>
        <v>45</v>
      </c>
      <c r="I1774" s="3">
        <f>IFERROR(__xludf.DUMMYFUNCTION("""COMPUTED_VALUE"""),32.0)</f>
        <v>32</v>
      </c>
    </row>
    <row r="1775">
      <c r="A1775" s="3">
        <v>394.0</v>
      </c>
      <c r="B1775" s="3">
        <v>2.0</v>
      </c>
      <c r="C1775" s="3">
        <v>396.0</v>
      </c>
      <c r="D1775" s="5">
        <v>43362.583715277775</v>
      </c>
      <c r="E1775" s="8">
        <f t="shared" si="1"/>
        <v>43362</v>
      </c>
      <c r="F1775" s="9">
        <f>IFERROR(__xludf.DUMMYFUNCTION("""COMPUTED_VALUE"""),0.5837152777777778)</f>
        <v>0.5837152778</v>
      </c>
      <c r="G1775" s="3">
        <f t="shared" si="2"/>
        <v>14</v>
      </c>
      <c r="H1775" s="3">
        <f>IFERROR(__xludf.DUMMYFUNCTION("""COMPUTED_VALUE"""),0.0)</f>
        <v>0</v>
      </c>
      <c r="I1775" s="3">
        <f>IFERROR(__xludf.DUMMYFUNCTION("""COMPUTED_VALUE"""),33.0)</f>
        <v>33</v>
      </c>
    </row>
    <row r="1776">
      <c r="A1776" s="3">
        <v>447.0</v>
      </c>
      <c r="B1776" s="3">
        <v>5.0</v>
      </c>
      <c r="C1776" s="3">
        <v>452.0</v>
      </c>
      <c r="D1776" s="5">
        <v>43362.59423611111</v>
      </c>
      <c r="E1776" s="8">
        <f t="shared" si="1"/>
        <v>43362</v>
      </c>
      <c r="F1776" s="9">
        <f>IFERROR(__xludf.DUMMYFUNCTION("""COMPUTED_VALUE"""),0.5942361111111111)</f>
        <v>0.5942361111</v>
      </c>
      <c r="G1776" s="3">
        <f t="shared" si="2"/>
        <v>14</v>
      </c>
      <c r="H1776" s="3">
        <f>IFERROR(__xludf.DUMMYFUNCTION("""COMPUTED_VALUE"""),15.0)</f>
        <v>15</v>
      </c>
      <c r="I1776" s="3">
        <f>IFERROR(__xludf.DUMMYFUNCTION("""COMPUTED_VALUE"""),42.0)</f>
        <v>42</v>
      </c>
    </row>
    <row r="1777">
      <c r="A1777" s="3">
        <v>442.0</v>
      </c>
      <c r="B1777" s="3">
        <v>3.0</v>
      </c>
      <c r="C1777" s="3">
        <v>445.0</v>
      </c>
      <c r="D1777" s="5">
        <v>43362.60456018519</v>
      </c>
      <c r="E1777" s="8">
        <f t="shared" si="1"/>
        <v>43362</v>
      </c>
      <c r="F1777" s="9">
        <f>IFERROR(__xludf.DUMMYFUNCTION("""COMPUTED_VALUE"""),0.6045601851851852)</f>
        <v>0.6045601852</v>
      </c>
      <c r="G1777" s="3">
        <f t="shared" si="2"/>
        <v>14</v>
      </c>
      <c r="H1777" s="3">
        <f>IFERROR(__xludf.DUMMYFUNCTION("""COMPUTED_VALUE"""),30.0)</f>
        <v>30</v>
      </c>
      <c r="I1777" s="3">
        <f>IFERROR(__xludf.DUMMYFUNCTION("""COMPUTED_VALUE"""),34.0)</f>
        <v>34</v>
      </c>
    </row>
    <row r="1778">
      <c r="A1778" s="3">
        <v>493.0</v>
      </c>
      <c r="B1778" s="3">
        <v>4.0</v>
      </c>
      <c r="C1778" s="3">
        <v>497.0</v>
      </c>
      <c r="D1778" s="5">
        <v>43362.61505787037</v>
      </c>
      <c r="E1778" s="8">
        <f t="shared" si="1"/>
        <v>43362</v>
      </c>
      <c r="F1778" s="9">
        <f>IFERROR(__xludf.DUMMYFUNCTION("""COMPUTED_VALUE"""),0.6150578703703704)</f>
        <v>0.6150578704</v>
      </c>
      <c r="G1778" s="3">
        <f t="shared" si="2"/>
        <v>14</v>
      </c>
      <c r="H1778" s="3">
        <f>IFERROR(__xludf.DUMMYFUNCTION("""COMPUTED_VALUE"""),45.0)</f>
        <v>45</v>
      </c>
      <c r="I1778" s="3">
        <f>IFERROR(__xludf.DUMMYFUNCTION("""COMPUTED_VALUE"""),41.0)</f>
        <v>41</v>
      </c>
    </row>
    <row r="1779">
      <c r="A1779" s="3">
        <v>450.0</v>
      </c>
      <c r="B1779" s="3">
        <v>5.0</v>
      </c>
      <c r="C1779" s="3">
        <v>455.0</v>
      </c>
      <c r="D1779" s="5">
        <v>43362.62541666667</v>
      </c>
      <c r="E1779" s="8">
        <f t="shared" si="1"/>
        <v>43362</v>
      </c>
      <c r="F1779" s="9">
        <f>IFERROR(__xludf.DUMMYFUNCTION("""COMPUTED_VALUE"""),0.6254166666666666)</f>
        <v>0.6254166667</v>
      </c>
      <c r="G1779" s="3">
        <f t="shared" si="2"/>
        <v>15</v>
      </c>
      <c r="H1779" s="3">
        <f>IFERROR(__xludf.DUMMYFUNCTION("""COMPUTED_VALUE"""),0.0)</f>
        <v>0</v>
      </c>
      <c r="I1779" s="3">
        <f>IFERROR(__xludf.DUMMYFUNCTION("""COMPUTED_VALUE"""),36.0)</f>
        <v>36</v>
      </c>
    </row>
    <row r="1780">
      <c r="A1780" s="3">
        <v>520.0</v>
      </c>
      <c r="B1780" s="3">
        <v>7.0</v>
      </c>
      <c r="C1780" s="3">
        <v>527.0</v>
      </c>
      <c r="D1780" s="5">
        <v>43362.63579861111</v>
      </c>
      <c r="E1780" s="8">
        <f t="shared" si="1"/>
        <v>43362</v>
      </c>
      <c r="F1780" s="9">
        <f>IFERROR(__xludf.DUMMYFUNCTION("""COMPUTED_VALUE"""),0.6357986111111111)</f>
        <v>0.6357986111</v>
      </c>
      <c r="G1780" s="3">
        <f t="shared" si="2"/>
        <v>15</v>
      </c>
      <c r="H1780" s="3">
        <f>IFERROR(__xludf.DUMMYFUNCTION("""COMPUTED_VALUE"""),15.0)</f>
        <v>15</v>
      </c>
      <c r="I1780" s="3">
        <f>IFERROR(__xludf.DUMMYFUNCTION("""COMPUTED_VALUE"""),33.0)</f>
        <v>33</v>
      </c>
    </row>
    <row r="1781">
      <c r="A1781" s="3">
        <v>506.0</v>
      </c>
      <c r="B1781" s="3">
        <v>5.0</v>
      </c>
      <c r="C1781" s="3">
        <v>511.0</v>
      </c>
      <c r="D1781" s="5">
        <v>43362.646215277775</v>
      </c>
      <c r="E1781" s="8">
        <f t="shared" si="1"/>
        <v>43362</v>
      </c>
      <c r="F1781" s="9">
        <f>IFERROR(__xludf.DUMMYFUNCTION("""COMPUTED_VALUE"""),0.6462152777777778)</f>
        <v>0.6462152778</v>
      </c>
      <c r="G1781" s="3">
        <f t="shared" si="2"/>
        <v>15</v>
      </c>
      <c r="H1781" s="3">
        <f>IFERROR(__xludf.DUMMYFUNCTION("""COMPUTED_VALUE"""),30.0)</f>
        <v>30</v>
      </c>
      <c r="I1781" s="3">
        <f>IFERROR(__xludf.DUMMYFUNCTION("""COMPUTED_VALUE"""),33.0)</f>
        <v>33</v>
      </c>
    </row>
    <row r="1782">
      <c r="A1782" s="3">
        <v>580.0</v>
      </c>
      <c r="B1782" s="3">
        <v>2.0</v>
      </c>
      <c r="C1782" s="3">
        <v>582.0</v>
      </c>
      <c r="D1782" s="5">
        <v>43362.65662037037</v>
      </c>
      <c r="E1782" s="8">
        <f t="shared" si="1"/>
        <v>43362</v>
      </c>
      <c r="F1782" s="9">
        <f>IFERROR(__xludf.DUMMYFUNCTION("""COMPUTED_VALUE"""),0.6566203703703704)</f>
        <v>0.6566203704</v>
      </c>
      <c r="G1782" s="3">
        <f t="shared" si="2"/>
        <v>15</v>
      </c>
      <c r="H1782" s="3">
        <f>IFERROR(__xludf.DUMMYFUNCTION("""COMPUTED_VALUE"""),45.0)</f>
        <v>45</v>
      </c>
      <c r="I1782" s="3">
        <f>IFERROR(__xludf.DUMMYFUNCTION("""COMPUTED_VALUE"""),32.0)</f>
        <v>32</v>
      </c>
    </row>
    <row r="1783">
      <c r="A1783" s="3">
        <v>576.0</v>
      </c>
      <c r="B1783" s="3">
        <v>4.0</v>
      </c>
      <c r="C1783" s="3">
        <v>580.0</v>
      </c>
      <c r="D1783" s="5">
        <v>43362.66710648148</v>
      </c>
      <c r="E1783" s="8">
        <f t="shared" si="1"/>
        <v>43362</v>
      </c>
      <c r="F1783" s="9">
        <f>IFERROR(__xludf.DUMMYFUNCTION("""COMPUTED_VALUE"""),0.6671064814814814)</f>
        <v>0.6671064815</v>
      </c>
      <c r="G1783" s="3">
        <f t="shared" si="2"/>
        <v>16</v>
      </c>
      <c r="H1783" s="3">
        <f>IFERROR(__xludf.DUMMYFUNCTION("""COMPUTED_VALUE"""),0.0)</f>
        <v>0</v>
      </c>
      <c r="I1783" s="3">
        <f>IFERROR(__xludf.DUMMYFUNCTION("""COMPUTED_VALUE"""),38.0)</f>
        <v>38</v>
      </c>
    </row>
    <row r="1784">
      <c r="A1784" s="3">
        <v>785.0</v>
      </c>
      <c r="B1784" s="3">
        <v>7.0</v>
      </c>
      <c r="C1784" s="3">
        <v>792.0</v>
      </c>
      <c r="D1784" s="5">
        <v>43362.677465277775</v>
      </c>
      <c r="E1784" s="8">
        <f t="shared" si="1"/>
        <v>43362</v>
      </c>
      <c r="F1784" s="9">
        <f>IFERROR(__xludf.DUMMYFUNCTION("""COMPUTED_VALUE"""),0.6774652777777778)</f>
        <v>0.6774652778</v>
      </c>
      <c r="G1784" s="3">
        <f t="shared" si="2"/>
        <v>16</v>
      </c>
      <c r="H1784" s="3">
        <f>IFERROR(__xludf.DUMMYFUNCTION("""COMPUTED_VALUE"""),15.0)</f>
        <v>15</v>
      </c>
      <c r="I1784" s="3">
        <f>IFERROR(__xludf.DUMMYFUNCTION("""COMPUTED_VALUE"""),33.0)</f>
        <v>33</v>
      </c>
    </row>
    <row r="1785">
      <c r="A1785" s="3">
        <v>671.0</v>
      </c>
      <c r="B1785" s="3">
        <v>15.0</v>
      </c>
      <c r="C1785" s="3">
        <v>686.0</v>
      </c>
      <c r="D1785" s="5">
        <v>43362.68788194445</v>
      </c>
      <c r="E1785" s="8">
        <f t="shared" si="1"/>
        <v>43362</v>
      </c>
      <c r="F1785" s="9">
        <f>IFERROR(__xludf.DUMMYFUNCTION("""COMPUTED_VALUE"""),0.6878819444444444)</f>
        <v>0.6878819444</v>
      </c>
      <c r="G1785" s="3">
        <f t="shared" si="2"/>
        <v>16</v>
      </c>
      <c r="H1785" s="3">
        <f>IFERROR(__xludf.DUMMYFUNCTION("""COMPUTED_VALUE"""),30.0)</f>
        <v>30</v>
      </c>
      <c r="I1785" s="3">
        <f>IFERROR(__xludf.DUMMYFUNCTION("""COMPUTED_VALUE"""),33.0)</f>
        <v>33</v>
      </c>
    </row>
    <row r="1786">
      <c r="A1786" s="3">
        <v>681.0</v>
      </c>
      <c r="B1786" s="3">
        <v>12.0</v>
      </c>
      <c r="C1786" s="3">
        <v>693.0</v>
      </c>
      <c r="D1786" s="5">
        <v>43362.698287037034</v>
      </c>
      <c r="E1786" s="8">
        <f t="shared" si="1"/>
        <v>43362</v>
      </c>
      <c r="F1786" s="9">
        <f>IFERROR(__xludf.DUMMYFUNCTION("""COMPUTED_VALUE"""),0.698287037037037)</f>
        <v>0.698287037</v>
      </c>
      <c r="G1786" s="3">
        <f t="shared" si="2"/>
        <v>16</v>
      </c>
      <c r="H1786" s="3">
        <f>IFERROR(__xludf.DUMMYFUNCTION("""COMPUTED_VALUE"""),45.0)</f>
        <v>45</v>
      </c>
      <c r="I1786" s="3">
        <f>IFERROR(__xludf.DUMMYFUNCTION("""COMPUTED_VALUE"""),32.0)</f>
        <v>32</v>
      </c>
    </row>
    <row r="1787">
      <c r="A1787" s="3">
        <v>526.0</v>
      </c>
      <c r="B1787" s="3">
        <v>8.0</v>
      </c>
      <c r="C1787" s="3">
        <v>534.0</v>
      </c>
      <c r="D1787" s="5">
        <v>43362.708715277775</v>
      </c>
      <c r="E1787" s="8">
        <f t="shared" si="1"/>
        <v>43362</v>
      </c>
      <c r="F1787" s="9">
        <f>IFERROR(__xludf.DUMMYFUNCTION("""COMPUTED_VALUE"""),0.7087152777777778)</f>
        <v>0.7087152778</v>
      </c>
      <c r="G1787" s="3">
        <f t="shared" si="2"/>
        <v>17</v>
      </c>
      <c r="H1787" s="3">
        <f>IFERROR(__xludf.DUMMYFUNCTION("""COMPUTED_VALUE"""),0.0)</f>
        <v>0</v>
      </c>
      <c r="I1787" s="3">
        <f>IFERROR(__xludf.DUMMYFUNCTION("""COMPUTED_VALUE"""),33.0)</f>
        <v>33</v>
      </c>
    </row>
    <row r="1788">
      <c r="A1788" s="3">
        <v>676.0</v>
      </c>
      <c r="B1788" s="3">
        <v>14.0</v>
      </c>
      <c r="C1788" s="3">
        <v>690.0</v>
      </c>
      <c r="D1788" s="5">
        <v>43362.71913194445</v>
      </c>
      <c r="E1788" s="8">
        <f t="shared" si="1"/>
        <v>43362</v>
      </c>
      <c r="F1788" s="9">
        <f>IFERROR(__xludf.DUMMYFUNCTION("""COMPUTED_VALUE"""),0.7191319444444444)</f>
        <v>0.7191319444</v>
      </c>
      <c r="G1788" s="3">
        <f t="shared" si="2"/>
        <v>17</v>
      </c>
      <c r="H1788" s="3">
        <f>IFERROR(__xludf.DUMMYFUNCTION("""COMPUTED_VALUE"""),15.0)</f>
        <v>15</v>
      </c>
      <c r="I1788" s="3">
        <f>IFERROR(__xludf.DUMMYFUNCTION("""COMPUTED_VALUE"""),33.0)</f>
        <v>33</v>
      </c>
    </row>
    <row r="1789">
      <c r="A1789" s="3">
        <v>525.0</v>
      </c>
      <c r="B1789" s="3">
        <v>8.0</v>
      </c>
      <c r="C1789" s="3">
        <v>533.0</v>
      </c>
      <c r="D1789" s="5">
        <v>43362.729537037034</v>
      </c>
      <c r="E1789" s="8">
        <f t="shared" si="1"/>
        <v>43362</v>
      </c>
      <c r="F1789" s="9">
        <f>IFERROR(__xludf.DUMMYFUNCTION("""COMPUTED_VALUE"""),0.729537037037037)</f>
        <v>0.729537037</v>
      </c>
      <c r="G1789" s="3">
        <f t="shared" si="2"/>
        <v>17</v>
      </c>
      <c r="H1789" s="3">
        <f>IFERROR(__xludf.DUMMYFUNCTION("""COMPUTED_VALUE"""),30.0)</f>
        <v>30</v>
      </c>
      <c r="I1789" s="3">
        <f>IFERROR(__xludf.DUMMYFUNCTION("""COMPUTED_VALUE"""),32.0)</f>
        <v>32</v>
      </c>
    </row>
    <row r="1790">
      <c r="A1790" s="3">
        <v>643.0</v>
      </c>
      <c r="B1790" s="3">
        <v>5.0</v>
      </c>
      <c r="C1790" s="3">
        <v>648.0</v>
      </c>
      <c r="D1790" s="5">
        <v>43362.739965277775</v>
      </c>
      <c r="E1790" s="8">
        <f t="shared" si="1"/>
        <v>43362</v>
      </c>
      <c r="F1790" s="9">
        <f>IFERROR(__xludf.DUMMYFUNCTION("""COMPUTED_VALUE"""),0.7399652777777778)</f>
        <v>0.7399652778</v>
      </c>
      <c r="G1790" s="3">
        <f t="shared" si="2"/>
        <v>17</v>
      </c>
      <c r="H1790" s="3">
        <f>IFERROR(__xludf.DUMMYFUNCTION("""COMPUTED_VALUE"""),45.0)</f>
        <v>45</v>
      </c>
      <c r="I1790" s="3">
        <f>IFERROR(__xludf.DUMMYFUNCTION("""COMPUTED_VALUE"""),33.0)</f>
        <v>33</v>
      </c>
    </row>
    <row r="1791">
      <c r="A1791" s="3">
        <v>546.0</v>
      </c>
      <c r="B1791" s="3">
        <v>7.0</v>
      </c>
      <c r="C1791" s="3">
        <v>553.0</v>
      </c>
      <c r="D1791" s="5">
        <v>43362.75038194445</v>
      </c>
      <c r="E1791" s="8">
        <f t="shared" si="1"/>
        <v>43362</v>
      </c>
      <c r="F1791" s="9">
        <f>IFERROR(__xludf.DUMMYFUNCTION("""COMPUTED_VALUE"""),0.7503819444444444)</f>
        <v>0.7503819444</v>
      </c>
      <c r="G1791" s="3">
        <f t="shared" si="2"/>
        <v>18</v>
      </c>
      <c r="H1791" s="3">
        <f>IFERROR(__xludf.DUMMYFUNCTION("""COMPUTED_VALUE"""),0.0)</f>
        <v>0</v>
      </c>
      <c r="I1791" s="3">
        <f>IFERROR(__xludf.DUMMYFUNCTION("""COMPUTED_VALUE"""),33.0)</f>
        <v>33</v>
      </c>
    </row>
    <row r="1792">
      <c r="A1792" s="3">
        <v>614.0</v>
      </c>
      <c r="B1792" s="3">
        <v>8.0</v>
      </c>
      <c r="C1792" s="3">
        <v>622.0</v>
      </c>
      <c r="D1792" s="5">
        <v>43362.760787037034</v>
      </c>
      <c r="E1792" s="8">
        <f t="shared" si="1"/>
        <v>43362</v>
      </c>
      <c r="F1792" s="9">
        <f>IFERROR(__xludf.DUMMYFUNCTION("""COMPUTED_VALUE"""),0.760787037037037)</f>
        <v>0.760787037</v>
      </c>
      <c r="G1792" s="3">
        <f t="shared" si="2"/>
        <v>18</v>
      </c>
      <c r="H1792" s="3">
        <f>IFERROR(__xludf.DUMMYFUNCTION("""COMPUTED_VALUE"""),15.0)</f>
        <v>15</v>
      </c>
      <c r="I1792" s="3">
        <f>IFERROR(__xludf.DUMMYFUNCTION("""COMPUTED_VALUE"""),32.0)</f>
        <v>32</v>
      </c>
    </row>
    <row r="1793">
      <c r="A1793" s="3">
        <v>559.0</v>
      </c>
      <c r="B1793" s="3">
        <v>7.0</v>
      </c>
      <c r="C1793" s="3">
        <v>566.0</v>
      </c>
      <c r="D1793" s="5">
        <v>43362.771203703705</v>
      </c>
      <c r="E1793" s="8">
        <f t="shared" si="1"/>
        <v>43362</v>
      </c>
      <c r="F1793" s="9">
        <f>IFERROR(__xludf.DUMMYFUNCTION("""COMPUTED_VALUE"""),0.7712037037037037)</f>
        <v>0.7712037037</v>
      </c>
      <c r="G1793" s="3">
        <f t="shared" si="2"/>
        <v>18</v>
      </c>
      <c r="H1793" s="3">
        <f>IFERROR(__xludf.DUMMYFUNCTION("""COMPUTED_VALUE"""),30.0)</f>
        <v>30</v>
      </c>
      <c r="I1793" s="3">
        <f>IFERROR(__xludf.DUMMYFUNCTION("""COMPUTED_VALUE"""),32.0)</f>
        <v>32</v>
      </c>
    </row>
    <row r="1794">
      <c r="A1794" s="3">
        <v>652.0</v>
      </c>
      <c r="B1794" s="3">
        <v>8.0</v>
      </c>
      <c r="C1794" s="3">
        <v>660.0</v>
      </c>
      <c r="D1794" s="5">
        <v>43362.78162037037</v>
      </c>
      <c r="E1794" s="8">
        <f t="shared" si="1"/>
        <v>43362</v>
      </c>
      <c r="F1794" s="9">
        <f>IFERROR(__xludf.DUMMYFUNCTION("""COMPUTED_VALUE"""),0.7816203703703704)</f>
        <v>0.7816203704</v>
      </c>
      <c r="G1794" s="3">
        <f t="shared" si="2"/>
        <v>18</v>
      </c>
      <c r="H1794" s="3">
        <f>IFERROR(__xludf.DUMMYFUNCTION("""COMPUTED_VALUE"""),45.0)</f>
        <v>45</v>
      </c>
      <c r="I1794" s="3">
        <f>IFERROR(__xludf.DUMMYFUNCTION("""COMPUTED_VALUE"""),32.0)</f>
        <v>32</v>
      </c>
    </row>
    <row r="1795">
      <c r="A1795" s="3">
        <v>562.0</v>
      </c>
      <c r="B1795" s="3">
        <v>7.0</v>
      </c>
      <c r="C1795" s="3">
        <v>569.0</v>
      </c>
      <c r="D1795" s="5">
        <v>43362.79204861111</v>
      </c>
      <c r="E1795" s="8">
        <f t="shared" si="1"/>
        <v>43362</v>
      </c>
      <c r="F1795" s="9">
        <f>IFERROR(__xludf.DUMMYFUNCTION("""COMPUTED_VALUE"""),0.7920486111111111)</f>
        <v>0.7920486111</v>
      </c>
      <c r="G1795" s="3">
        <f t="shared" si="2"/>
        <v>19</v>
      </c>
      <c r="H1795" s="3">
        <f>IFERROR(__xludf.DUMMYFUNCTION("""COMPUTED_VALUE"""),0.0)</f>
        <v>0</v>
      </c>
      <c r="I1795" s="3">
        <f>IFERROR(__xludf.DUMMYFUNCTION("""COMPUTED_VALUE"""),33.0)</f>
        <v>33</v>
      </c>
    </row>
    <row r="1796">
      <c r="A1796" s="3">
        <v>732.0</v>
      </c>
      <c r="B1796" s="3">
        <v>9.0</v>
      </c>
      <c r="C1796" s="3">
        <v>741.0</v>
      </c>
      <c r="D1796" s="5">
        <v>43362.802453703705</v>
      </c>
      <c r="E1796" s="8">
        <f t="shared" si="1"/>
        <v>43362</v>
      </c>
      <c r="F1796" s="9">
        <f>IFERROR(__xludf.DUMMYFUNCTION("""COMPUTED_VALUE"""),0.8024537037037037)</f>
        <v>0.8024537037</v>
      </c>
      <c r="G1796" s="3">
        <f t="shared" si="2"/>
        <v>19</v>
      </c>
      <c r="H1796" s="3">
        <f>IFERROR(__xludf.DUMMYFUNCTION("""COMPUTED_VALUE"""),15.0)</f>
        <v>15</v>
      </c>
      <c r="I1796" s="3">
        <f>IFERROR(__xludf.DUMMYFUNCTION("""COMPUTED_VALUE"""),32.0)</f>
        <v>32</v>
      </c>
    </row>
    <row r="1797">
      <c r="A1797" s="3">
        <v>750.0</v>
      </c>
      <c r="B1797" s="3">
        <v>13.0</v>
      </c>
      <c r="C1797" s="3">
        <v>763.0</v>
      </c>
      <c r="D1797" s="5">
        <v>43362.81288194445</v>
      </c>
      <c r="E1797" s="8">
        <f t="shared" si="1"/>
        <v>43362</v>
      </c>
      <c r="F1797" s="9">
        <f>IFERROR(__xludf.DUMMYFUNCTION("""COMPUTED_VALUE"""),0.8128819444444444)</f>
        <v>0.8128819444</v>
      </c>
      <c r="G1797" s="3">
        <f t="shared" si="2"/>
        <v>19</v>
      </c>
      <c r="H1797" s="3">
        <f>IFERROR(__xludf.DUMMYFUNCTION("""COMPUTED_VALUE"""),30.0)</f>
        <v>30</v>
      </c>
      <c r="I1797" s="3">
        <f>IFERROR(__xludf.DUMMYFUNCTION("""COMPUTED_VALUE"""),33.0)</f>
        <v>33</v>
      </c>
    </row>
    <row r="1798">
      <c r="A1798" s="3">
        <v>867.0</v>
      </c>
      <c r="B1798" s="3">
        <v>11.0</v>
      </c>
      <c r="C1798" s="3">
        <v>878.0</v>
      </c>
      <c r="D1798" s="5">
        <v>43362.823287037034</v>
      </c>
      <c r="E1798" s="8">
        <f t="shared" si="1"/>
        <v>43362</v>
      </c>
      <c r="F1798" s="9">
        <f>IFERROR(__xludf.DUMMYFUNCTION("""COMPUTED_VALUE"""),0.823287037037037)</f>
        <v>0.823287037</v>
      </c>
      <c r="G1798" s="3">
        <f t="shared" si="2"/>
        <v>19</v>
      </c>
      <c r="H1798" s="3">
        <f>IFERROR(__xludf.DUMMYFUNCTION("""COMPUTED_VALUE"""),45.0)</f>
        <v>45</v>
      </c>
      <c r="I1798" s="3">
        <f>IFERROR(__xludf.DUMMYFUNCTION("""COMPUTED_VALUE"""),32.0)</f>
        <v>32</v>
      </c>
    </row>
    <row r="1799">
      <c r="A1799" s="3">
        <v>802.0</v>
      </c>
      <c r="B1799" s="3">
        <v>10.0</v>
      </c>
      <c r="C1799" s="3">
        <v>812.0</v>
      </c>
      <c r="D1799" s="5">
        <v>43362.833715277775</v>
      </c>
      <c r="E1799" s="8">
        <f t="shared" si="1"/>
        <v>43362</v>
      </c>
      <c r="F1799" s="9">
        <f>IFERROR(__xludf.DUMMYFUNCTION("""COMPUTED_VALUE"""),0.8337152777777778)</f>
        <v>0.8337152778</v>
      </c>
      <c r="G1799" s="3">
        <f t="shared" si="2"/>
        <v>20</v>
      </c>
      <c r="H1799" s="3">
        <f>IFERROR(__xludf.DUMMYFUNCTION("""COMPUTED_VALUE"""),0.0)</f>
        <v>0</v>
      </c>
      <c r="I1799" s="3">
        <f>IFERROR(__xludf.DUMMYFUNCTION("""COMPUTED_VALUE"""),33.0)</f>
        <v>33</v>
      </c>
    </row>
    <row r="1800">
      <c r="A1800" s="3">
        <v>1115.0</v>
      </c>
      <c r="B1800" s="3">
        <v>12.0</v>
      </c>
      <c r="C1800" s="3">
        <v>1127.0</v>
      </c>
      <c r="D1800" s="5">
        <v>43362.84413194445</v>
      </c>
      <c r="E1800" s="8">
        <f t="shared" si="1"/>
        <v>43362</v>
      </c>
      <c r="F1800" s="9">
        <f>IFERROR(__xludf.DUMMYFUNCTION("""COMPUTED_VALUE"""),0.8441319444444444)</f>
        <v>0.8441319444</v>
      </c>
      <c r="G1800" s="3">
        <f t="shared" si="2"/>
        <v>20</v>
      </c>
      <c r="H1800" s="3">
        <f>IFERROR(__xludf.DUMMYFUNCTION("""COMPUTED_VALUE"""),15.0)</f>
        <v>15</v>
      </c>
      <c r="I1800" s="3">
        <f>IFERROR(__xludf.DUMMYFUNCTION("""COMPUTED_VALUE"""),33.0)</f>
        <v>33</v>
      </c>
    </row>
    <row r="1801">
      <c r="A1801" s="3">
        <v>1077.0</v>
      </c>
      <c r="B1801" s="3">
        <v>15.0</v>
      </c>
      <c r="C1801" s="3">
        <v>1092.0</v>
      </c>
      <c r="D1801" s="5">
        <v>43362.854537037034</v>
      </c>
      <c r="E1801" s="8">
        <f t="shared" si="1"/>
        <v>43362</v>
      </c>
      <c r="F1801" s="9">
        <f>IFERROR(__xludf.DUMMYFUNCTION("""COMPUTED_VALUE"""),0.854537037037037)</f>
        <v>0.854537037</v>
      </c>
      <c r="G1801" s="3">
        <f t="shared" si="2"/>
        <v>20</v>
      </c>
      <c r="H1801" s="3">
        <f>IFERROR(__xludf.DUMMYFUNCTION("""COMPUTED_VALUE"""),30.0)</f>
        <v>30</v>
      </c>
      <c r="I1801" s="3">
        <f>IFERROR(__xludf.DUMMYFUNCTION("""COMPUTED_VALUE"""),32.0)</f>
        <v>32</v>
      </c>
    </row>
    <row r="1802">
      <c r="A1802" s="3">
        <v>1123.0</v>
      </c>
      <c r="B1802" s="3">
        <v>12.0</v>
      </c>
      <c r="C1802" s="3">
        <v>1135.0</v>
      </c>
      <c r="D1802" s="5">
        <v>43362.864953703705</v>
      </c>
      <c r="E1802" s="8">
        <f t="shared" si="1"/>
        <v>43362</v>
      </c>
      <c r="F1802" s="9">
        <f>IFERROR(__xludf.DUMMYFUNCTION("""COMPUTED_VALUE"""),0.8649537037037037)</f>
        <v>0.8649537037</v>
      </c>
      <c r="G1802" s="3">
        <f t="shared" si="2"/>
        <v>20</v>
      </c>
      <c r="H1802" s="3">
        <f>IFERROR(__xludf.DUMMYFUNCTION("""COMPUTED_VALUE"""),45.0)</f>
        <v>45</v>
      </c>
      <c r="I1802" s="3">
        <f>IFERROR(__xludf.DUMMYFUNCTION("""COMPUTED_VALUE"""),32.0)</f>
        <v>32</v>
      </c>
    </row>
    <row r="1803">
      <c r="A1803" s="3">
        <v>1079.0</v>
      </c>
      <c r="B1803" s="3">
        <v>13.0</v>
      </c>
      <c r="C1803" s="3">
        <v>1092.0</v>
      </c>
      <c r="D1803" s="5">
        <v>43362.87537037037</v>
      </c>
      <c r="E1803" s="8">
        <f t="shared" si="1"/>
        <v>43362</v>
      </c>
      <c r="F1803" s="9">
        <f>IFERROR(__xludf.DUMMYFUNCTION("""COMPUTED_VALUE"""),0.8753703703703704)</f>
        <v>0.8753703704</v>
      </c>
      <c r="G1803" s="3">
        <f t="shared" si="2"/>
        <v>21</v>
      </c>
      <c r="H1803" s="3">
        <f>IFERROR(__xludf.DUMMYFUNCTION("""COMPUTED_VALUE"""),0.0)</f>
        <v>0</v>
      </c>
      <c r="I1803" s="3">
        <f>IFERROR(__xludf.DUMMYFUNCTION("""COMPUTED_VALUE"""),32.0)</f>
        <v>32</v>
      </c>
    </row>
    <row r="1804">
      <c r="A1804" s="3">
        <v>1070.0</v>
      </c>
      <c r="B1804" s="3">
        <v>10.0</v>
      </c>
      <c r="C1804" s="3">
        <v>1080.0</v>
      </c>
      <c r="D1804" s="5">
        <v>43362.885787037034</v>
      </c>
      <c r="E1804" s="8">
        <f t="shared" si="1"/>
        <v>43362</v>
      </c>
      <c r="F1804" s="9">
        <f>IFERROR(__xludf.DUMMYFUNCTION("""COMPUTED_VALUE"""),0.885787037037037)</f>
        <v>0.885787037</v>
      </c>
      <c r="G1804" s="3">
        <f t="shared" si="2"/>
        <v>21</v>
      </c>
      <c r="H1804" s="3">
        <f>IFERROR(__xludf.DUMMYFUNCTION("""COMPUTED_VALUE"""),15.0)</f>
        <v>15</v>
      </c>
      <c r="I1804" s="3">
        <f>IFERROR(__xludf.DUMMYFUNCTION("""COMPUTED_VALUE"""),32.0)</f>
        <v>32</v>
      </c>
    </row>
    <row r="1805">
      <c r="A1805" s="3">
        <v>988.0</v>
      </c>
      <c r="B1805" s="3">
        <v>10.0</v>
      </c>
      <c r="C1805" s="3">
        <v>998.0</v>
      </c>
      <c r="D1805" s="5">
        <v>43362.896215277775</v>
      </c>
      <c r="E1805" s="8">
        <f t="shared" si="1"/>
        <v>43362</v>
      </c>
      <c r="F1805" s="9">
        <f>IFERROR(__xludf.DUMMYFUNCTION("""COMPUTED_VALUE"""),0.8962152777777778)</f>
        <v>0.8962152778</v>
      </c>
      <c r="G1805" s="3">
        <f t="shared" si="2"/>
        <v>21</v>
      </c>
      <c r="H1805" s="3">
        <f>IFERROR(__xludf.DUMMYFUNCTION("""COMPUTED_VALUE"""),30.0)</f>
        <v>30</v>
      </c>
      <c r="I1805" s="3">
        <f>IFERROR(__xludf.DUMMYFUNCTION("""COMPUTED_VALUE"""),33.0)</f>
        <v>33</v>
      </c>
    </row>
    <row r="1806">
      <c r="A1806" s="3">
        <v>943.0</v>
      </c>
      <c r="B1806" s="3">
        <v>8.0</v>
      </c>
      <c r="C1806" s="3">
        <v>951.0</v>
      </c>
      <c r="D1806" s="5">
        <v>43362.90662037037</v>
      </c>
      <c r="E1806" s="8">
        <f t="shared" si="1"/>
        <v>43362</v>
      </c>
      <c r="F1806" s="9">
        <f>IFERROR(__xludf.DUMMYFUNCTION("""COMPUTED_VALUE"""),0.9066203703703704)</f>
        <v>0.9066203704</v>
      </c>
      <c r="G1806" s="3">
        <f t="shared" si="2"/>
        <v>21</v>
      </c>
      <c r="H1806" s="3">
        <f>IFERROR(__xludf.DUMMYFUNCTION("""COMPUTED_VALUE"""),45.0)</f>
        <v>45</v>
      </c>
      <c r="I1806" s="3">
        <f>IFERROR(__xludf.DUMMYFUNCTION("""COMPUTED_VALUE"""),32.0)</f>
        <v>32</v>
      </c>
    </row>
    <row r="1807">
      <c r="A1807" s="3">
        <v>849.0</v>
      </c>
      <c r="B1807" s="3">
        <v>10.0</v>
      </c>
      <c r="C1807" s="3">
        <v>859.0</v>
      </c>
      <c r="D1807" s="5">
        <v>43362.91704861111</v>
      </c>
      <c r="E1807" s="8">
        <f t="shared" si="1"/>
        <v>43362</v>
      </c>
      <c r="F1807" s="9">
        <f>IFERROR(__xludf.DUMMYFUNCTION("""COMPUTED_VALUE"""),0.9170486111111111)</f>
        <v>0.9170486111</v>
      </c>
      <c r="G1807" s="3">
        <f t="shared" si="2"/>
        <v>22</v>
      </c>
      <c r="H1807" s="3">
        <f>IFERROR(__xludf.DUMMYFUNCTION("""COMPUTED_VALUE"""),0.0)</f>
        <v>0</v>
      </c>
      <c r="I1807" s="3">
        <f>IFERROR(__xludf.DUMMYFUNCTION("""COMPUTED_VALUE"""),33.0)</f>
        <v>33</v>
      </c>
    </row>
    <row r="1808">
      <c r="A1808" s="3">
        <v>878.0</v>
      </c>
      <c r="B1808" s="3">
        <v>9.0</v>
      </c>
      <c r="C1808" s="3">
        <v>887.0</v>
      </c>
      <c r="D1808" s="5">
        <v>43362.927453703705</v>
      </c>
      <c r="E1808" s="8">
        <f t="shared" si="1"/>
        <v>43362</v>
      </c>
      <c r="F1808" s="9">
        <f>IFERROR(__xludf.DUMMYFUNCTION("""COMPUTED_VALUE"""),0.9274537037037037)</f>
        <v>0.9274537037</v>
      </c>
      <c r="G1808" s="3">
        <f t="shared" si="2"/>
        <v>22</v>
      </c>
      <c r="H1808" s="3">
        <f>IFERROR(__xludf.DUMMYFUNCTION("""COMPUTED_VALUE"""),15.0)</f>
        <v>15</v>
      </c>
      <c r="I1808" s="3">
        <f>IFERROR(__xludf.DUMMYFUNCTION("""COMPUTED_VALUE"""),32.0)</f>
        <v>32</v>
      </c>
    </row>
    <row r="1809">
      <c r="A1809" s="3">
        <v>824.0</v>
      </c>
      <c r="B1809" s="3">
        <v>5.0</v>
      </c>
      <c r="C1809" s="3">
        <v>829.0</v>
      </c>
      <c r="D1809" s="5">
        <v>43362.93787037037</v>
      </c>
      <c r="E1809" s="8">
        <f t="shared" si="1"/>
        <v>43362</v>
      </c>
      <c r="F1809" s="9">
        <f>IFERROR(__xludf.DUMMYFUNCTION("""COMPUTED_VALUE"""),0.9378703703703704)</f>
        <v>0.9378703704</v>
      </c>
      <c r="G1809" s="3">
        <f t="shared" si="2"/>
        <v>22</v>
      </c>
      <c r="H1809" s="3">
        <f>IFERROR(__xludf.DUMMYFUNCTION("""COMPUTED_VALUE"""),30.0)</f>
        <v>30</v>
      </c>
      <c r="I1809" s="3">
        <f>IFERROR(__xludf.DUMMYFUNCTION("""COMPUTED_VALUE"""),32.0)</f>
        <v>32</v>
      </c>
    </row>
    <row r="1810">
      <c r="A1810" s="3">
        <v>771.0</v>
      </c>
      <c r="B1810" s="3">
        <v>4.0</v>
      </c>
      <c r="C1810" s="3">
        <v>775.0</v>
      </c>
      <c r="D1810" s="5">
        <v>43362.948287037034</v>
      </c>
      <c r="E1810" s="8">
        <f t="shared" si="1"/>
        <v>43362</v>
      </c>
      <c r="F1810" s="9">
        <f>IFERROR(__xludf.DUMMYFUNCTION("""COMPUTED_VALUE"""),0.948287037037037)</f>
        <v>0.948287037</v>
      </c>
      <c r="G1810" s="3">
        <f t="shared" si="2"/>
        <v>22</v>
      </c>
      <c r="H1810" s="3">
        <f>IFERROR(__xludf.DUMMYFUNCTION("""COMPUTED_VALUE"""),45.0)</f>
        <v>45</v>
      </c>
      <c r="I1810" s="3">
        <f>IFERROR(__xludf.DUMMYFUNCTION("""COMPUTED_VALUE"""),32.0)</f>
        <v>32</v>
      </c>
    </row>
    <row r="1811">
      <c r="A1811" s="3">
        <v>679.0</v>
      </c>
      <c r="B1811" s="3">
        <v>7.0</v>
      </c>
      <c r="C1811" s="3">
        <v>680.0</v>
      </c>
      <c r="D1811" s="5">
        <v>43362.958703703705</v>
      </c>
      <c r="E1811" s="8">
        <f t="shared" si="1"/>
        <v>43362</v>
      </c>
      <c r="F1811" s="9">
        <f>IFERROR(__xludf.DUMMYFUNCTION("""COMPUTED_VALUE"""),0.9587037037037037)</f>
        <v>0.9587037037</v>
      </c>
      <c r="G1811" s="3">
        <f t="shared" si="2"/>
        <v>23</v>
      </c>
      <c r="H1811" s="3">
        <f>IFERROR(__xludf.DUMMYFUNCTION("""COMPUTED_VALUE"""),0.0)</f>
        <v>0</v>
      </c>
      <c r="I1811" s="3">
        <f>IFERROR(__xludf.DUMMYFUNCTION("""COMPUTED_VALUE"""),32.0)</f>
        <v>32</v>
      </c>
    </row>
    <row r="1812">
      <c r="A1812" s="3">
        <v>656.0</v>
      </c>
      <c r="B1812" s="3">
        <v>3.0</v>
      </c>
      <c r="C1812" s="3">
        <v>659.0</v>
      </c>
      <c r="D1812" s="5">
        <v>43362.96912037037</v>
      </c>
      <c r="E1812" s="8">
        <f t="shared" si="1"/>
        <v>43362</v>
      </c>
      <c r="F1812" s="9">
        <f>IFERROR(__xludf.DUMMYFUNCTION("""COMPUTED_VALUE"""),0.9691203703703704)</f>
        <v>0.9691203704</v>
      </c>
      <c r="G1812" s="3">
        <f t="shared" si="2"/>
        <v>23</v>
      </c>
      <c r="H1812" s="3">
        <f>IFERROR(__xludf.DUMMYFUNCTION("""COMPUTED_VALUE"""),15.0)</f>
        <v>15</v>
      </c>
      <c r="I1812" s="3">
        <f>IFERROR(__xludf.DUMMYFUNCTION("""COMPUTED_VALUE"""),32.0)</f>
        <v>32</v>
      </c>
    </row>
    <row r="1813">
      <c r="A1813" s="3">
        <v>575.0</v>
      </c>
      <c r="B1813" s="3">
        <v>5.0</v>
      </c>
      <c r="C1813" s="3">
        <v>580.0</v>
      </c>
      <c r="D1813" s="5">
        <v>43362.979537037034</v>
      </c>
      <c r="E1813" s="8">
        <f t="shared" si="1"/>
        <v>43362</v>
      </c>
      <c r="F1813" s="9">
        <f>IFERROR(__xludf.DUMMYFUNCTION("""COMPUTED_VALUE"""),0.979537037037037)</f>
        <v>0.979537037</v>
      </c>
      <c r="G1813" s="3">
        <f t="shared" si="2"/>
        <v>23</v>
      </c>
      <c r="H1813" s="3">
        <f>IFERROR(__xludf.DUMMYFUNCTION("""COMPUTED_VALUE"""),30.0)</f>
        <v>30</v>
      </c>
      <c r="I1813" s="3">
        <f>IFERROR(__xludf.DUMMYFUNCTION("""COMPUTED_VALUE"""),32.0)</f>
        <v>32</v>
      </c>
    </row>
    <row r="1814">
      <c r="A1814" s="3">
        <v>476.0</v>
      </c>
      <c r="B1814" s="3">
        <v>6.0</v>
      </c>
      <c r="C1814" s="3">
        <v>482.0</v>
      </c>
      <c r="D1814" s="5">
        <v>43362.989953703705</v>
      </c>
      <c r="E1814" s="8">
        <f t="shared" si="1"/>
        <v>43362</v>
      </c>
      <c r="F1814" s="9">
        <f>IFERROR(__xludf.DUMMYFUNCTION("""COMPUTED_VALUE"""),0.9899537037037037)</f>
        <v>0.9899537037</v>
      </c>
      <c r="G1814" s="3">
        <f t="shared" si="2"/>
        <v>23</v>
      </c>
      <c r="H1814" s="3">
        <f>IFERROR(__xludf.DUMMYFUNCTION("""COMPUTED_VALUE"""),45.0)</f>
        <v>45</v>
      </c>
      <c r="I1814" s="3">
        <f>IFERROR(__xludf.DUMMYFUNCTION("""COMPUTED_VALUE"""),32.0)</f>
        <v>32</v>
      </c>
    </row>
    <row r="1815">
      <c r="A1815" s="3">
        <v>414.0</v>
      </c>
      <c r="B1815" s="3">
        <v>6.0</v>
      </c>
      <c r="C1815" s="3">
        <v>420.0</v>
      </c>
      <c r="D1815" s="5">
        <v>43363.00037037037</v>
      </c>
      <c r="E1815" s="8">
        <f t="shared" si="1"/>
        <v>43363</v>
      </c>
      <c r="F1815" s="9">
        <f>IFERROR(__xludf.DUMMYFUNCTION("""COMPUTED_VALUE"""),3.7037037037037035E-4)</f>
        <v>0.0003703703704</v>
      </c>
      <c r="G1815" s="3">
        <f t="shared" si="2"/>
        <v>0</v>
      </c>
      <c r="H1815" s="3">
        <f>IFERROR(__xludf.DUMMYFUNCTION("""COMPUTED_VALUE"""),0.0)</f>
        <v>0</v>
      </c>
      <c r="I1815" s="3">
        <f>IFERROR(__xludf.DUMMYFUNCTION("""COMPUTED_VALUE"""),32.0)</f>
        <v>32</v>
      </c>
    </row>
    <row r="1816">
      <c r="A1816" s="3">
        <v>426.0</v>
      </c>
      <c r="B1816" s="3">
        <v>6.0</v>
      </c>
      <c r="C1816" s="3">
        <v>432.0</v>
      </c>
      <c r="D1816" s="5">
        <v>43363.010787037034</v>
      </c>
      <c r="E1816" s="8">
        <f t="shared" si="1"/>
        <v>43363</v>
      </c>
      <c r="F1816" s="9">
        <f>IFERROR(__xludf.DUMMYFUNCTION("""COMPUTED_VALUE"""),0.010787037037037038)</f>
        <v>0.01078703704</v>
      </c>
      <c r="G1816" s="3">
        <f t="shared" si="2"/>
        <v>0</v>
      </c>
      <c r="H1816" s="3">
        <f>IFERROR(__xludf.DUMMYFUNCTION("""COMPUTED_VALUE"""),15.0)</f>
        <v>15</v>
      </c>
      <c r="I1816" s="3">
        <f>IFERROR(__xludf.DUMMYFUNCTION("""COMPUTED_VALUE"""),32.0)</f>
        <v>32</v>
      </c>
    </row>
    <row r="1817">
      <c r="A1817" s="3">
        <v>372.0</v>
      </c>
      <c r="B1817" s="3">
        <v>4.0</v>
      </c>
      <c r="C1817" s="3">
        <v>376.0</v>
      </c>
      <c r="D1817" s="5">
        <v>43363.021203703705</v>
      </c>
      <c r="E1817" s="8">
        <f t="shared" si="1"/>
        <v>43363</v>
      </c>
      <c r="F1817" s="9">
        <f>IFERROR(__xludf.DUMMYFUNCTION("""COMPUTED_VALUE"""),0.021203703703703704)</f>
        <v>0.0212037037</v>
      </c>
      <c r="G1817" s="3">
        <f t="shared" si="2"/>
        <v>0</v>
      </c>
      <c r="H1817" s="3">
        <f>IFERROR(__xludf.DUMMYFUNCTION("""COMPUTED_VALUE"""),30.0)</f>
        <v>30</v>
      </c>
      <c r="I1817" s="3">
        <f>IFERROR(__xludf.DUMMYFUNCTION("""COMPUTED_VALUE"""),32.0)</f>
        <v>32</v>
      </c>
    </row>
    <row r="1818">
      <c r="A1818" s="3">
        <v>300.0</v>
      </c>
      <c r="B1818" s="3">
        <v>3.0</v>
      </c>
      <c r="C1818" s="3">
        <v>303.0</v>
      </c>
      <c r="D1818" s="5">
        <v>43363.03160879629</v>
      </c>
      <c r="E1818" s="8">
        <f t="shared" si="1"/>
        <v>43363</v>
      </c>
      <c r="F1818" s="9">
        <f>IFERROR(__xludf.DUMMYFUNCTION("""COMPUTED_VALUE"""),0.031608796296296295)</f>
        <v>0.0316087963</v>
      </c>
      <c r="G1818" s="3">
        <f t="shared" si="2"/>
        <v>0</v>
      </c>
      <c r="H1818" s="3">
        <f>IFERROR(__xludf.DUMMYFUNCTION("""COMPUTED_VALUE"""),45.0)</f>
        <v>45</v>
      </c>
      <c r="I1818" s="3">
        <f>IFERROR(__xludf.DUMMYFUNCTION("""COMPUTED_VALUE"""),31.0)</f>
        <v>31</v>
      </c>
    </row>
    <row r="1819">
      <c r="A1819" s="3">
        <v>304.0</v>
      </c>
      <c r="B1819" s="3">
        <v>3.0</v>
      </c>
      <c r="C1819" s="3">
        <v>307.0</v>
      </c>
      <c r="D1819" s="5">
        <v>43363.042037037034</v>
      </c>
      <c r="E1819" s="8">
        <f t="shared" si="1"/>
        <v>43363</v>
      </c>
      <c r="F1819" s="9">
        <f>IFERROR(__xludf.DUMMYFUNCTION("""COMPUTED_VALUE"""),0.04203703703703704)</f>
        <v>0.04203703704</v>
      </c>
      <c r="G1819" s="3">
        <f t="shared" si="2"/>
        <v>1</v>
      </c>
      <c r="H1819" s="3">
        <f>IFERROR(__xludf.DUMMYFUNCTION("""COMPUTED_VALUE"""),0.0)</f>
        <v>0</v>
      </c>
      <c r="I1819" s="3">
        <f>IFERROR(__xludf.DUMMYFUNCTION("""COMPUTED_VALUE"""),32.0)</f>
        <v>32</v>
      </c>
    </row>
    <row r="1820">
      <c r="A1820" s="3">
        <v>337.0</v>
      </c>
      <c r="B1820" s="3">
        <v>3.0</v>
      </c>
      <c r="C1820" s="3">
        <v>340.0</v>
      </c>
      <c r="D1820" s="5">
        <v>43363.052453703705</v>
      </c>
      <c r="E1820" s="8">
        <f t="shared" si="1"/>
        <v>43363</v>
      </c>
      <c r="F1820" s="9">
        <f>IFERROR(__xludf.DUMMYFUNCTION("""COMPUTED_VALUE"""),0.052453703703703704)</f>
        <v>0.0524537037</v>
      </c>
      <c r="G1820" s="3">
        <f t="shared" si="2"/>
        <v>1</v>
      </c>
      <c r="H1820" s="3">
        <f>IFERROR(__xludf.DUMMYFUNCTION("""COMPUTED_VALUE"""),15.0)</f>
        <v>15</v>
      </c>
      <c r="I1820" s="3">
        <f>IFERROR(__xludf.DUMMYFUNCTION("""COMPUTED_VALUE"""),32.0)</f>
        <v>32</v>
      </c>
    </row>
    <row r="1821">
      <c r="A1821" s="3">
        <v>285.0</v>
      </c>
      <c r="B1821" s="3">
        <v>4.0</v>
      </c>
      <c r="C1821" s="3">
        <v>289.0</v>
      </c>
      <c r="D1821" s="5">
        <v>43363.06287037037</v>
      </c>
      <c r="E1821" s="8">
        <f t="shared" si="1"/>
        <v>43363</v>
      </c>
      <c r="F1821" s="9">
        <f>IFERROR(__xludf.DUMMYFUNCTION("""COMPUTED_VALUE"""),0.06287037037037037)</f>
        <v>0.06287037037</v>
      </c>
      <c r="G1821" s="3">
        <f t="shared" si="2"/>
        <v>1</v>
      </c>
      <c r="H1821" s="3">
        <f>IFERROR(__xludf.DUMMYFUNCTION("""COMPUTED_VALUE"""),30.0)</f>
        <v>30</v>
      </c>
      <c r="I1821" s="3">
        <f>IFERROR(__xludf.DUMMYFUNCTION("""COMPUTED_VALUE"""),32.0)</f>
        <v>32</v>
      </c>
    </row>
    <row r="1822">
      <c r="A1822" s="3">
        <v>287.0</v>
      </c>
      <c r="B1822" s="3">
        <v>5.0</v>
      </c>
      <c r="C1822" s="3">
        <v>292.0</v>
      </c>
      <c r="D1822" s="5">
        <v>43363.073287037034</v>
      </c>
      <c r="E1822" s="8">
        <f t="shared" si="1"/>
        <v>43363</v>
      </c>
      <c r="F1822" s="9">
        <f>IFERROR(__xludf.DUMMYFUNCTION("""COMPUTED_VALUE"""),0.07328703703703704)</f>
        <v>0.07328703704</v>
      </c>
      <c r="G1822" s="3">
        <f t="shared" si="2"/>
        <v>1</v>
      </c>
      <c r="H1822" s="3">
        <f>IFERROR(__xludf.DUMMYFUNCTION("""COMPUTED_VALUE"""),45.0)</f>
        <v>45</v>
      </c>
      <c r="I1822" s="3">
        <f>IFERROR(__xludf.DUMMYFUNCTION("""COMPUTED_VALUE"""),32.0)</f>
        <v>32</v>
      </c>
    </row>
    <row r="1823">
      <c r="A1823" s="3">
        <v>266.0</v>
      </c>
      <c r="B1823" s="3">
        <v>2.0</v>
      </c>
      <c r="C1823" s="3">
        <v>268.0</v>
      </c>
      <c r="D1823" s="5">
        <v>43363.0837962963</v>
      </c>
      <c r="E1823" s="8">
        <f t="shared" si="1"/>
        <v>43363</v>
      </c>
      <c r="F1823" s="9">
        <f>IFERROR(__xludf.DUMMYFUNCTION("""COMPUTED_VALUE"""),0.0837962962962963)</f>
        <v>0.0837962963</v>
      </c>
      <c r="G1823" s="3">
        <f t="shared" si="2"/>
        <v>2</v>
      </c>
      <c r="H1823" s="3">
        <f>IFERROR(__xludf.DUMMYFUNCTION("""COMPUTED_VALUE"""),0.0)</f>
        <v>0</v>
      </c>
      <c r="I1823" s="3">
        <f>IFERROR(__xludf.DUMMYFUNCTION("""COMPUTED_VALUE"""),40.0)</f>
        <v>40</v>
      </c>
    </row>
    <row r="1824">
      <c r="A1824" s="3">
        <v>223.0</v>
      </c>
      <c r="B1824" s="3">
        <v>2.0</v>
      </c>
      <c r="C1824" s="3">
        <v>225.0</v>
      </c>
      <c r="D1824" s="5">
        <v>43363.09412037037</v>
      </c>
      <c r="E1824" s="8">
        <f t="shared" si="1"/>
        <v>43363</v>
      </c>
      <c r="F1824" s="9">
        <f>IFERROR(__xludf.DUMMYFUNCTION("""COMPUTED_VALUE"""),0.09412037037037037)</f>
        <v>0.09412037037</v>
      </c>
      <c r="G1824" s="3">
        <f t="shared" si="2"/>
        <v>2</v>
      </c>
      <c r="H1824" s="3">
        <f>IFERROR(__xludf.DUMMYFUNCTION("""COMPUTED_VALUE"""),15.0)</f>
        <v>15</v>
      </c>
      <c r="I1824" s="3">
        <f>IFERROR(__xludf.DUMMYFUNCTION("""COMPUTED_VALUE"""),32.0)</f>
        <v>32</v>
      </c>
    </row>
    <row r="1825">
      <c r="A1825" s="3">
        <v>246.0</v>
      </c>
      <c r="B1825" s="3">
        <v>7.0</v>
      </c>
      <c r="C1825" s="3">
        <v>253.0</v>
      </c>
      <c r="D1825" s="5">
        <v>43363.104537037034</v>
      </c>
      <c r="E1825" s="8">
        <f t="shared" si="1"/>
        <v>43363</v>
      </c>
      <c r="F1825" s="9">
        <f>IFERROR(__xludf.DUMMYFUNCTION("""COMPUTED_VALUE"""),0.10453703703703704)</f>
        <v>0.104537037</v>
      </c>
      <c r="G1825" s="3">
        <f t="shared" si="2"/>
        <v>2</v>
      </c>
      <c r="H1825" s="3">
        <f>IFERROR(__xludf.DUMMYFUNCTION("""COMPUTED_VALUE"""),30.0)</f>
        <v>30</v>
      </c>
      <c r="I1825" s="3">
        <f>IFERROR(__xludf.DUMMYFUNCTION("""COMPUTED_VALUE"""),32.0)</f>
        <v>32</v>
      </c>
    </row>
    <row r="1826">
      <c r="A1826" s="3">
        <v>182.0</v>
      </c>
      <c r="B1826" s="3">
        <v>5.0</v>
      </c>
      <c r="C1826" s="3">
        <v>187.0</v>
      </c>
      <c r="D1826" s="5">
        <v>43363.114953703705</v>
      </c>
      <c r="E1826" s="8">
        <f t="shared" si="1"/>
        <v>43363</v>
      </c>
      <c r="F1826" s="9">
        <f>IFERROR(__xludf.DUMMYFUNCTION("""COMPUTED_VALUE"""),0.1149537037037037)</f>
        <v>0.1149537037</v>
      </c>
      <c r="G1826" s="3">
        <f t="shared" si="2"/>
        <v>2</v>
      </c>
      <c r="H1826" s="3">
        <f>IFERROR(__xludf.DUMMYFUNCTION("""COMPUTED_VALUE"""),45.0)</f>
        <v>45</v>
      </c>
      <c r="I1826" s="3">
        <f>IFERROR(__xludf.DUMMYFUNCTION("""COMPUTED_VALUE"""),32.0)</f>
        <v>32</v>
      </c>
    </row>
    <row r="1827">
      <c r="A1827" s="3">
        <v>158.0</v>
      </c>
      <c r="B1827" s="3">
        <v>1.0</v>
      </c>
      <c r="C1827" s="3">
        <v>159.0</v>
      </c>
      <c r="D1827" s="5">
        <v>43363.12538194445</v>
      </c>
      <c r="E1827" s="8">
        <f t="shared" si="1"/>
        <v>43363</v>
      </c>
      <c r="F1827" s="9">
        <f>IFERROR(__xludf.DUMMYFUNCTION("""COMPUTED_VALUE"""),0.12538194444444445)</f>
        <v>0.1253819444</v>
      </c>
      <c r="G1827" s="3">
        <f t="shared" si="2"/>
        <v>3</v>
      </c>
      <c r="H1827" s="3">
        <f>IFERROR(__xludf.DUMMYFUNCTION("""COMPUTED_VALUE"""),0.0)</f>
        <v>0</v>
      </c>
      <c r="I1827" s="3">
        <f>IFERROR(__xludf.DUMMYFUNCTION("""COMPUTED_VALUE"""),33.0)</f>
        <v>33</v>
      </c>
    </row>
    <row r="1828">
      <c r="A1828" s="3">
        <v>143.0</v>
      </c>
      <c r="B1828" s="3">
        <v>2.0</v>
      </c>
      <c r="C1828" s="3">
        <v>145.0</v>
      </c>
      <c r="D1828" s="5">
        <v>43363.135787037034</v>
      </c>
      <c r="E1828" s="8">
        <f t="shared" si="1"/>
        <v>43363</v>
      </c>
      <c r="F1828" s="9">
        <f>IFERROR(__xludf.DUMMYFUNCTION("""COMPUTED_VALUE"""),0.13578703703703704)</f>
        <v>0.135787037</v>
      </c>
      <c r="G1828" s="3">
        <f t="shared" si="2"/>
        <v>3</v>
      </c>
      <c r="H1828" s="3">
        <f>IFERROR(__xludf.DUMMYFUNCTION("""COMPUTED_VALUE"""),15.0)</f>
        <v>15</v>
      </c>
      <c r="I1828" s="3">
        <f>IFERROR(__xludf.DUMMYFUNCTION("""COMPUTED_VALUE"""),32.0)</f>
        <v>32</v>
      </c>
    </row>
    <row r="1829">
      <c r="A1829" s="3">
        <v>115.0</v>
      </c>
      <c r="B1829" s="3">
        <v>1.0</v>
      </c>
      <c r="C1829" s="3">
        <v>116.0</v>
      </c>
      <c r="D1829" s="5">
        <v>43363.14619212963</v>
      </c>
      <c r="E1829" s="8">
        <f t="shared" si="1"/>
        <v>43363</v>
      </c>
      <c r="F1829" s="9">
        <f>IFERROR(__xludf.DUMMYFUNCTION("""COMPUTED_VALUE"""),0.14619212962962963)</f>
        <v>0.1461921296</v>
      </c>
      <c r="G1829" s="3">
        <f t="shared" si="2"/>
        <v>3</v>
      </c>
      <c r="H1829" s="3">
        <f>IFERROR(__xludf.DUMMYFUNCTION("""COMPUTED_VALUE"""),30.0)</f>
        <v>30</v>
      </c>
      <c r="I1829" s="3">
        <f>IFERROR(__xludf.DUMMYFUNCTION("""COMPUTED_VALUE"""),31.0)</f>
        <v>31</v>
      </c>
    </row>
    <row r="1830">
      <c r="A1830" s="3">
        <v>108.0</v>
      </c>
      <c r="B1830" s="3">
        <v>0.0</v>
      </c>
      <c r="C1830" s="3">
        <v>108.0</v>
      </c>
      <c r="D1830" s="5">
        <v>43363.15662037037</v>
      </c>
      <c r="E1830" s="8">
        <f t="shared" si="1"/>
        <v>43363</v>
      </c>
      <c r="F1830" s="9">
        <f>IFERROR(__xludf.DUMMYFUNCTION("""COMPUTED_VALUE"""),0.15662037037037038)</f>
        <v>0.1566203704</v>
      </c>
      <c r="G1830" s="3">
        <f t="shared" si="2"/>
        <v>3</v>
      </c>
      <c r="H1830" s="3">
        <f>IFERROR(__xludf.DUMMYFUNCTION("""COMPUTED_VALUE"""),45.0)</f>
        <v>45</v>
      </c>
      <c r="I1830" s="3">
        <f>IFERROR(__xludf.DUMMYFUNCTION("""COMPUTED_VALUE"""),32.0)</f>
        <v>32</v>
      </c>
    </row>
    <row r="1831">
      <c r="A1831" s="3">
        <v>109.0</v>
      </c>
      <c r="B1831" s="3">
        <v>0.0</v>
      </c>
      <c r="C1831" s="3">
        <v>103.0</v>
      </c>
      <c r="D1831" s="5">
        <v>43363.167025462964</v>
      </c>
      <c r="E1831" s="8">
        <f t="shared" si="1"/>
        <v>43363</v>
      </c>
      <c r="F1831" s="9">
        <f>IFERROR(__xludf.DUMMYFUNCTION("""COMPUTED_VALUE"""),0.16702546296296297)</f>
        <v>0.167025463</v>
      </c>
      <c r="G1831" s="3">
        <f t="shared" si="2"/>
        <v>4</v>
      </c>
      <c r="H1831" s="3">
        <f>IFERROR(__xludf.DUMMYFUNCTION("""COMPUTED_VALUE"""),0.0)</f>
        <v>0</v>
      </c>
      <c r="I1831" s="3">
        <f>IFERROR(__xludf.DUMMYFUNCTION("""COMPUTED_VALUE"""),31.0)</f>
        <v>31</v>
      </c>
    </row>
    <row r="1832">
      <c r="A1832" s="3">
        <v>43.0</v>
      </c>
      <c r="B1832" s="3">
        <v>0.0</v>
      </c>
      <c r="C1832" s="3">
        <v>43.0</v>
      </c>
      <c r="D1832" s="5">
        <v>43363.17744212963</v>
      </c>
      <c r="E1832" s="8">
        <f t="shared" si="1"/>
        <v>43363</v>
      </c>
      <c r="F1832" s="9">
        <f>IFERROR(__xludf.DUMMYFUNCTION("""COMPUTED_VALUE"""),0.17744212962962963)</f>
        <v>0.1774421296</v>
      </c>
      <c r="G1832" s="3">
        <f t="shared" si="2"/>
        <v>4</v>
      </c>
      <c r="H1832" s="3">
        <f>IFERROR(__xludf.DUMMYFUNCTION("""COMPUTED_VALUE"""),15.0)</f>
        <v>15</v>
      </c>
      <c r="I1832" s="3">
        <f>IFERROR(__xludf.DUMMYFUNCTION("""COMPUTED_VALUE"""),31.0)</f>
        <v>31</v>
      </c>
    </row>
    <row r="1833">
      <c r="A1833" s="3">
        <v>25.0</v>
      </c>
      <c r="B1833" s="3">
        <v>0.0</v>
      </c>
      <c r="C1833" s="3">
        <v>25.0</v>
      </c>
      <c r="D1833" s="5">
        <v>43363.18787037037</v>
      </c>
      <c r="E1833" s="8">
        <f t="shared" si="1"/>
        <v>43363</v>
      </c>
      <c r="F1833" s="9">
        <f>IFERROR(__xludf.DUMMYFUNCTION("""COMPUTED_VALUE"""),0.18787037037037038)</f>
        <v>0.1878703704</v>
      </c>
      <c r="G1833" s="3">
        <f t="shared" si="2"/>
        <v>4</v>
      </c>
      <c r="H1833" s="3">
        <f>IFERROR(__xludf.DUMMYFUNCTION("""COMPUTED_VALUE"""),30.0)</f>
        <v>30</v>
      </c>
      <c r="I1833" s="3">
        <f>IFERROR(__xludf.DUMMYFUNCTION("""COMPUTED_VALUE"""),32.0)</f>
        <v>32</v>
      </c>
    </row>
    <row r="1834">
      <c r="A1834" s="3">
        <v>22.0</v>
      </c>
      <c r="B1834" s="3">
        <v>0.0</v>
      </c>
      <c r="C1834" s="3">
        <v>22.0</v>
      </c>
      <c r="D1834" s="5">
        <v>43363.198275462964</v>
      </c>
      <c r="E1834" s="8">
        <f t="shared" si="1"/>
        <v>43363</v>
      </c>
      <c r="F1834" s="9">
        <f>IFERROR(__xludf.DUMMYFUNCTION("""COMPUTED_VALUE"""),0.19827546296296297)</f>
        <v>0.198275463</v>
      </c>
      <c r="G1834" s="3">
        <f t="shared" si="2"/>
        <v>4</v>
      </c>
      <c r="H1834" s="3">
        <f>IFERROR(__xludf.DUMMYFUNCTION("""COMPUTED_VALUE"""),45.0)</f>
        <v>45</v>
      </c>
      <c r="I1834" s="3">
        <f>IFERROR(__xludf.DUMMYFUNCTION("""COMPUTED_VALUE"""),31.0)</f>
        <v>31</v>
      </c>
    </row>
    <row r="1835">
      <c r="A1835" s="3">
        <v>22.0</v>
      </c>
      <c r="B1835" s="3">
        <v>0.0</v>
      </c>
      <c r="C1835" s="3">
        <v>22.0</v>
      </c>
      <c r="D1835" s="5">
        <v>43363.208703703705</v>
      </c>
      <c r="E1835" s="8">
        <f t="shared" si="1"/>
        <v>43363</v>
      </c>
      <c r="F1835" s="9">
        <f>IFERROR(__xludf.DUMMYFUNCTION("""COMPUTED_VALUE"""),0.2087037037037037)</f>
        <v>0.2087037037</v>
      </c>
      <c r="G1835" s="3">
        <f t="shared" si="2"/>
        <v>5</v>
      </c>
      <c r="H1835" s="3">
        <f>IFERROR(__xludf.DUMMYFUNCTION("""COMPUTED_VALUE"""),0.0)</f>
        <v>0</v>
      </c>
      <c r="I1835" s="3">
        <f>IFERROR(__xludf.DUMMYFUNCTION("""COMPUTED_VALUE"""),32.0)</f>
        <v>32</v>
      </c>
    </row>
    <row r="1836">
      <c r="A1836" s="3">
        <v>21.0</v>
      </c>
      <c r="B1836" s="3">
        <v>0.0</v>
      </c>
      <c r="C1836" s="3">
        <v>21.0</v>
      </c>
      <c r="D1836" s="5">
        <v>43363.21910879629</v>
      </c>
      <c r="E1836" s="8">
        <f t="shared" si="1"/>
        <v>43363</v>
      </c>
      <c r="F1836" s="9">
        <f>IFERROR(__xludf.DUMMYFUNCTION("""COMPUTED_VALUE"""),0.2191087962962963)</f>
        <v>0.2191087963</v>
      </c>
      <c r="G1836" s="3">
        <f t="shared" si="2"/>
        <v>5</v>
      </c>
      <c r="H1836" s="3">
        <f>IFERROR(__xludf.DUMMYFUNCTION("""COMPUTED_VALUE"""),15.0)</f>
        <v>15</v>
      </c>
      <c r="I1836" s="3">
        <f>IFERROR(__xludf.DUMMYFUNCTION("""COMPUTED_VALUE"""),31.0)</f>
        <v>31</v>
      </c>
    </row>
    <row r="1837">
      <c r="A1837" s="3">
        <v>21.0</v>
      </c>
      <c r="B1837" s="3">
        <v>0.0</v>
      </c>
      <c r="C1837" s="3">
        <v>21.0</v>
      </c>
      <c r="D1837" s="5">
        <v>43363.229537037034</v>
      </c>
      <c r="E1837" s="8">
        <f t="shared" si="1"/>
        <v>43363</v>
      </c>
      <c r="F1837" s="9">
        <f>IFERROR(__xludf.DUMMYFUNCTION("""COMPUTED_VALUE"""),0.22953703703703704)</f>
        <v>0.229537037</v>
      </c>
      <c r="G1837" s="3">
        <f t="shared" si="2"/>
        <v>5</v>
      </c>
      <c r="H1837" s="3">
        <f>IFERROR(__xludf.DUMMYFUNCTION("""COMPUTED_VALUE"""),30.0)</f>
        <v>30</v>
      </c>
      <c r="I1837" s="3">
        <f>IFERROR(__xludf.DUMMYFUNCTION("""COMPUTED_VALUE"""),32.0)</f>
        <v>32</v>
      </c>
    </row>
    <row r="1838">
      <c r="A1838" s="3">
        <v>20.0</v>
      </c>
      <c r="B1838" s="3">
        <v>0.0</v>
      </c>
      <c r="C1838" s="3">
        <v>20.0</v>
      </c>
      <c r="D1838" s="5">
        <v>43363.23994212963</v>
      </c>
      <c r="E1838" s="8">
        <f t="shared" si="1"/>
        <v>43363</v>
      </c>
      <c r="F1838" s="9">
        <f>IFERROR(__xludf.DUMMYFUNCTION("""COMPUTED_VALUE"""),0.23994212962962963)</f>
        <v>0.2399421296</v>
      </c>
      <c r="G1838" s="3">
        <f t="shared" si="2"/>
        <v>5</v>
      </c>
      <c r="H1838" s="3">
        <f>IFERROR(__xludf.DUMMYFUNCTION("""COMPUTED_VALUE"""),45.0)</f>
        <v>45</v>
      </c>
      <c r="I1838" s="3">
        <f>IFERROR(__xludf.DUMMYFUNCTION("""COMPUTED_VALUE"""),31.0)</f>
        <v>31</v>
      </c>
    </row>
    <row r="1839">
      <c r="A1839" s="3">
        <v>21.0</v>
      </c>
      <c r="B1839" s="3">
        <v>0.0</v>
      </c>
      <c r="C1839" s="3">
        <v>17.0</v>
      </c>
      <c r="D1839" s="5">
        <v>43363.25037037037</v>
      </c>
      <c r="E1839" s="8">
        <f t="shared" si="1"/>
        <v>43363</v>
      </c>
      <c r="F1839" s="9">
        <f>IFERROR(__xludf.DUMMYFUNCTION("""COMPUTED_VALUE"""),0.25037037037037035)</f>
        <v>0.2503703704</v>
      </c>
      <c r="G1839" s="3">
        <f t="shared" si="2"/>
        <v>6</v>
      </c>
      <c r="H1839" s="3">
        <f>IFERROR(__xludf.DUMMYFUNCTION("""COMPUTED_VALUE"""),0.0)</f>
        <v>0</v>
      </c>
      <c r="I1839" s="3">
        <f>IFERROR(__xludf.DUMMYFUNCTION("""COMPUTED_VALUE"""),32.0)</f>
        <v>32</v>
      </c>
    </row>
    <row r="1840">
      <c r="A1840" s="3">
        <v>18.0</v>
      </c>
      <c r="B1840" s="3">
        <v>0.0</v>
      </c>
      <c r="C1840" s="3">
        <v>17.0</v>
      </c>
      <c r="D1840" s="5">
        <v>43363.260775462964</v>
      </c>
      <c r="E1840" s="8">
        <f t="shared" si="1"/>
        <v>43363</v>
      </c>
      <c r="F1840" s="9">
        <f>IFERROR(__xludf.DUMMYFUNCTION("""COMPUTED_VALUE"""),0.26077546296296295)</f>
        <v>0.260775463</v>
      </c>
      <c r="G1840" s="3">
        <f t="shared" si="2"/>
        <v>6</v>
      </c>
      <c r="H1840" s="3">
        <f>IFERROR(__xludf.DUMMYFUNCTION("""COMPUTED_VALUE"""),15.0)</f>
        <v>15</v>
      </c>
      <c r="I1840" s="3">
        <f>IFERROR(__xludf.DUMMYFUNCTION("""COMPUTED_VALUE"""),31.0)</f>
        <v>31</v>
      </c>
    </row>
    <row r="1841">
      <c r="A1841" s="3">
        <v>18.0</v>
      </c>
      <c r="B1841" s="3">
        <v>0.0</v>
      </c>
      <c r="C1841" s="3">
        <v>17.0</v>
      </c>
      <c r="D1841" s="5">
        <v>43363.27395833333</v>
      </c>
      <c r="E1841" s="8">
        <f t="shared" si="1"/>
        <v>43363</v>
      </c>
      <c r="F1841" s="9">
        <f>IFERROR(__xludf.DUMMYFUNCTION("""COMPUTED_VALUE"""),0.27395833333333336)</f>
        <v>0.2739583333</v>
      </c>
      <c r="G1841" s="3">
        <f t="shared" si="2"/>
        <v>6</v>
      </c>
      <c r="H1841" s="3">
        <f>IFERROR(__xludf.DUMMYFUNCTION("""COMPUTED_VALUE"""),34.0)</f>
        <v>34</v>
      </c>
      <c r="I1841" s="3">
        <f>IFERROR(__xludf.DUMMYFUNCTION("""COMPUTED_VALUE"""),30.0)</f>
        <v>30</v>
      </c>
    </row>
    <row r="1842">
      <c r="A1842" s="3">
        <v>18.0</v>
      </c>
      <c r="B1842" s="3">
        <v>0.0</v>
      </c>
      <c r="C1842" s="3">
        <v>17.0</v>
      </c>
      <c r="D1842" s="5">
        <v>43363.28160879629</v>
      </c>
      <c r="E1842" s="8">
        <f t="shared" si="1"/>
        <v>43363</v>
      </c>
      <c r="F1842" s="9">
        <f>IFERROR(__xludf.DUMMYFUNCTION("""COMPUTED_VALUE"""),0.2816087962962963)</f>
        <v>0.2816087963</v>
      </c>
      <c r="G1842" s="3">
        <f t="shared" si="2"/>
        <v>6</v>
      </c>
      <c r="H1842" s="3">
        <f>IFERROR(__xludf.DUMMYFUNCTION("""COMPUTED_VALUE"""),45.0)</f>
        <v>45</v>
      </c>
      <c r="I1842" s="3">
        <f>IFERROR(__xludf.DUMMYFUNCTION("""COMPUTED_VALUE"""),31.0)</f>
        <v>31</v>
      </c>
    </row>
    <row r="1843">
      <c r="A1843" s="3">
        <v>20.0</v>
      </c>
      <c r="B1843" s="3">
        <v>0.0</v>
      </c>
      <c r="C1843" s="3">
        <v>19.0</v>
      </c>
      <c r="D1843" s="5">
        <v>43363.292037037034</v>
      </c>
      <c r="E1843" s="8">
        <f t="shared" si="1"/>
        <v>43363</v>
      </c>
      <c r="F1843" s="9">
        <f>IFERROR(__xludf.DUMMYFUNCTION("""COMPUTED_VALUE"""),0.29203703703703704)</f>
        <v>0.292037037</v>
      </c>
      <c r="G1843" s="3">
        <f t="shared" si="2"/>
        <v>7</v>
      </c>
      <c r="H1843" s="3">
        <f>IFERROR(__xludf.DUMMYFUNCTION("""COMPUTED_VALUE"""),0.0)</f>
        <v>0</v>
      </c>
      <c r="I1843" s="3">
        <f>IFERROR(__xludf.DUMMYFUNCTION("""COMPUTED_VALUE"""),32.0)</f>
        <v>32</v>
      </c>
    </row>
    <row r="1844">
      <c r="A1844" s="3">
        <v>43.0</v>
      </c>
      <c r="B1844" s="3">
        <v>0.0</v>
      </c>
      <c r="C1844" s="3">
        <v>33.0</v>
      </c>
      <c r="D1844" s="5">
        <v>43363.302465277775</v>
      </c>
      <c r="E1844" s="8">
        <f t="shared" si="1"/>
        <v>43363</v>
      </c>
      <c r="F1844" s="9">
        <f>IFERROR(__xludf.DUMMYFUNCTION("""COMPUTED_VALUE"""),0.30246527777777776)</f>
        <v>0.3024652778</v>
      </c>
      <c r="G1844" s="3">
        <f t="shared" si="2"/>
        <v>7</v>
      </c>
      <c r="H1844" s="3">
        <f>IFERROR(__xludf.DUMMYFUNCTION("""COMPUTED_VALUE"""),15.0)</f>
        <v>15</v>
      </c>
      <c r="I1844" s="3">
        <f>IFERROR(__xludf.DUMMYFUNCTION("""COMPUTED_VALUE"""),33.0)</f>
        <v>33</v>
      </c>
    </row>
    <row r="1845">
      <c r="A1845" s="3">
        <v>33.0</v>
      </c>
      <c r="B1845" s="3">
        <v>0.0</v>
      </c>
      <c r="C1845" s="3">
        <v>31.0</v>
      </c>
      <c r="D1845" s="5">
        <v>43363.31288194445</v>
      </c>
      <c r="E1845" s="8">
        <f t="shared" si="1"/>
        <v>43363</v>
      </c>
      <c r="F1845" s="9">
        <f>IFERROR(__xludf.DUMMYFUNCTION("""COMPUTED_VALUE"""),0.31288194444444445)</f>
        <v>0.3128819444</v>
      </c>
      <c r="G1845" s="3">
        <f t="shared" si="2"/>
        <v>7</v>
      </c>
      <c r="H1845" s="3">
        <f>IFERROR(__xludf.DUMMYFUNCTION("""COMPUTED_VALUE"""),30.0)</f>
        <v>30</v>
      </c>
      <c r="I1845" s="3">
        <f>IFERROR(__xludf.DUMMYFUNCTION("""COMPUTED_VALUE"""),33.0)</f>
        <v>33</v>
      </c>
    </row>
    <row r="1846">
      <c r="A1846" s="3">
        <v>60.0</v>
      </c>
      <c r="B1846" s="3">
        <v>0.0</v>
      </c>
      <c r="C1846" s="3">
        <v>59.0</v>
      </c>
      <c r="D1846" s="5">
        <v>43363.32331018519</v>
      </c>
      <c r="E1846" s="8">
        <f t="shared" si="1"/>
        <v>43363</v>
      </c>
      <c r="F1846" s="9">
        <f>IFERROR(__xludf.DUMMYFUNCTION("""COMPUTED_VALUE"""),0.3233101851851852)</f>
        <v>0.3233101852</v>
      </c>
      <c r="G1846" s="3">
        <f t="shared" si="2"/>
        <v>7</v>
      </c>
      <c r="H1846" s="3">
        <f>IFERROR(__xludf.DUMMYFUNCTION("""COMPUTED_VALUE"""),45.0)</f>
        <v>45</v>
      </c>
      <c r="I1846" s="3">
        <f>IFERROR(__xludf.DUMMYFUNCTION("""COMPUTED_VALUE"""),34.0)</f>
        <v>34</v>
      </c>
    </row>
    <row r="1847">
      <c r="A1847" s="3">
        <v>46.0</v>
      </c>
      <c r="B1847" s="3">
        <v>0.0</v>
      </c>
      <c r="C1847" s="3">
        <v>45.0</v>
      </c>
      <c r="D1847" s="5">
        <v>43363.333715277775</v>
      </c>
      <c r="E1847" s="8">
        <f t="shared" si="1"/>
        <v>43363</v>
      </c>
      <c r="F1847" s="9">
        <f>IFERROR(__xludf.DUMMYFUNCTION("""COMPUTED_VALUE"""),0.33371527777777776)</f>
        <v>0.3337152778</v>
      </c>
      <c r="G1847" s="3">
        <f t="shared" si="2"/>
        <v>8</v>
      </c>
      <c r="H1847" s="3">
        <f>IFERROR(__xludf.DUMMYFUNCTION("""COMPUTED_VALUE"""),0.0)</f>
        <v>0</v>
      </c>
      <c r="I1847" s="3">
        <f>IFERROR(__xludf.DUMMYFUNCTION("""COMPUTED_VALUE"""),33.0)</f>
        <v>33</v>
      </c>
    </row>
    <row r="1848">
      <c r="A1848" s="3">
        <v>70.0</v>
      </c>
      <c r="B1848" s="3">
        <v>0.0</v>
      </c>
      <c r="C1848" s="3">
        <v>69.0</v>
      </c>
      <c r="D1848" s="5">
        <v>43363.34413194445</v>
      </c>
      <c r="E1848" s="8">
        <f t="shared" si="1"/>
        <v>43363</v>
      </c>
      <c r="F1848" s="9">
        <f>IFERROR(__xludf.DUMMYFUNCTION("""COMPUTED_VALUE"""),0.34413194444444445)</f>
        <v>0.3441319444</v>
      </c>
      <c r="G1848" s="3">
        <f t="shared" si="2"/>
        <v>8</v>
      </c>
      <c r="H1848" s="3">
        <f>IFERROR(__xludf.DUMMYFUNCTION("""COMPUTED_VALUE"""),15.0)</f>
        <v>15</v>
      </c>
      <c r="I1848" s="3">
        <f>IFERROR(__xludf.DUMMYFUNCTION("""COMPUTED_VALUE"""),33.0)</f>
        <v>33</v>
      </c>
    </row>
    <row r="1849">
      <c r="A1849" s="3">
        <v>120.0</v>
      </c>
      <c r="B1849" s="3">
        <v>1.0</v>
      </c>
      <c r="C1849" s="3">
        <v>121.0</v>
      </c>
      <c r="D1849" s="5">
        <v>43363.35461805556</v>
      </c>
      <c r="E1849" s="8">
        <f t="shared" si="1"/>
        <v>43363</v>
      </c>
      <c r="F1849" s="9">
        <f>IFERROR(__xludf.DUMMYFUNCTION("""COMPUTED_VALUE"""),0.35461805555555553)</f>
        <v>0.3546180556</v>
      </c>
      <c r="G1849" s="3">
        <f t="shared" si="2"/>
        <v>8</v>
      </c>
      <c r="H1849" s="3">
        <f>IFERROR(__xludf.DUMMYFUNCTION("""COMPUTED_VALUE"""),30.0)</f>
        <v>30</v>
      </c>
      <c r="I1849" s="3">
        <f>IFERROR(__xludf.DUMMYFUNCTION("""COMPUTED_VALUE"""),39.0)</f>
        <v>39</v>
      </c>
    </row>
    <row r="1850">
      <c r="A1850" s="3">
        <v>207.0</v>
      </c>
      <c r="B1850" s="3">
        <v>0.0</v>
      </c>
      <c r="C1850" s="3">
        <v>206.0</v>
      </c>
      <c r="D1850" s="5">
        <v>43363.364965277775</v>
      </c>
      <c r="E1850" s="8">
        <f t="shared" si="1"/>
        <v>43363</v>
      </c>
      <c r="F1850" s="9">
        <f>IFERROR(__xludf.DUMMYFUNCTION("""COMPUTED_VALUE"""),0.36496527777777776)</f>
        <v>0.3649652778</v>
      </c>
      <c r="G1850" s="3">
        <f t="shared" si="2"/>
        <v>8</v>
      </c>
      <c r="H1850" s="3">
        <f>IFERROR(__xludf.DUMMYFUNCTION("""COMPUTED_VALUE"""),45.0)</f>
        <v>45</v>
      </c>
      <c r="I1850" s="3">
        <f>IFERROR(__xludf.DUMMYFUNCTION("""COMPUTED_VALUE"""),33.0)</f>
        <v>33</v>
      </c>
    </row>
    <row r="1851">
      <c r="A1851" s="3">
        <v>194.0</v>
      </c>
      <c r="B1851" s="3">
        <v>0.0</v>
      </c>
      <c r="C1851" s="3">
        <v>194.0</v>
      </c>
      <c r="D1851" s="5">
        <v>43363.37538194445</v>
      </c>
      <c r="E1851" s="8">
        <f t="shared" si="1"/>
        <v>43363</v>
      </c>
      <c r="F1851" s="9">
        <f>IFERROR(__xludf.DUMMYFUNCTION("""COMPUTED_VALUE"""),0.37538194444444445)</f>
        <v>0.3753819444</v>
      </c>
      <c r="G1851" s="3">
        <f t="shared" si="2"/>
        <v>9</v>
      </c>
      <c r="H1851" s="3">
        <f>IFERROR(__xludf.DUMMYFUNCTION("""COMPUTED_VALUE"""),0.0)</f>
        <v>0</v>
      </c>
      <c r="I1851" s="3">
        <f>IFERROR(__xludf.DUMMYFUNCTION("""COMPUTED_VALUE"""),33.0)</f>
        <v>33</v>
      </c>
    </row>
    <row r="1852">
      <c r="A1852" s="3">
        <v>304.0</v>
      </c>
      <c r="B1852" s="3">
        <v>1.0</v>
      </c>
      <c r="C1852" s="3">
        <v>305.0</v>
      </c>
      <c r="D1852" s="5">
        <v>43363.385787037034</v>
      </c>
      <c r="E1852" s="8">
        <f t="shared" si="1"/>
        <v>43363</v>
      </c>
      <c r="F1852" s="9">
        <f>IFERROR(__xludf.DUMMYFUNCTION("""COMPUTED_VALUE"""),0.38578703703703704)</f>
        <v>0.385787037</v>
      </c>
      <c r="G1852" s="3">
        <f t="shared" si="2"/>
        <v>9</v>
      </c>
      <c r="H1852" s="3">
        <f>IFERROR(__xludf.DUMMYFUNCTION("""COMPUTED_VALUE"""),15.0)</f>
        <v>15</v>
      </c>
      <c r="I1852" s="3">
        <f>IFERROR(__xludf.DUMMYFUNCTION("""COMPUTED_VALUE"""),32.0)</f>
        <v>32</v>
      </c>
    </row>
    <row r="1853">
      <c r="A1853" s="3">
        <v>498.0</v>
      </c>
      <c r="B1853" s="3">
        <v>3.0</v>
      </c>
      <c r="C1853" s="3">
        <v>501.0</v>
      </c>
      <c r="D1853" s="5">
        <v>43363.39622685185</v>
      </c>
      <c r="E1853" s="8">
        <f t="shared" si="1"/>
        <v>43363</v>
      </c>
      <c r="F1853" s="9">
        <f>IFERROR(__xludf.DUMMYFUNCTION("""COMPUTED_VALUE"""),0.39622685185185186)</f>
        <v>0.3962268519</v>
      </c>
      <c r="G1853" s="3">
        <f t="shared" si="2"/>
        <v>9</v>
      </c>
      <c r="H1853" s="3">
        <f>IFERROR(__xludf.DUMMYFUNCTION("""COMPUTED_VALUE"""),30.0)</f>
        <v>30</v>
      </c>
      <c r="I1853" s="3">
        <f>IFERROR(__xludf.DUMMYFUNCTION("""COMPUTED_VALUE"""),34.0)</f>
        <v>34</v>
      </c>
    </row>
    <row r="1854">
      <c r="A1854" s="3">
        <v>915.0</v>
      </c>
      <c r="B1854" s="3">
        <v>7.0</v>
      </c>
      <c r="C1854" s="3">
        <v>922.0</v>
      </c>
      <c r="D1854" s="5">
        <v>43363.40663194445</v>
      </c>
      <c r="E1854" s="8">
        <f t="shared" si="1"/>
        <v>43363</v>
      </c>
      <c r="F1854" s="9">
        <f>IFERROR(__xludf.DUMMYFUNCTION("""COMPUTED_VALUE"""),0.40663194444444445)</f>
        <v>0.4066319444</v>
      </c>
      <c r="G1854" s="3">
        <f t="shared" si="2"/>
        <v>9</v>
      </c>
      <c r="H1854" s="3">
        <f>IFERROR(__xludf.DUMMYFUNCTION("""COMPUTED_VALUE"""),45.0)</f>
        <v>45</v>
      </c>
      <c r="I1854" s="3">
        <f>IFERROR(__xludf.DUMMYFUNCTION("""COMPUTED_VALUE"""),33.0)</f>
        <v>33</v>
      </c>
    </row>
    <row r="1855">
      <c r="A1855" s="3">
        <v>752.0</v>
      </c>
      <c r="B1855" s="3">
        <v>13.0</v>
      </c>
      <c r="C1855" s="3">
        <v>765.0</v>
      </c>
      <c r="D1855" s="5">
        <v>43363.41704861111</v>
      </c>
      <c r="E1855" s="8">
        <f t="shared" si="1"/>
        <v>43363</v>
      </c>
      <c r="F1855" s="9">
        <f>IFERROR(__xludf.DUMMYFUNCTION("""COMPUTED_VALUE"""),0.41704861111111113)</f>
        <v>0.4170486111</v>
      </c>
      <c r="G1855" s="3">
        <f t="shared" si="2"/>
        <v>10</v>
      </c>
      <c r="H1855" s="3">
        <f>IFERROR(__xludf.DUMMYFUNCTION("""COMPUTED_VALUE"""),0.0)</f>
        <v>0</v>
      </c>
      <c r="I1855" s="3">
        <f>IFERROR(__xludf.DUMMYFUNCTION("""COMPUTED_VALUE"""),33.0)</f>
        <v>33</v>
      </c>
    </row>
    <row r="1856">
      <c r="A1856" s="3">
        <v>815.0</v>
      </c>
      <c r="B1856" s="3">
        <v>13.0</v>
      </c>
      <c r="C1856" s="3">
        <v>819.0</v>
      </c>
      <c r="D1856" s="5">
        <v>43363.427453703705</v>
      </c>
      <c r="E1856" s="8">
        <f t="shared" si="1"/>
        <v>43363</v>
      </c>
      <c r="F1856" s="9">
        <f>IFERROR(__xludf.DUMMYFUNCTION("""COMPUTED_VALUE"""),0.4274537037037037)</f>
        <v>0.4274537037</v>
      </c>
      <c r="G1856" s="3">
        <f t="shared" si="2"/>
        <v>10</v>
      </c>
      <c r="H1856" s="3">
        <f>IFERROR(__xludf.DUMMYFUNCTION("""COMPUTED_VALUE"""),15.0)</f>
        <v>15</v>
      </c>
      <c r="I1856" s="3">
        <f>IFERROR(__xludf.DUMMYFUNCTION("""COMPUTED_VALUE"""),32.0)</f>
        <v>32</v>
      </c>
    </row>
    <row r="1857">
      <c r="A1857" s="3">
        <v>911.0</v>
      </c>
      <c r="B1857" s="3">
        <v>12.0</v>
      </c>
      <c r="C1857" s="3">
        <v>923.0</v>
      </c>
      <c r="D1857" s="5">
        <v>43363.43788194445</v>
      </c>
      <c r="E1857" s="8">
        <f t="shared" si="1"/>
        <v>43363</v>
      </c>
      <c r="F1857" s="9">
        <f>IFERROR(__xludf.DUMMYFUNCTION("""COMPUTED_VALUE"""),0.43788194444444445)</f>
        <v>0.4378819444</v>
      </c>
      <c r="G1857" s="3">
        <f t="shared" si="2"/>
        <v>10</v>
      </c>
      <c r="H1857" s="3">
        <f>IFERROR(__xludf.DUMMYFUNCTION("""COMPUTED_VALUE"""),30.0)</f>
        <v>30</v>
      </c>
      <c r="I1857" s="3">
        <f>IFERROR(__xludf.DUMMYFUNCTION("""COMPUTED_VALUE"""),33.0)</f>
        <v>33</v>
      </c>
    </row>
    <row r="1858">
      <c r="A1858" s="3">
        <v>1106.0</v>
      </c>
      <c r="B1858" s="3">
        <v>20.0</v>
      </c>
      <c r="C1858" s="3">
        <v>1126.0</v>
      </c>
      <c r="D1858" s="5">
        <v>43363.448287037034</v>
      </c>
      <c r="E1858" s="8">
        <f t="shared" si="1"/>
        <v>43363</v>
      </c>
      <c r="F1858" s="9">
        <f>IFERROR(__xludf.DUMMYFUNCTION("""COMPUTED_VALUE"""),0.44828703703703704)</f>
        <v>0.448287037</v>
      </c>
      <c r="G1858" s="3">
        <f t="shared" si="2"/>
        <v>10</v>
      </c>
      <c r="H1858" s="3">
        <f>IFERROR(__xludf.DUMMYFUNCTION("""COMPUTED_VALUE"""),45.0)</f>
        <v>45</v>
      </c>
      <c r="I1858" s="3">
        <f>IFERROR(__xludf.DUMMYFUNCTION("""COMPUTED_VALUE"""),32.0)</f>
        <v>32</v>
      </c>
    </row>
    <row r="1859">
      <c r="A1859" s="3">
        <v>914.0</v>
      </c>
      <c r="B1859" s="3">
        <v>18.0</v>
      </c>
      <c r="C1859" s="3">
        <v>932.0</v>
      </c>
      <c r="D1859" s="5">
        <v>43363.458715277775</v>
      </c>
      <c r="E1859" s="8">
        <f t="shared" si="1"/>
        <v>43363</v>
      </c>
      <c r="F1859" s="9">
        <f>IFERROR(__xludf.DUMMYFUNCTION("""COMPUTED_VALUE"""),0.45871527777777776)</f>
        <v>0.4587152778</v>
      </c>
      <c r="G1859" s="3">
        <f t="shared" si="2"/>
        <v>11</v>
      </c>
      <c r="H1859" s="3">
        <f>IFERROR(__xludf.DUMMYFUNCTION("""COMPUTED_VALUE"""),0.0)</f>
        <v>0</v>
      </c>
      <c r="I1859" s="3">
        <f>IFERROR(__xludf.DUMMYFUNCTION("""COMPUTED_VALUE"""),33.0)</f>
        <v>33</v>
      </c>
    </row>
    <row r="1860">
      <c r="A1860" s="3">
        <v>775.0</v>
      </c>
      <c r="B1860" s="3">
        <v>18.0</v>
      </c>
      <c r="C1860" s="3">
        <v>792.0</v>
      </c>
      <c r="D1860" s="5">
        <v>43363.46913194445</v>
      </c>
      <c r="E1860" s="8">
        <f t="shared" si="1"/>
        <v>43363</v>
      </c>
      <c r="F1860" s="9">
        <f>IFERROR(__xludf.DUMMYFUNCTION("""COMPUTED_VALUE"""),0.46913194444444445)</f>
        <v>0.4691319444</v>
      </c>
      <c r="G1860" s="3">
        <f t="shared" si="2"/>
        <v>11</v>
      </c>
      <c r="H1860" s="3">
        <f>IFERROR(__xludf.DUMMYFUNCTION("""COMPUTED_VALUE"""),15.0)</f>
        <v>15</v>
      </c>
      <c r="I1860" s="3">
        <f>IFERROR(__xludf.DUMMYFUNCTION("""COMPUTED_VALUE"""),33.0)</f>
        <v>33</v>
      </c>
    </row>
    <row r="1861">
      <c r="A1861" s="3">
        <v>611.0</v>
      </c>
      <c r="B1861" s="3">
        <v>12.0</v>
      </c>
      <c r="C1861" s="3">
        <v>623.0</v>
      </c>
      <c r="D1861" s="5">
        <v>43363.479537037034</v>
      </c>
      <c r="E1861" s="8">
        <f t="shared" si="1"/>
        <v>43363</v>
      </c>
      <c r="F1861" s="9">
        <f>IFERROR(__xludf.DUMMYFUNCTION("""COMPUTED_VALUE"""),0.47953703703703704)</f>
        <v>0.479537037</v>
      </c>
      <c r="G1861" s="3">
        <f t="shared" si="2"/>
        <v>11</v>
      </c>
      <c r="H1861" s="3">
        <f>IFERROR(__xludf.DUMMYFUNCTION("""COMPUTED_VALUE"""),30.0)</f>
        <v>30</v>
      </c>
      <c r="I1861" s="3">
        <f>IFERROR(__xludf.DUMMYFUNCTION("""COMPUTED_VALUE"""),32.0)</f>
        <v>32</v>
      </c>
    </row>
    <row r="1862">
      <c r="A1862" s="3">
        <v>523.0</v>
      </c>
      <c r="B1862" s="3">
        <v>7.0</v>
      </c>
      <c r="C1862" s="3">
        <v>530.0</v>
      </c>
      <c r="D1862" s="5">
        <v>43363.489965277775</v>
      </c>
      <c r="E1862" s="8">
        <f t="shared" si="1"/>
        <v>43363</v>
      </c>
      <c r="F1862" s="9">
        <f>IFERROR(__xludf.DUMMYFUNCTION("""COMPUTED_VALUE"""),0.48996527777777776)</f>
        <v>0.4899652778</v>
      </c>
      <c r="G1862" s="3">
        <f t="shared" si="2"/>
        <v>11</v>
      </c>
      <c r="H1862" s="3">
        <f>IFERROR(__xludf.DUMMYFUNCTION("""COMPUTED_VALUE"""),45.0)</f>
        <v>45</v>
      </c>
      <c r="I1862" s="3">
        <f>IFERROR(__xludf.DUMMYFUNCTION("""COMPUTED_VALUE"""),33.0)</f>
        <v>33</v>
      </c>
    </row>
    <row r="1863">
      <c r="A1863" s="3">
        <v>374.0</v>
      </c>
      <c r="B1863" s="3">
        <v>3.0</v>
      </c>
      <c r="C1863" s="3">
        <v>377.0</v>
      </c>
      <c r="D1863" s="5">
        <v>43363.50038194445</v>
      </c>
      <c r="E1863" s="8">
        <f t="shared" si="1"/>
        <v>43363</v>
      </c>
      <c r="F1863" s="9">
        <f>IFERROR(__xludf.DUMMYFUNCTION("""COMPUTED_VALUE"""),0.5003819444444444)</f>
        <v>0.5003819444</v>
      </c>
      <c r="G1863" s="3">
        <f t="shared" si="2"/>
        <v>12</v>
      </c>
      <c r="H1863" s="3">
        <f>IFERROR(__xludf.DUMMYFUNCTION("""COMPUTED_VALUE"""),0.0)</f>
        <v>0</v>
      </c>
      <c r="I1863" s="3">
        <f>IFERROR(__xludf.DUMMYFUNCTION("""COMPUTED_VALUE"""),33.0)</f>
        <v>33</v>
      </c>
    </row>
    <row r="1864">
      <c r="A1864" s="3">
        <v>400.0</v>
      </c>
      <c r="B1864" s="3">
        <v>2.0</v>
      </c>
      <c r="C1864" s="3">
        <v>402.0</v>
      </c>
      <c r="D1864" s="5">
        <v>43363.510787037034</v>
      </c>
      <c r="E1864" s="8">
        <f t="shared" si="1"/>
        <v>43363</v>
      </c>
      <c r="F1864" s="9">
        <f>IFERROR(__xludf.DUMMYFUNCTION("""COMPUTED_VALUE"""),0.510787037037037)</f>
        <v>0.510787037</v>
      </c>
      <c r="G1864" s="3">
        <f t="shared" si="2"/>
        <v>12</v>
      </c>
      <c r="H1864" s="3">
        <f>IFERROR(__xludf.DUMMYFUNCTION("""COMPUTED_VALUE"""),15.0)</f>
        <v>15</v>
      </c>
      <c r="I1864" s="3">
        <f>IFERROR(__xludf.DUMMYFUNCTION("""COMPUTED_VALUE"""),32.0)</f>
        <v>32</v>
      </c>
    </row>
    <row r="1865">
      <c r="A1865" s="3">
        <v>393.0</v>
      </c>
      <c r="B1865" s="3">
        <v>5.0</v>
      </c>
      <c r="C1865" s="3">
        <v>398.0</v>
      </c>
      <c r="D1865" s="5">
        <v>43363.521215277775</v>
      </c>
      <c r="E1865" s="8">
        <f t="shared" si="1"/>
        <v>43363</v>
      </c>
      <c r="F1865" s="9">
        <f>IFERROR(__xludf.DUMMYFUNCTION("""COMPUTED_VALUE"""),0.5212152777777778)</f>
        <v>0.5212152778</v>
      </c>
      <c r="G1865" s="3">
        <f t="shared" si="2"/>
        <v>12</v>
      </c>
      <c r="H1865" s="3">
        <f>IFERROR(__xludf.DUMMYFUNCTION("""COMPUTED_VALUE"""),30.0)</f>
        <v>30</v>
      </c>
      <c r="I1865" s="3">
        <f>IFERROR(__xludf.DUMMYFUNCTION("""COMPUTED_VALUE"""),33.0)</f>
        <v>33</v>
      </c>
    </row>
    <row r="1866">
      <c r="A1866" s="3">
        <v>422.0</v>
      </c>
      <c r="B1866" s="3">
        <v>4.0</v>
      </c>
      <c r="C1866" s="3">
        <v>426.0</v>
      </c>
      <c r="D1866" s="5">
        <v>43363.53162037037</v>
      </c>
      <c r="E1866" s="8">
        <f t="shared" si="1"/>
        <v>43363</v>
      </c>
      <c r="F1866" s="9">
        <f>IFERROR(__xludf.DUMMYFUNCTION("""COMPUTED_VALUE"""),0.5316203703703704)</f>
        <v>0.5316203704</v>
      </c>
      <c r="G1866" s="3">
        <f t="shared" si="2"/>
        <v>12</v>
      </c>
      <c r="H1866" s="3">
        <f>IFERROR(__xludf.DUMMYFUNCTION("""COMPUTED_VALUE"""),45.0)</f>
        <v>45</v>
      </c>
      <c r="I1866" s="3">
        <f>IFERROR(__xludf.DUMMYFUNCTION("""COMPUTED_VALUE"""),32.0)</f>
        <v>32</v>
      </c>
    </row>
    <row r="1867">
      <c r="A1867" s="3">
        <v>404.0</v>
      </c>
      <c r="B1867" s="3">
        <v>6.0</v>
      </c>
      <c r="C1867" s="3">
        <v>410.0</v>
      </c>
      <c r="D1867" s="5">
        <v>43363.552465277775</v>
      </c>
      <c r="E1867" s="8">
        <f t="shared" si="1"/>
        <v>43363</v>
      </c>
      <c r="F1867" s="9">
        <f>IFERROR(__xludf.DUMMYFUNCTION("""COMPUTED_VALUE"""),0.5524652777777778)</f>
        <v>0.5524652778</v>
      </c>
      <c r="G1867" s="3">
        <f t="shared" si="2"/>
        <v>13</v>
      </c>
      <c r="H1867" s="3">
        <f>IFERROR(__xludf.DUMMYFUNCTION("""COMPUTED_VALUE"""),15.0)</f>
        <v>15</v>
      </c>
      <c r="I1867" s="3">
        <f>IFERROR(__xludf.DUMMYFUNCTION("""COMPUTED_VALUE"""),33.0)</f>
        <v>33</v>
      </c>
    </row>
    <row r="1868">
      <c r="A1868" s="3">
        <v>388.0</v>
      </c>
      <c r="B1868" s="3">
        <v>4.0</v>
      </c>
      <c r="C1868" s="3">
        <v>392.0</v>
      </c>
      <c r="D1868" s="5">
        <v>43363.56287037037</v>
      </c>
      <c r="E1868" s="8">
        <f t="shared" si="1"/>
        <v>43363</v>
      </c>
      <c r="F1868" s="9">
        <f>IFERROR(__xludf.DUMMYFUNCTION("""COMPUTED_VALUE"""),0.5628703703703704)</f>
        <v>0.5628703704</v>
      </c>
      <c r="G1868" s="3">
        <f t="shared" si="2"/>
        <v>13</v>
      </c>
      <c r="H1868" s="3">
        <f>IFERROR(__xludf.DUMMYFUNCTION("""COMPUTED_VALUE"""),30.0)</f>
        <v>30</v>
      </c>
      <c r="I1868" s="3">
        <f>IFERROR(__xludf.DUMMYFUNCTION("""COMPUTED_VALUE"""),32.0)</f>
        <v>32</v>
      </c>
    </row>
    <row r="1869">
      <c r="A1869" s="3">
        <v>449.0</v>
      </c>
      <c r="B1869" s="3">
        <v>5.0</v>
      </c>
      <c r="C1869" s="3">
        <v>454.0</v>
      </c>
      <c r="D1869" s="5">
        <v>43363.573287037034</v>
      </c>
      <c r="E1869" s="8">
        <f t="shared" si="1"/>
        <v>43363</v>
      </c>
      <c r="F1869" s="9">
        <f>IFERROR(__xludf.DUMMYFUNCTION("""COMPUTED_VALUE"""),0.573287037037037)</f>
        <v>0.573287037</v>
      </c>
      <c r="G1869" s="3">
        <f t="shared" si="2"/>
        <v>13</v>
      </c>
      <c r="H1869" s="3">
        <f>IFERROR(__xludf.DUMMYFUNCTION("""COMPUTED_VALUE"""),45.0)</f>
        <v>45</v>
      </c>
      <c r="I1869" s="3">
        <f>IFERROR(__xludf.DUMMYFUNCTION("""COMPUTED_VALUE"""),32.0)</f>
        <v>32</v>
      </c>
    </row>
    <row r="1870">
      <c r="A1870" s="3">
        <v>448.0</v>
      </c>
      <c r="B1870" s="3">
        <v>2.0</v>
      </c>
      <c r="C1870" s="3">
        <v>444.0</v>
      </c>
      <c r="D1870" s="5">
        <v>43363.59413194445</v>
      </c>
      <c r="E1870" s="8">
        <f t="shared" si="1"/>
        <v>43363</v>
      </c>
      <c r="F1870" s="9">
        <f>IFERROR(__xludf.DUMMYFUNCTION("""COMPUTED_VALUE"""),0.5941319444444444)</f>
        <v>0.5941319444</v>
      </c>
      <c r="G1870" s="3">
        <f t="shared" si="2"/>
        <v>14</v>
      </c>
      <c r="H1870" s="3">
        <f>IFERROR(__xludf.DUMMYFUNCTION("""COMPUTED_VALUE"""),15.0)</f>
        <v>15</v>
      </c>
      <c r="I1870" s="3">
        <f>IFERROR(__xludf.DUMMYFUNCTION("""COMPUTED_VALUE"""),33.0)</f>
        <v>33</v>
      </c>
    </row>
    <row r="1871">
      <c r="A1871" s="3">
        <v>401.0</v>
      </c>
      <c r="B1871" s="3">
        <v>3.0</v>
      </c>
      <c r="C1871" s="3">
        <v>404.0</v>
      </c>
      <c r="D1871" s="5">
        <v>43363.604537037034</v>
      </c>
      <c r="E1871" s="8">
        <f t="shared" si="1"/>
        <v>43363</v>
      </c>
      <c r="F1871" s="9">
        <f>IFERROR(__xludf.DUMMYFUNCTION("""COMPUTED_VALUE"""),0.604537037037037)</f>
        <v>0.604537037</v>
      </c>
      <c r="G1871" s="3">
        <f t="shared" si="2"/>
        <v>14</v>
      </c>
      <c r="H1871" s="3">
        <f>IFERROR(__xludf.DUMMYFUNCTION("""COMPUTED_VALUE"""),30.0)</f>
        <v>30</v>
      </c>
      <c r="I1871" s="3">
        <f>IFERROR(__xludf.DUMMYFUNCTION("""COMPUTED_VALUE"""),32.0)</f>
        <v>32</v>
      </c>
    </row>
    <row r="1872">
      <c r="A1872" s="3">
        <v>475.0</v>
      </c>
      <c r="B1872" s="3">
        <v>6.0</v>
      </c>
      <c r="C1872" s="3">
        <v>481.0</v>
      </c>
      <c r="D1872" s="5">
        <v>43363.614953703705</v>
      </c>
      <c r="E1872" s="8">
        <f t="shared" si="1"/>
        <v>43363</v>
      </c>
      <c r="F1872" s="9">
        <f>IFERROR(__xludf.DUMMYFUNCTION("""COMPUTED_VALUE"""),0.6149537037037037)</f>
        <v>0.6149537037</v>
      </c>
      <c r="G1872" s="3">
        <f t="shared" si="2"/>
        <v>14</v>
      </c>
      <c r="H1872" s="3">
        <f>IFERROR(__xludf.DUMMYFUNCTION("""COMPUTED_VALUE"""),45.0)</f>
        <v>45</v>
      </c>
      <c r="I1872" s="3">
        <f>IFERROR(__xludf.DUMMYFUNCTION("""COMPUTED_VALUE"""),32.0)</f>
        <v>32</v>
      </c>
    </row>
    <row r="1873">
      <c r="A1873" s="3">
        <v>469.0</v>
      </c>
      <c r="B1873" s="3">
        <v>6.0</v>
      </c>
      <c r="C1873" s="3">
        <v>475.0</v>
      </c>
      <c r="D1873" s="5">
        <v>43363.62537037037</v>
      </c>
      <c r="E1873" s="8">
        <f t="shared" si="1"/>
        <v>43363</v>
      </c>
      <c r="F1873" s="9">
        <f>IFERROR(__xludf.DUMMYFUNCTION("""COMPUTED_VALUE"""),0.6253703703703704)</f>
        <v>0.6253703704</v>
      </c>
      <c r="G1873" s="3">
        <f t="shared" si="2"/>
        <v>15</v>
      </c>
      <c r="H1873" s="3">
        <f>IFERROR(__xludf.DUMMYFUNCTION("""COMPUTED_VALUE"""),0.0)</f>
        <v>0</v>
      </c>
      <c r="I1873" s="3">
        <f>IFERROR(__xludf.DUMMYFUNCTION("""COMPUTED_VALUE"""),32.0)</f>
        <v>32</v>
      </c>
    </row>
    <row r="1874">
      <c r="A1874" s="3">
        <v>535.0</v>
      </c>
      <c r="B1874" s="3">
        <v>3.0</v>
      </c>
      <c r="C1874" s="3">
        <v>538.0</v>
      </c>
      <c r="D1874" s="5">
        <v>43363.635787037034</v>
      </c>
      <c r="E1874" s="8">
        <f t="shared" si="1"/>
        <v>43363</v>
      </c>
      <c r="F1874" s="9">
        <f>IFERROR(__xludf.DUMMYFUNCTION("""COMPUTED_VALUE"""),0.635787037037037)</f>
        <v>0.635787037</v>
      </c>
      <c r="G1874" s="3">
        <f t="shared" si="2"/>
        <v>15</v>
      </c>
      <c r="H1874" s="3">
        <f>IFERROR(__xludf.DUMMYFUNCTION("""COMPUTED_VALUE"""),15.0)</f>
        <v>15</v>
      </c>
      <c r="I1874" s="3">
        <f>IFERROR(__xludf.DUMMYFUNCTION("""COMPUTED_VALUE"""),32.0)</f>
        <v>32</v>
      </c>
    </row>
    <row r="1875">
      <c r="A1875" s="3">
        <v>516.0</v>
      </c>
      <c r="B1875" s="3">
        <v>3.0</v>
      </c>
      <c r="C1875" s="3">
        <v>519.0</v>
      </c>
      <c r="D1875" s="5">
        <v>43363.646203703705</v>
      </c>
      <c r="E1875" s="8">
        <f t="shared" si="1"/>
        <v>43363</v>
      </c>
      <c r="F1875" s="9">
        <f>IFERROR(__xludf.DUMMYFUNCTION("""COMPUTED_VALUE"""),0.6462037037037037)</f>
        <v>0.6462037037</v>
      </c>
      <c r="G1875" s="3">
        <f t="shared" si="2"/>
        <v>15</v>
      </c>
      <c r="H1875" s="3">
        <f>IFERROR(__xludf.DUMMYFUNCTION("""COMPUTED_VALUE"""),30.0)</f>
        <v>30</v>
      </c>
      <c r="I1875" s="3">
        <f>IFERROR(__xludf.DUMMYFUNCTION("""COMPUTED_VALUE"""),32.0)</f>
        <v>32</v>
      </c>
    </row>
    <row r="1876">
      <c r="A1876" s="3">
        <v>579.0</v>
      </c>
      <c r="B1876" s="3">
        <v>6.0</v>
      </c>
      <c r="C1876" s="3">
        <v>585.0</v>
      </c>
      <c r="D1876" s="5">
        <v>43363.65662037037</v>
      </c>
      <c r="E1876" s="8">
        <f t="shared" si="1"/>
        <v>43363</v>
      </c>
      <c r="F1876" s="9">
        <f>IFERROR(__xludf.DUMMYFUNCTION("""COMPUTED_VALUE"""),0.6566203703703704)</f>
        <v>0.6566203704</v>
      </c>
      <c r="G1876" s="3">
        <f t="shared" si="2"/>
        <v>15</v>
      </c>
      <c r="H1876" s="3">
        <f>IFERROR(__xludf.DUMMYFUNCTION("""COMPUTED_VALUE"""),45.0)</f>
        <v>45</v>
      </c>
      <c r="I1876" s="3">
        <f>IFERROR(__xludf.DUMMYFUNCTION("""COMPUTED_VALUE"""),32.0)</f>
        <v>32</v>
      </c>
    </row>
    <row r="1877">
      <c r="A1877" s="3">
        <v>542.0</v>
      </c>
      <c r="B1877" s="3">
        <v>10.0</v>
      </c>
      <c r="C1877" s="3">
        <v>552.0</v>
      </c>
      <c r="D1877" s="5">
        <v>43363.66704861111</v>
      </c>
      <c r="E1877" s="8">
        <f t="shared" si="1"/>
        <v>43363</v>
      </c>
      <c r="F1877" s="9">
        <f>IFERROR(__xludf.DUMMYFUNCTION("""COMPUTED_VALUE"""),0.6670486111111111)</f>
        <v>0.6670486111</v>
      </c>
      <c r="G1877" s="3">
        <f t="shared" si="2"/>
        <v>16</v>
      </c>
      <c r="H1877" s="3">
        <f>IFERROR(__xludf.DUMMYFUNCTION("""COMPUTED_VALUE"""),0.0)</f>
        <v>0</v>
      </c>
      <c r="I1877" s="3">
        <f>IFERROR(__xludf.DUMMYFUNCTION("""COMPUTED_VALUE"""),33.0)</f>
        <v>33</v>
      </c>
    </row>
    <row r="1878">
      <c r="A1878" s="3">
        <v>765.0</v>
      </c>
      <c r="B1878" s="3">
        <v>8.0</v>
      </c>
      <c r="C1878" s="3">
        <v>773.0</v>
      </c>
      <c r="D1878" s="5">
        <v>43363.677453703705</v>
      </c>
      <c r="E1878" s="8">
        <f t="shared" si="1"/>
        <v>43363</v>
      </c>
      <c r="F1878" s="9">
        <f>IFERROR(__xludf.DUMMYFUNCTION("""COMPUTED_VALUE"""),0.6774537037037037)</f>
        <v>0.6774537037</v>
      </c>
      <c r="G1878" s="3">
        <f t="shared" si="2"/>
        <v>16</v>
      </c>
      <c r="H1878" s="3">
        <f>IFERROR(__xludf.DUMMYFUNCTION("""COMPUTED_VALUE"""),15.0)</f>
        <v>15</v>
      </c>
      <c r="I1878" s="3">
        <f>IFERROR(__xludf.DUMMYFUNCTION("""COMPUTED_VALUE"""),32.0)</f>
        <v>32</v>
      </c>
    </row>
    <row r="1879">
      <c r="A1879" s="3">
        <v>659.0</v>
      </c>
      <c r="B1879" s="3">
        <v>8.0</v>
      </c>
      <c r="C1879" s="3">
        <v>667.0</v>
      </c>
      <c r="D1879" s="5">
        <v>43363.68790509259</v>
      </c>
      <c r="E1879" s="8">
        <f t="shared" si="1"/>
        <v>43363</v>
      </c>
      <c r="F1879" s="9">
        <f>IFERROR(__xludf.DUMMYFUNCTION("""COMPUTED_VALUE"""),0.6879050925925926)</f>
        <v>0.6879050926</v>
      </c>
      <c r="G1879" s="3">
        <f t="shared" si="2"/>
        <v>16</v>
      </c>
      <c r="H1879" s="3">
        <f>IFERROR(__xludf.DUMMYFUNCTION("""COMPUTED_VALUE"""),30.0)</f>
        <v>30</v>
      </c>
      <c r="I1879" s="3">
        <f>IFERROR(__xludf.DUMMYFUNCTION("""COMPUTED_VALUE"""),35.0)</f>
        <v>35</v>
      </c>
    </row>
    <row r="1880">
      <c r="A1880" s="3">
        <v>783.0</v>
      </c>
      <c r="B1880" s="3">
        <v>10.0</v>
      </c>
      <c r="C1880" s="3">
        <v>793.0</v>
      </c>
      <c r="D1880" s="5">
        <v>43363.698287037034</v>
      </c>
      <c r="E1880" s="8">
        <f t="shared" si="1"/>
        <v>43363</v>
      </c>
      <c r="F1880" s="9">
        <f>IFERROR(__xludf.DUMMYFUNCTION("""COMPUTED_VALUE"""),0.698287037037037)</f>
        <v>0.698287037</v>
      </c>
      <c r="G1880" s="3">
        <f t="shared" si="2"/>
        <v>16</v>
      </c>
      <c r="H1880" s="3">
        <f>IFERROR(__xludf.DUMMYFUNCTION("""COMPUTED_VALUE"""),45.0)</f>
        <v>45</v>
      </c>
      <c r="I1880" s="3">
        <f>IFERROR(__xludf.DUMMYFUNCTION("""COMPUTED_VALUE"""),32.0)</f>
        <v>32</v>
      </c>
    </row>
    <row r="1881">
      <c r="A1881" s="3">
        <v>599.0</v>
      </c>
      <c r="B1881" s="3">
        <v>8.0</v>
      </c>
      <c r="C1881" s="3">
        <v>607.0</v>
      </c>
      <c r="D1881" s="5">
        <v>43363.708715277775</v>
      </c>
      <c r="E1881" s="8">
        <f t="shared" si="1"/>
        <v>43363</v>
      </c>
      <c r="F1881" s="9">
        <f>IFERROR(__xludf.DUMMYFUNCTION("""COMPUTED_VALUE"""),0.7087152777777778)</f>
        <v>0.7087152778</v>
      </c>
      <c r="G1881" s="3">
        <f t="shared" si="2"/>
        <v>17</v>
      </c>
      <c r="H1881" s="3">
        <f>IFERROR(__xludf.DUMMYFUNCTION("""COMPUTED_VALUE"""),0.0)</f>
        <v>0</v>
      </c>
      <c r="I1881" s="3">
        <f>IFERROR(__xludf.DUMMYFUNCTION("""COMPUTED_VALUE"""),33.0)</f>
        <v>33</v>
      </c>
    </row>
    <row r="1882">
      <c r="A1882" s="3">
        <v>656.0</v>
      </c>
      <c r="B1882" s="3">
        <v>7.0</v>
      </c>
      <c r="C1882" s="3">
        <v>663.0</v>
      </c>
      <c r="D1882" s="5">
        <v>43363.71912037037</v>
      </c>
      <c r="E1882" s="8">
        <f t="shared" si="1"/>
        <v>43363</v>
      </c>
      <c r="F1882" s="9">
        <f>IFERROR(__xludf.DUMMYFUNCTION("""COMPUTED_VALUE"""),0.7191203703703704)</f>
        <v>0.7191203704</v>
      </c>
      <c r="G1882" s="3">
        <f t="shared" si="2"/>
        <v>17</v>
      </c>
      <c r="H1882" s="3">
        <f>IFERROR(__xludf.DUMMYFUNCTION("""COMPUTED_VALUE"""),15.0)</f>
        <v>15</v>
      </c>
      <c r="I1882" s="3">
        <f>IFERROR(__xludf.DUMMYFUNCTION("""COMPUTED_VALUE"""),32.0)</f>
        <v>32</v>
      </c>
    </row>
    <row r="1883">
      <c r="A1883" s="3">
        <v>567.0</v>
      </c>
      <c r="B1883" s="3">
        <v>8.0</v>
      </c>
      <c r="C1883" s="3">
        <v>575.0</v>
      </c>
      <c r="D1883" s="5">
        <v>43363.72954861111</v>
      </c>
      <c r="E1883" s="8">
        <f t="shared" si="1"/>
        <v>43363</v>
      </c>
      <c r="F1883" s="9">
        <f>IFERROR(__xludf.DUMMYFUNCTION("""COMPUTED_VALUE"""),0.7295486111111111)</f>
        <v>0.7295486111</v>
      </c>
      <c r="G1883" s="3">
        <f t="shared" si="2"/>
        <v>17</v>
      </c>
      <c r="H1883" s="3">
        <f>IFERROR(__xludf.DUMMYFUNCTION("""COMPUTED_VALUE"""),30.0)</f>
        <v>30</v>
      </c>
      <c r="I1883" s="3">
        <f>IFERROR(__xludf.DUMMYFUNCTION("""COMPUTED_VALUE"""),33.0)</f>
        <v>33</v>
      </c>
    </row>
    <row r="1884">
      <c r="A1884" s="3">
        <v>537.0</v>
      </c>
      <c r="B1884" s="3">
        <v>11.0</v>
      </c>
      <c r="C1884" s="3">
        <v>548.0</v>
      </c>
      <c r="D1884" s="5">
        <v>43363.739953703705</v>
      </c>
      <c r="E1884" s="8">
        <f t="shared" si="1"/>
        <v>43363</v>
      </c>
      <c r="F1884" s="9">
        <f>IFERROR(__xludf.DUMMYFUNCTION("""COMPUTED_VALUE"""),0.7399537037037037)</f>
        <v>0.7399537037</v>
      </c>
      <c r="G1884" s="3">
        <f t="shared" si="2"/>
        <v>17</v>
      </c>
      <c r="H1884" s="3">
        <f>IFERROR(__xludf.DUMMYFUNCTION("""COMPUTED_VALUE"""),45.0)</f>
        <v>45</v>
      </c>
      <c r="I1884" s="3">
        <f>IFERROR(__xludf.DUMMYFUNCTION("""COMPUTED_VALUE"""),32.0)</f>
        <v>32</v>
      </c>
    </row>
    <row r="1885">
      <c r="A1885" s="3">
        <v>530.0</v>
      </c>
      <c r="B1885" s="3">
        <v>11.0</v>
      </c>
      <c r="C1885" s="3">
        <v>541.0</v>
      </c>
      <c r="D1885" s="5">
        <v>43363.75037037037</v>
      </c>
      <c r="E1885" s="8">
        <f t="shared" si="1"/>
        <v>43363</v>
      </c>
      <c r="F1885" s="9">
        <f>IFERROR(__xludf.DUMMYFUNCTION("""COMPUTED_VALUE"""),0.7503703703703704)</f>
        <v>0.7503703704</v>
      </c>
      <c r="G1885" s="3">
        <f t="shared" si="2"/>
        <v>18</v>
      </c>
      <c r="H1885" s="3">
        <f>IFERROR(__xludf.DUMMYFUNCTION("""COMPUTED_VALUE"""),0.0)</f>
        <v>0</v>
      </c>
      <c r="I1885" s="3">
        <f>IFERROR(__xludf.DUMMYFUNCTION("""COMPUTED_VALUE"""),32.0)</f>
        <v>32</v>
      </c>
    </row>
    <row r="1886">
      <c r="A1886" s="3">
        <v>609.0</v>
      </c>
      <c r="B1886" s="3">
        <v>5.0</v>
      </c>
      <c r="C1886" s="3">
        <v>614.0</v>
      </c>
      <c r="D1886" s="5">
        <v>43363.760787037034</v>
      </c>
      <c r="E1886" s="8">
        <f t="shared" si="1"/>
        <v>43363</v>
      </c>
      <c r="F1886" s="9">
        <f>IFERROR(__xludf.DUMMYFUNCTION("""COMPUTED_VALUE"""),0.760787037037037)</f>
        <v>0.760787037</v>
      </c>
      <c r="G1886" s="3">
        <f t="shared" si="2"/>
        <v>18</v>
      </c>
      <c r="H1886" s="3">
        <f>IFERROR(__xludf.DUMMYFUNCTION("""COMPUTED_VALUE"""),15.0)</f>
        <v>15</v>
      </c>
      <c r="I1886" s="3">
        <f>IFERROR(__xludf.DUMMYFUNCTION("""COMPUTED_VALUE"""),32.0)</f>
        <v>32</v>
      </c>
    </row>
    <row r="1887">
      <c r="A1887" s="3">
        <v>542.0</v>
      </c>
      <c r="B1887" s="3">
        <v>11.0</v>
      </c>
      <c r="C1887" s="3">
        <v>553.0</v>
      </c>
      <c r="D1887" s="5">
        <v>43363.771203703705</v>
      </c>
      <c r="E1887" s="8">
        <f t="shared" si="1"/>
        <v>43363</v>
      </c>
      <c r="F1887" s="9">
        <f>IFERROR(__xludf.DUMMYFUNCTION("""COMPUTED_VALUE"""),0.7712037037037037)</f>
        <v>0.7712037037</v>
      </c>
      <c r="G1887" s="3">
        <f t="shared" si="2"/>
        <v>18</v>
      </c>
      <c r="H1887" s="3">
        <f>IFERROR(__xludf.DUMMYFUNCTION("""COMPUTED_VALUE"""),30.0)</f>
        <v>30</v>
      </c>
      <c r="I1887" s="3">
        <f>IFERROR(__xludf.DUMMYFUNCTION("""COMPUTED_VALUE"""),32.0)</f>
        <v>32</v>
      </c>
    </row>
    <row r="1888">
      <c r="A1888" s="3">
        <v>658.0</v>
      </c>
      <c r="B1888" s="3">
        <v>11.0</v>
      </c>
      <c r="C1888" s="3">
        <v>669.0</v>
      </c>
      <c r="D1888" s="5">
        <v>43363.78162037037</v>
      </c>
      <c r="E1888" s="8">
        <f t="shared" si="1"/>
        <v>43363</v>
      </c>
      <c r="F1888" s="9">
        <f>IFERROR(__xludf.DUMMYFUNCTION("""COMPUTED_VALUE"""),0.7816203703703704)</f>
        <v>0.7816203704</v>
      </c>
      <c r="G1888" s="3">
        <f t="shared" si="2"/>
        <v>18</v>
      </c>
      <c r="H1888" s="3">
        <f>IFERROR(__xludf.DUMMYFUNCTION("""COMPUTED_VALUE"""),45.0)</f>
        <v>45</v>
      </c>
      <c r="I1888" s="3">
        <f>IFERROR(__xludf.DUMMYFUNCTION("""COMPUTED_VALUE"""),32.0)</f>
        <v>32</v>
      </c>
    </row>
    <row r="1889">
      <c r="A1889" s="3">
        <v>567.0</v>
      </c>
      <c r="B1889" s="3">
        <v>10.0</v>
      </c>
      <c r="C1889" s="3">
        <v>577.0</v>
      </c>
      <c r="D1889" s="5">
        <v>43363.792037037034</v>
      </c>
      <c r="E1889" s="8">
        <f t="shared" si="1"/>
        <v>43363</v>
      </c>
      <c r="F1889" s="9">
        <f>IFERROR(__xludf.DUMMYFUNCTION("""COMPUTED_VALUE"""),0.792037037037037)</f>
        <v>0.792037037</v>
      </c>
      <c r="G1889" s="3">
        <f t="shared" si="2"/>
        <v>19</v>
      </c>
      <c r="H1889" s="3">
        <f>IFERROR(__xludf.DUMMYFUNCTION("""COMPUTED_VALUE"""),0.0)</f>
        <v>0</v>
      </c>
      <c r="I1889" s="3">
        <f>IFERROR(__xludf.DUMMYFUNCTION("""COMPUTED_VALUE"""),32.0)</f>
        <v>32</v>
      </c>
    </row>
    <row r="1890">
      <c r="A1890" s="3">
        <v>732.0</v>
      </c>
      <c r="B1890" s="3">
        <v>10.0</v>
      </c>
      <c r="C1890" s="3">
        <v>740.0</v>
      </c>
      <c r="D1890" s="5">
        <v>43363.802453703705</v>
      </c>
      <c r="E1890" s="8">
        <f t="shared" si="1"/>
        <v>43363</v>
      </c>
      <c r="F1890" s="9">
        <f>IFERROR(__xludf.DUMMYFUNCTION("""COMPUTED_VALUE"""),0.8024537037037037)</f>
        <v>0.8024537037</v>
      </c>
      <c r="G1890" s="3">
        <f t="shared" si="2"/>
        <v>19</v>
      </c>
      <c r="H1890" s="3">
        <f>IFERROR(__xludf.DUMMYFUNCTION("""COMPUTED_VALUE"""),15.0)</f>
        <v>15</v>
      </c>
      <c r="I1890" s="3">
        <f>IFERROR(__xludf.DUMMYFUNCTION("""COMPUTED_VALUE"""),32.0)</f>
        <v>32</v>
      </c>
    </row>
    <row r="1891">
      <c r="A1891" s="3">
        <v>748.0</v>
      </c>
      <c r="B1891" s="3">
        <v>12.0</v>
      </c>
      <c r="C1891" s="3">
        <v>760.0</v>
      </c>
      <c r="D1891" s="5">
        <v>43363.81287037037</v>
      </c>
      <c r="E1891" s="8">
        <f t="shared" si="1"/>
        <v>43363</v>
      </c>
      <c r="F1891" s="9">
        <f>IFERROR(__xludf.DUMMYFUNCTION("""COMPUTED_VALUE"""),0.8128703703703704)</f>
        <v>0.8128703704</v>
      </c>
      <c r="G1891" s="3">
        <f t="shared" si="2"/>
        <v>19</v>
      </c>
      <c r="H1891" s="3">
        <f>IFERROR(__xludf.DUMMYFUNCTION("""COMPUTED_VALUE"""),30.0)</f>
        <v>30</v>
      </c>
      <c r="I1891" s="3">
        <f>IFERROR(__xludf.DUMMYFUNCTION("""COMPUTED_VALUE"""),32.0)</f>
        <v>32</v>
      </c>
    </row>
    <row r="1892">
      <c r="A1892" s="3">
        <v>829.0</v>
      </c>
      <c r="B1892" s="3">
        <v>16.0</v>
      </c>
      <c r="C1892" s="3">
        <v>845.0</v>
      </c>
      <c r="D1892" s="5">
        <v>43363.823287037034</v>
      </c>
      <c r="E1892" s="8">
        <f t="shared" si="1"/>
        <v>43363</v>
      </c>
      <c r="F1892" s="9">
        <f>IFERROR(__xludf.DUMMYFUNCTION("""COMPUTED_VALUE"""),0.823287037037037)</f>
        <v>0.823287037</v>
      </c>
      <c r="G1892" s="3">
        <f t="shared" si="2"/>
        <v>19</v>
      </c>
      <c r="H1892" s="3">
        <f>IFERROR(__xludf.DUMMYFUNCTION("""COMPUTED_VALUE"""),45.0)</f>
        <v>45</v>
      </c>
      <c r="I1892" s="3">
        <f>IFERROR(__xludf.DUMMYFUNCTION("""COMPUTED_VALUE"""),32.0)</f>
        <v>32</v>
      </c>
    </row>
    <row r="1893">
      <c r="A1893" s="3">
        <v>809.0</v>
      </c>
      <c r="B1893" s="3">
        <v>12.0</v>
      </c>
      <c r="C1893" s="3">
        <v>821.0</v>
      </c>
      <c r="D1893" s="5">
        <v>43363.833703703705</v>
      </c>
      <c r="E1893" s="8">
        <f t="shared" si="1"/>
        <v>43363</v>
      </c>
      <c r="F1893" s="9">
        <f>IFERROR(__xludf.DUMMYFUNCTION("""COMPUTED_VALUE"""),0.8337037037037037)</f>
        <v>0.8337037037</v>
      </c>
      <c r="G1893" s="3">
        <f t="shared" si="2"/>
        <v>20</v>
      </c>
      <c r="H1893" s="3">
        <f>IFERROR(__xludf.DUMMYFUNCTION("""COMPUTED_VALUE"""),0.0)</f>
        <v>0</v>
      </c>
      <c r="I1893" s="3">
        <f>IFERROR(__xludf.DUMMYFUNCTION("""COMPUTED_VALUE"""),32.0)</f>
        <v>32</v>
      </c>
    </row>
    <row r="1894">
      <c r="A1894" s="3">
        <v>1075.0</v>
      </c>
      <c r="B1894" s="3">
        <v>5.0</v>
      </c>
      <c r="C1894" s="3">
        <v>1080.0</v>
      </c>
      <c r="D1894" s="5">
        <v>43363.84412037037</v>
      </c>
      <c r="E1894" s="8">
        <f t="shared" si="1"/>
        <v>43363</v>
      </c>
      <c r="F1894" s="9">
        <f>IFERROR(__xludf.DUMMYFUNCTION("""COMPUTED_VALUE"""),0.8441203703703704)</f>
        <v>0.8441203704</v>
      </c>
      <c r="G1894" s="3">
        <f t="shared" si="2"/>
        <v>20</v>
      </c>
      <c r="H1894" s="3">
        <f>IFERROR(__xludf.DUMMYFUNCTION("""COMPUTED_VALUE"""),15.0)</f>
        <v>15</v>
      </c>
      <c r="I1894" s="3">
        <f>IFERROR(__xludf.DUMMYFUNCTION("""COMPUTED_VALUE"""),32.0)</f>
        <v>32</v>
      </c>
    </row>
    <row r="1895">
      <c r="A1895" s="3">
        <v>1052.0</v>
      </c>
      <c r="B1895" s="3">
        <v>8.0</v>
      </c>
      <c r="C1895" s="3">
        <v>1060.0</v>
      </c>
      <c r="D1895" s="5">
        <v>43363.854537037034</v>
      </c>
      <c r="E1895" s="8">
        <f t="shared" si="1"/>
        <v>43363</v>
      </c>
      <c r="F1895" s="9">
        <f>IFERROR(__xludf.DUMMYFUNCTION("""COMPUTED_VALUE"""),0.854537037037037)</f>
        <v>0.854537037</v>
      </c>
      <c r="G1895" s="3">
        <f t="shared" si="2"/>
        <v>20</v>
      </c>
      <c r="H1895" s="3">
        <f>IFERROR(__xludf.DUMMYFUNCTION("""COMPUTED_VALUE"""),30.0)</f>
        <v>30</v>
      </c>
      <c r="I1895" s="3">
        <f>IFERROR(__xludf.DUMMYFUNCTION("""COMPUTED_VALUE"""),32.0)</f>
        <v>32</v>
      </c>
    </row>
    <row r="1896">
      <c r="A1896" s="3">
        <v>1063.0</v>
      </c>
      <c r="B1896" s="3">
        <v>12.0</v>
      </c>
      <c r="C1896" s="3">
        <v>1075.0</v>
      </c>
      <c r="D1896" s="5">
        <v>43363.864953703705</v>
      </c>
      <c r="E1896" s="8">
        <f t="shared" si="1"/>
        <v>43363</v>
      </c>
      <c r="F1896" s="9">
        <f>IFERROR(__xludf.DUMMYFUNCTION("""COMPUTED_VALUE"""),0.8649537037037037)</f>
        <v>0.8649537037</v>
      </c>
      <c r="G1896" s="3">
        <f t="shared" si="2"/>
        <v>20</v>
      </c>
      <c r="H1896" s="3">
        <f>IFERROR(__xludf.DUMMYFUNCTION("""COMPUTED_VALUE"""),45.0)</f>
        <v>45</v>
      </c>
      <c r="I1896" s="3">
        <f>IFERROR(__xludf.DUMMYFUNCTION("""COMPUTED_VALUE"""),32.0)</f>
        <v>32</v>
      </c>
    </row>
    <row r="1897">
      <c r="A1897" s="3">
        <v>983.0</v>
      </c>
      <c r="B1897" s="3">
        <v>9.0</v>
      </c>
      <c r="C1897" s="3">
        <v>992.0</v>
      </c>
      <c r="D1897" s="5">
        <v>43363.87537037037</v>
      </c>
      <c r="E1897" s="8">
        <f t="shared" si="1"/>
        <v>43363</v>
      </c>
      <c r="F1897" s="9">
        <f>IFERROR(__xludf.DUMMYFUNCTION("""COMPUTED_VALUE"""),0.8753703703703704)</f>
        <v>0.8753703704</v>
      </c>
      <c r="G1897" s="3">
        <f t="shared" si="2"/>
        <v>21</v>
      </c>
      <c r="H1897" s="3">
        <f>IFERROR(__xludf.DUMMYFUNCTION("""COMPUTED_VALUE"""),0.0)</f>
        <v>0</v>
      </c>
      <c r="I1897" s="3">
        <f>IFERROR(__xludf.DUMMYFUNCTION("""COMPUTED_VALUE"""),32.0)</f>
        <v>32</v>
      </c>
    </row>
    <row r="1898">
      <c r="A1898" s="3">
        <v>1052.0</v>
      </c>
      <c r="B1898" s="3">
        <v>13.0</v>
      </c>
      <c r="C1898" s="3">
        <v>1055.0</v>
      </c>
      <c r="D1898" s="5">
        <v>43363.885787037034</v>
      </c>
      <c r="E1898" s="8">
        <f t="shared" si="1"/>
        <v>43363</v>
      </c>
      <c r="F1898" s="9">
        <f>IFERROR(__xludf.DUMMYFUNCTION("""COMPUTED_VALUE"""),0.885787037037037)</f>
        <v>0.885787037</v>
      </c>
      <c r="G1898" s="3">
        <f t="shared" si="2"/>
        <v>21</v>
      </c>
      <c r="H1898" s="3">
        <f>IFERROR(__xludf.DUMMYFUNCTION("""COMPUTED_VALUE"""),15.0)</f>
        <v>15</v>
      </c>
      <c r="I1898" s="3">
        <f>IFERROR(__xludf.DUMMYFUNCTION("""COMPUTED_VALUE"""),32.0)</f>
        <v>32</v>
      </c>
    </row>
    <row r="1899">
      <c r="A1899" s="3">
        <v>939.0</v>
      </c>
      <c r="B1899" s="3">
        <v>15.0</v>
      </c>
      <c r="C1899" s="3">
        <v>954.0</v>
      </c>
      <c r="D1899" s="5">
        <v>43363.896203703705</v>
      </c>
      <c r="E1899" s="8">
        <f t="shared" si="1"/>
        <v>43363</v>
      </c>
      <c r="F1899" s="9">
        <f>IFERROR(__xludf.DUMMYFUNCTION("""COMPUTED_VALUE"""),0.8962037037037037)</f>
        <v>0.8962037037</v>
      </c>
      <c r="G1899" s="3">
        <f t="shared" si="2"/>
        <v>21</v>
      </c>
      <c r="H1899" s="3">
        <f>IFERROR(__xludf.DUMMYFUNCTION("""COMPUTED_VALUE"""),30.0)</f>
        <v>30</v>
      </c>
      <c r="I1899" s="3">
        <f>IFERROR(__xludf.DUMMYFUNCTION("""COMPUTED_VALUE"""),32.0)</f>
        <v>32</v>
      </c>
    </row>
    <row r="1900">
      <c r="A1900" s="3">
        <v>945.0</v>
      </c>
      <c r="B1900" s="3">
        <v>12.0</v>
      </c>
      <c r="C1900" s="3">
        <v>957.0</v>
      </c>
      <c r="D1900" s="5">
        <v>43363.90660879629</v>
      </c>
      <c r="E1900" s="8">
        <f t="shared" si="1"/>
        <v>43363</v>
      </c>
      <c r="F1900" s="9">
        <f>IFERROR(__xludf.DUMMYFUNCTION("""COMPUTED_VALUE"""),0.9066087962962963)</f>
        <v>0.9066087963</v>
      </c>
      <c r="G1900" s="3">
        <f t="shared" si="2"/>
        <v>21</v>
      </c>
      <c r="H1900" s="3">
        <f>IFERROR(__xludf.DUMMYFUNCTION("""COMPUTED_VALUE"""),45.0)</f>
        <v>45</v>
      </c>
      <c r="I1900" s="3">
        <f>IFERROR(__xludf.DUMMYFUNCTION("""COMPUTED_VALUE"""),31.0)</f>
        <v>31</v>
      </c>
    </row>
    <row r="1901">
      <c r="A1901" s="3">
        <v>825.0</v>
      </c>
      <c r="B1901" s="3">
        <v>9.0</v>
      </c>
      <c r="C1901" s="3">
        <v>830.0</v>
      </c>
      <c r="D1901" s="5">
        <v>43363.917037037034</v>
      </c>
      <c r="E1901" s="8">
        <f t="shared" si="1"/>
        <v>43363</v>
      </c>
      <c r="F1901" s="9">
        <f>IFERROR(__xludf.DUMMYFUNCTION("""COMPUTED_VALUE"""),0.917037037037037)</f>
        <v>0.917037037</v>
      </c>
      <c r="G1901" s="3">
        <f t="shared" si="2"/>
        <v>22</v>
      </c>
      <c r="H1901" s="3">
        <f>IFERROR(__xludf.DUMMYFUNCTION("""COMPUTED_VALUE"""),0.0)</f>
        <v>0</v>
      </c>
      <c r="I1901" s="3">
        <f>IFERROR(__xludf.DUMMYFUNCTION("""COMPUTED_VALUE"""),32.0)</f>
        <v>32</v>
      </c>
    </row>
    <row r="1902">
      <c r="A1902" s="3">
        <v>903.0</v>
      </c>
      <c r="B1902" s="3">
        <v>9.0</v>
      </c>
      <c r="C1902" s="3">
        <v>912.0</v>
      </c>
      <c r="D1902" s="5">
        <v>43363.927453703705</v>
      </c>
      <c r="E1902" s="8">
        <f t="shared" si="1"/>
        <v>43363</v>
      </c>
      <c r="F1902" s="9">
        <f>IFERROR(__xludf.DUMMYFUNCTION("""COMPUTED_VALUE"""),0.9274537037037037)</f>
        <v>0.9274537037</v>
      </c>
      <c r="G1902" s="3">
        <f t="shared" si="2"/>
        <v>22</v>
      </c>
      <c r="H1902" s="3">
        <f>IFERROR(__xludf.DUMMYFUNCTION("""COMPUTED_VALUE"""),15.0)</f>
        <v>15</v>
      </c>
      <c r="I1902" s="3">
        <f>IFERROR(__xludf.DUMMYFUNCTION("""COMPUTED_VALUE"""),32.0)</f>
        <v>32</v>
      </c>
    </row>
    <row r="1903">
      <c r="A1903" s="3">
        <v>820.0</v>
      </c>
      <c r="B1903" s="3">
        <v>8.0</v>
      </c>
      <c r="C1903" s="3">
        <v>828.0</v>
      </c>
      <c r="D1903" s="5">
        <v>43363.93787037037</v>
      </c>
      <c r="E1903" s="8">
        <f t="shared" si="1"/>
        <v>43363</v>
      </c>
      <c r="F1903" s="9">
        <f>IFERROR(__xludf.DUMMYFUNCTION("""COMPUTED_VALUE"""),0.9378703703703704)</f>
        <v>0.9378703704</v>
      </c>
      <c r="G1903" s="3">
        <f t="shared" si="2"/>
        <v>22</v>
      </c>
      <c r="H1903" s="3">
        <f>IFERROR(__xludf.DUMMYFUNCTION("""COMPUTED_VALUE"""),30.0)</f>
        <v>30</v>
      </c>
      <c r="I1903" s="3">
        <f>IFERROR(__xludf.DUMMYFUNCTION("""COMPUTED_VALUE"""),32.0)</f>
        <v>32</v>
      </c>
    </row>
    <row r="1904">
      <c r="A1904" s="3">
        <v>822.0</v>
      </c>
      <c r="B1904" s="3">
        <v>6.0</v>
      </c>
      <c r="C1904" s="3">
        <v>828.0</v>
      </c>
      <c r="D1904" s="5">
        <v>43363.948287037034</v>
      </c>
      <c r="E1904" s="8">
        <f t="shared" si="1"/>
        <v>43363</v>
      </c>
      <c r="F1904" s="9">
        <f>IFERROR(__xludf.DUMMYFUNCTION("""COMPUTED_VALUE"""),0.948287037037037)</f>
        <v>0.948287037</v>
      </c>
      <c r="G1904" s="3">
        <f t="shared" si="2"/>
        <v>22</v>
      </c>
      <c r="H1904" s="3">
        <f>IFERROR(__xludf.DUMMYFUNCTION("""COMPUTED_VALUE"""),45.0)</f>
        <v>45</v>
      </c>
      <c r="I1904" s="3">
        <f>IFERROR(__xludf.DUMMYFUNCTION("""COMPUTED_VALUE"""),32.0)</f>
        <v>32</v>
      </c>
    </row>
    <row r="1905">
      <c r="A1905" s="3">
        <v>759.0</v>
      </c>
      <c r="B1905" s="3">
        <v>6.0</v>
      </c>
      <c r="C1905" s="3">
        <v>765.0</v>
      </c>
      <c r="D1905" s="5">
        <v>43363.95869212963</v>
      </c>
      <c r="E1905" s="8">
        <f t="shared" si="1"/>
        <v>43363</v>
      </c>
      <c r="F1905" s="9">
        <f>IFERROR(__xludf.DUMMYFUNCTION("""COMPUTED_VALUE"""),0.9586921296296296)</f>
        <v>0.9586921296</v>
      </c>
      <c r="G1905" s="3">
        <f t="shared" si="2"/>
        <v>23</v>
      </c>
      <c r="H1905" s="3">
        <f>IFERROR(__xludf.DUMMYFUNCTION("""COMPUTED_VALUE"""),0.0)</f>
        <v>0</v>
      </c>
      <c r="I1905" s="3">
        <f>IFERROR(__xludf.DUMMYFUNCTION("""COMPUTED_VALUE"""),31.0)</f>
        <v>31</v>
      </c>
    </row>
    <row r="1906">
      <c r="A1906" s="3">
        <v>706.0</v>
      </c>
      <c r="B1906" s="3">
        <v>14.0</v>
      </c>
      <c r="C1906" s="3">
        <v>720.0</v>
      </c>
      <c r="D1906" s="5">
        <v>43363.96912037037</v>
      </c>
      <c r="E1906" s="8">
        <f t="shared" si="1"/>
        <v>43363</v>
      </c>
      <c r="F1906" s="9">
        <f>IFERROR(__xludf.DUMMYFUNCTION("""COMPUTED_VALUE"""),0.9691203703703704)</f>
        <v>0.9691203704</v>
      </c>
      <c r="G1906" s="3">
        <f t="shared" si="2"/>
        <v>23</v>
      </c>
      <c r="H1906" s="3">
        <f>IFERROR(__xludf.DUMMYFUNCTION("""COMPUTED_VALUE"""),15.0)</f>
        <v>15</v>
      </c>
      <c r="I1906" s="3">
        <f>IFERROR(__xludf.DUMMYFUNCTION("""COMPUTED_VALUE"""),32.0)</f>
        <v>32</v>
      </c>
    </row>
    <row r="1907">
      <c r="A1907" s="3">
        <v>603.0</v>
      </c>
      <c r="B1907" s="3">
        <v>8.0</v>
      </c>
      <c r="C1907" s="3">
        <v>611.0</v>
      </c>
      <c r="D1907" s="5">
        <v>43363.979525462964</v>
      </c>
      <c r="E1907" s="8">
        <f t="shared" si="1"/>
        <v>43363</v>
      </c>
      <c r="F1907" s="9">
        <f>IFERROR(__xludf.DUMMYFUNCTION("""COMPUTED_VALUE"""),0.979525462962963)</f>
        <v>0.979525463</v>
      </c>
      <c r="G1907" s="3">
        <f t="shared" si="2"/>
        <v>23</v>
      </c>
      <c r="H1907" s="3">
        <f>IFERROR(__xludf.DUMMYFUNCTION("""COMPUTED_VALUE"""),30.0)</f>
        <v>30</v>
      </c>
      <c r="I1907" s="3">
        <f>IFERROR(__xludf.DUMMYFUNCTION("""COMPUTED_VALUE"""),31.0)</f>
        <v>31</v>
      </c>
    </row>
    <row r="1908">
      <c r="A1908" s="3">
        <v>528.0</v>
      </c>
      <c r="B1908" s="3">
        <v>7.0</v>
      </c>
      <c r="C1908" s="3">
        <v>535.0</v>
      </c>
      <c r="D1908" s="5">
        <v>43363.989953703705</v>
      </c>
      <c r="E1908" s="8">
        <f t="shared" si="1"/>
        <v>43363</v>
      </c>
      <c r="F1908" s="9">
        <f>IFERROR(__xludf.DUMMYFUNCTION("""COMPUTED_VALUE"""),0.9899537037037037)</f>
        <v>0.9899537037</v>
      </c>
      <c r="G1908" s="3">
        <f t="shared" si="2"/>
        <v>23</v>
      </c>
      <c r="H1908" s="3">
        <f>IFERROR(__xludf.DUMMYFUNCTION("""COMPUTED_VALUE"""),45.0)</f>
        <v>45</v>
      </c>
      <c r="I1908" s="3">
        <f>IFERROR(__xludf.DUMMYFUNCTION("""COMPUTED_VALUE"""),32.0)</f>
        <v>32</v>
      </c>
    </row>
    <row r="1909">
      <c r="A1909" s="3">
        <v>409.0</v>
      </c>
      <c r="B1909" s="3">
        <v>4.0</v>
      </c>
      <c r="C1909" s="3">
        <v>410.0</v>
      </c>
      <c r="D1909" s="5">
        <v>43364.00035879629</v>
      </c>
      <c r="E1909" s="8">
        <f t="shared" si="1"/>
        <v>43364</v>
      </c>
      <c r="F1909" s="9">
        <f>IFERROR(__xludf.DUMMYFUNCTION("""COMPUTED_VALUE"""),3.587962962962963E-4)</f>
        <v>0.0003587962963</v>
      </c>
      <c r="G1909" s="3">
        <f t="shared" si="2"/>
        <v>0</v>
      </c>
      <c r="H1909" s="3">
        <f>IFERROR(__xludf.DUMMYFUNCTION("""COMPUTED_VALUE"""),0.0)</f>
        <v>0</v>
      </c>
      <c r="I1909" s="3">
        <f>IFERROR(__xludf.DUMMYFUNCTION("""COMPUTED_VALUE"""),31.0)</f>
        <v>31</v>
      </c>
    </row>
    <row r="1910">
      <c r="A1910" s="3">
        <v>430.0</v>
      </c>
      <c r="B1910" s="3">
        <v>5.0</v>
      </c>
      <c r="C1910" s="3">
        <v>435.0</v>
      </c>
      <c r="D1910" s="5">
        <v>43364.010775462964</v>
      </c>
      <c r="E1910" s="8">
        <f t="shared" si="1"/>
        <v>43364</v>
      </c>
      <c r="F1910" s="9">
        <f>IFERROR(__xludf.DUMMYFUNCTION("""COMPUTED_VALUE"""),0.010775462962962962)</f>
        <v>0.01077546296</v>
      </c>
      <c r="G1910" s="3">
        <f t="shared" si="2"/>
        <v>0</v>
      </c>
      <c r="H1910" s="3">
        <f>IFERROR(__xludf.DUMMYFUNCTION("""COMPUTED_VALUE"""),15.0)</f>
        <v>15</v>
      </c>
      <c r="I1910" s="3">
        <f>IFERROR(__xludf.DUMMYFUNCTION("""COMPUTED_VALUE"""),31.0)</f>
        <v>31</v>
      </c>
    </row>
    <row r="1911">
      <c r="A1911" s="3">
        <v>386.0</v>
      </c>
      <c r="B1911" s="3">
        <v>1.0</v>
      </c>
      <c r="C1911" s="3">
        <v>387.0</v>
      </c>
      <c r="D1911" s="5">
        <v>43364.021203703705</v>
      </c>
      <c r="E1911" s="8">
        <f t="shared" si="1"/>
        <v>43364</v>
      </c>
      <c r="F1911" s="9">
        <f>IFERROR(__xludf.DUMMYFUNCTION("""COMPUTED_VALUE"""),0.021203703703703704)</f>
        <v>0.0212037037</v>
      </c>
      <c r="G1911" s="3">
        <f t="shared" si="2"/>
        <v>0</v>
      </c>
      <c r="H1911" s="3">
        <f>IFERROR(__xludf.DUMMYFUNCTION("""COMPUTED_VALUE"""),30.0)</f>
        <v>30</v>
      </c>
      <c r="I1911" s="3">
        <f>IFERROR(__xludf.DUMMYFUNCTION("""COMPUTED_VALUE"""),32.0)</f>
        <v>32</v>
      </c>
    </row>
    <row r="1912">
      <c r="A1912" s="3">
        <v>356.0</v>
      </c>
      <c r="B1912" s="3">
        <v>5.0</v>
      </c>
      <c r="C1912" s="3">
        <v>361.0</v>
      </c>
      <c r="D1912" s="5">
        <v>43364.03160879629</v>
      </c>
      <c r="E1912" s="8">
        <f t="shared" si="1"/>
        <v>43364</v>
      </c>
      <c r="F1912" s="9">
        <f>IFERROR(__xludf.DUMMYFUNCTION("""COMPUTED_VALUE"""),0.031608796296296295)</f>
        <v>0.0316087963</v>
      </c>
      <c r="G1912" s="3">
        <f t="shared" si="2"/>
        <v>0</v>
      </c>
      <c r="H1912" s="3">
        <f>IFERROR(__xludf.DUMMYFUNCTION("""COMPUTED_VALUE"""),45.0)</f>
        <v>45</v>
      </c>
      <c r="I1912" s="3">
        <f>IFERROR(__xludf.DUMMYFUNCTION("""COMPUTED_VALUE"""),31.0)</f>
        <v>31</v>
      </c>
    </row>
    <row r="1913">
      <c r="A1913" s="3">
        <v>326.0</v>
      </c>
      <c r="B1913" s="3">
        <v>4.0</v>
      </c>
      <c r="C1913" s="3">
        <v>330.0</v>
      </c>
      <c r="D1913" s="5">
        <v>43364.042037037034</v>
      </c>
      <c r="E1913" s="8">
        <f t="shared" si="1"/>
        <v>43364</v>
      </c>
      <c r="F1913" s="9">
        <f>IFERROR(__xludf.DUMMYFUNCTION("""COMPUTED_VALUE"""),0.04203703703703704)</f>
        <v>0.04203703704</v>
      </c>
      <c r="G1913" s="3">
        <f t="shared" si="2"/>
        <v>1</v>
      </c>
      <c r="H1913" s="3">
        <f>IFERROR(__xludf.DUMMYFUNCTION("""COMPUTED_VALUE"""),0.0)</f>
        <v>0</v>
      </c>
      <c r="I1913" s="3">
        <f>IFERROR(__xludf.DUMMYFUNCTION("""COMPUTED_VALUE"""),32.0)</f>
        <v>32</v>
      </c>
    </row>
    <row r="1914">
      <c r="A1914" s="3">
        <v>337.0</v>
      </c>
      <c r="B1914" s="3">
        <v>4.0</v>
      </c>
      <c r="C1914" s="3">
        <v>341.0</v>
      </c>
      <c r="D1914" s="5">
        <v>43364.05244212963</v>
      </c>
      <c r="E1914" s="8">
        <f t="shared" si="1"/>
        <v>43364</v>
      </c>
      <c r="F1914" s="9">
        <f>IFERROR(__xludf.DUMMYFUNCTION("""COMPUTED_VALUE"""),0.05244212962962963)</f>
        <v>0.05244212963</v>
      </c>
      <c r="G1914" s="3">
        <f t="shared" si="2"/>
        <v>1</v>
      </c>
      <c r="H1914" s="3">
        <f>IFERROR(__xludf.DUMMYFUNCTION("""COMPUTED_VALUE"""),15.0)</f>
        <v>15</v>
      </c>
      <c r="I1914" s="3">
        <f>IFERROR(__xludf.DUMMYFUNCTION("""COMPUTED_VALUE"""),31.0)</f>
        <v>31</v>
      </c>
    </row>
    <row r="1915">
      <c r="A1915" s="3">
        <v>290.0</v>
      </c>
      <c r="B1915" s="3">
        <v>1.0</v>
      </c>
      <c r="C1915" s="3">
        <v>291.0</v>
      </c>
      <c r="D1915" s="5">
        <v>43364.06287037037</v>
      </c>
      <c r="E1915" s="8">
        <f t="shared" si="1"/>
        <v>43364</v>
      </c>
      <c r="F1915" s="9">
        <f>IFERROR(__xludf.DUMMYFUNCTION("""COMPUTED_VALUE"""),0.06287037037037037)</f>
        <v>0.06287037037</v>
      </c>
      <c r="G1915" s="3">
        <f t="shared" si="2"/>
        <v>1</v>
      </c>
      <c r="H1915" s="3">
        <f>IFERROR(__xludf.DUMMYFUNCTION("""COMPUTED_VALUE"""),30.0)</f>
        <v>30</v>
      </c>
      <c r="I1915" s="3">
        <f>IFERROR(__xludf.DUMMYFUNCTION("""COMPUTED_VALUE"""),32.0)</f>
        <v>32</v>
      </c>
    </row>
    <row r="1916">
      <c r="A1916" s="3">
        <v>312.0</v>
      </c>
      <c r="B1916" s="3">
        <v>0.0</v>
      </c>
      <c r="C1916" s="3">
        <v>312.0</v>
      </c>
      <c r="D1916" s="5">
        <v>43364.073275462964</v>
      </c>
      <c r="E1916" s="8">
        <f t="shared" si="1"/>
        <v>43364</v>
      </c>
      <c r="F1916" s="9">
        <f>IFERROR(__xludf.DUMMYFUNCTION("""COMPUTED_VALUE"""),0.07327546296296296)</f>
        <v>0.07327546296</v>
      </c>
      <c r="G1916" s="3">
        <f t="shared" si="2"/>
        <v>1</v>
      </c>
      <c r="H1916" s="3">
        <f>IFERROR(__xludf.DUMMYFUNCTION("""COMPUTED_VALUE"""),45.0)</f>
        <v>45</v>
      </c>
      <c r="I1916" s="3">
        <f>IFERROR(__xludf.DUMMYFUNCTION("""COMPUTED_VALUE"""),31.0)</f>
        <v>31</v>
      </c>
    </row>
    <row r="1917">
      <c r="A1917" s="3">
        <v>335.0</v>
      </c>
      <c r="B1917" s="3">
        <v>1.0</v>
      </c>
      <c r="C1917" s="3">
        <v>336.0</v>
      </c>
      <c r="D1917" s="5">
        <v>43364.0837962963</v>
      </c>
      <c r="E1917" s="8">
        <f t="shared" si="1"/>
        <v>43364</v>
      </c>
      <c r="F1917" s="9">
        <f>IFERROR(__xludf.DUMMYFUNCTION("""COMPUTED_VALUE"""),0.0837962962962963)</f>
        <v>0.0837962963</v>
      </c>
      <c r="G1917" s="3">
        <f t="shared" si="2"/>
        <v>2</v>
      </c>
      <c r="H1917" s="3">
        <f>IFERROR(__xludf.DUMMYFUNCTION("""COMPUTED_VALUE"""),0.0)</f>
        <v>0</v>
      </c>
      <c r="I1917" s="3">
        <f>IFERROR(__xludf.DUMMYFUNCTION("""COMPUTED_VALUE"""),40.0)</f>
        <v>40</v>
      </c>
    </row>
    <row r="1918">
      <c r="A1918" s="3">
        <v>318.0</v>
      </c>
      <c r="B1918" s="3">
        <v>5.0</v>
      </c>
      <c r="C1918" s="3">
        <v>323.0</v>
      </c>
      <c r="D1918" s="5">
        <v>43364.09412037037</v>
      </c>
      <c r="E1918" s="8">
        <f t="shared" si="1"/>
        <v>43364</v>
      </c>
      <c r="F1918" s="9">
        <f>IFERROR(__xludf.DUMMYFUNCTION("""COMPUTED_VALUE"""),0.09412037037037037)</f>
        <v>0.09412037037</v>
      </c>
      <c r="G1918" s="3">
        <f t="shared" si="2"/>
        <v>2</v>
      </c>
      <c r="H1918" s="3">
        <f>IFERROR(__xludf.DUMMYFUNCTION("""COMPUTED_VALUE"""),15.0)</f>
        <v>15</v>
      </c>
      <c r="I1918" s="3">
        <f>IFERROR(__xludf.DUMMYFUNCTION("""COMPUTED_VALUE"""),32.0)</f>
        <v>32</v>
      </c>
    </row>
    <row r="1919">
      <c r="A1919" s="3">
        <v>293.0</v>
      </c>
      <c r="B1919" s="3">
        <v>8.0</v>
      </c>
      <c r="C1919" s="3">
        <v>291.0</v>
      </c>
      <c r="D1919" s="5">
        <v>43364.104537037034</v>
      </c>
      <c r="E1919" s="8">
        <f t="shared" si="1"/>
        <v>43364</v>
      </c>
      <c r="F1919" s="9">
        <f>IFERROR(__xludf.DUMMYFUNCTION("""COMPUTED_VALUE"""),0.10453703703703704)</f>
        <v>0.104537037</v>
      </c>
      <c r="G1919" s="3">
        <f t="shared" si="2"/>
        <v>2</v>
      </c>
      <c r="H1919" s="3">
        <f>IFERROR(__xludf.DUMMYFUNCTION("""COMPUTED_VALUE"""),30.0)</f>
        <v>30</v>
      </c>
      <c r="I1919" s="3">
        <f>IFERROR(__xludf.DUMMYFUNCTION("""COMPUTED_VALUE"""),32.0)</f>
        <v>32</v>
      </c>
    </row>
    <row r="1920">
      <c r="A1920" s="3">
        <v>238.0</v>
      </c>
      <c r="B1920" s="3">
        <v>7.0</v>
      </c>
      <c r="C1920" s="3">
        <v>245.0</v>
      </c>
      <c r="D1920" s="5">
        <v>43364.11494212963</v>
      </c>
      <c r="E1920" s="8">
        <f t="shared" si="1"/>
        <v>43364</v>
      </c>
      <c r="F1920" s="9">
        <f>IFERROR(__xludf.DUMMYFUNCTION("""COMPUTED_VALUE"""),0.11494212962962963)</f>
        <v>0.1149421296</v>
      </c>
      <c r="G1920" s="3">
        <f t="shared" si="2"/>
        <v>2</v>
      </c>
      <c r="H1920" s="3">
        <f>IFERROR(__xludf.DUMMYFUNCTION("""COMPUTED_VALUE"""),45.0)</f>
        <v>45</v>
      </c>
      <c r="I1920" s="3">
        <f>IFERROR(__xludf.DUMMYFUNCTION("""COMPUTED_VALUE"""),31.0)</f>
        <v>31</v>
      </c>
    </row>
    <row r="1921">
      <c r="A1921" s="3">
        <v>215.0</v>
      </c>
      <c r="B1921" s="3">
        <v>4.0</v>
      </c>
      <c r="C1921" s="3">
        <v>219.0</v>
      </c>
      <c r="D1921" s="5">
        <v>43364.12537037037</v>
      </c>
      <c r="E1921" s="8">
        <f t="shared" si="1"/>
        <v>43364</v>
      </c>
      <c r="F1921" s="9">
        <f>IFERROR(__xludf.DUMMYFUNCTION("""COMPUTED_VALUE"""),0.12537037037037038)</f>
        <v>0.1253703704</v>
      </c>
      <c r="G1921" s="3">
        <f t="shared" si="2"/>
        <v>3</v>
      </c>
      <c r="H1921" s="3">
        <f>IFERROR(__xludf.DUMMYFUNCTION("""COMPUTED_VALUE"""),0.0)</f>
        <v>0</v>
      </c>
      <c r="I1921" s="3">
        <f>IFERROR(__xludf.DUMMYFUNCTION("""COMPUTED_VALUE"""),32.0)</f>
        <v>32</v>
      </c>
    </row>
    <row r="1922">
      <c r="A1922" s="3">
        <v>181.0</v>
      </c>
      <c r="B1922" s="3">
        <v>4.0</v>
      </c>
      <c r="C1922" s="3">
        <v>185.0</v>
      </c>
      <c r="D1922" s="5">
        <v>43364.135775462964</v>
      </c>
      <c r="E1922" s="8">
        <f t="shared" si="1"/>
        <v>43364</v>
      </c>
      <c r="F1922" s="9">
        <f>IFERROR(__xludf.DUMMYFUNCTION("""COMPUTED_VALUE"""),0.13577546296296297)</f>
        <v>0.135775463</v>
      </c>
      <c r="G1922" s="3">
        <f t="shared" si="2"/>
        <v>3</v>
      </c>
      <c r="H1922" s="3">
        <f>IFERROR(__xludf.DUMMYFUNCTION("""COMPUTED_VALUE"""),15.0)</f>
        <v>15</v>
      </c>
      <c r="I1922" s="3">
        <f>IFERROR(__xludf.DUMMYFUNCTION("""COMPUTED_VALUE"""),31.0)</f>
        <v>31</v>
      </c>
    </row>
    <row r="1923">
      <c r="A1923" s="3">
        <v>154.0</v>
      </c>
      <c r="B1923" s="3">
        <v>1.0</v>
      </c>
      <c r="C1923" s="3">
        <v>148.0</v>
      </c>
      <c r="D1923" s="5">
        <v>43364.146203703705</v>
      </c>
      <c r="E1923" s="8">
        <f t="shared" si="1"/>
        <v>43364</v>
      </c>
      <c r="F1923" s="9">
        <f>IFERROR(__xludf.DUMMYFUNCTION("""COMPUTED_VALUE"""),0.1462037037037037)</f>
        <v>0.1462037037</v>
      </c>
      <c r="G1923" s="3">
        <f t="shared" si="2"/>
        <v>3</v>
      </c>
      <c r="H1923" s="3">
        <f>IFERROR(__xludf.DUMMYFUNCTION("""COMPUTED_VALUE"""),30.0)</f>
        <v>30</v>
      </c>
      <c r="I1923" s="3">
        <f>IFERROR(__xludf.DUMMYFUNCTION("""COMPUTED_VALUE"""),32.0)</f>
        <v>32</v>
      </c>
    </row>
    <row r="1924">
      <c r="A1924" s="3">
        <v>122.0</v>
      </c>
      <c r="B1924" s="3">
        <v>0.0</v>
      </c>
      <c r="C1924" s="3">
        <v>122.0</v>
      </c>
      <c r="D1924" s="5">
        <v>43364.15660879629</v>
      </c>
      <c r="E1924" s="8">
        <f t="shared" si="1"/>
        <v>43364</v>
      </c>
      <c r="F1924" s="9">
        <f>IFERROR(__xludf.DUMMYFUNCTION("""COMPUTED_VALUE"""),0.1566087962962963)</f>
        <v>0.1566087963</v>
      </c>
      <c r="G1924" s="3">
        <f t="shared" si="2"/>
        <v>3</v>
      </c>
      <c r="H1924" s="3">
        <f>IFERROR(__xludf.DUMMYFUNCTION("""COMPUTED_VALUE"""),45.0)</f>
        <v>45</v>
      </c>
      <c r="I1924" s="3">
        <f>IFERROR(__xludf.DUMMYFUNCTION("""COMPUTED_VALUE"""),31.0)</f>
        <v>31</v>
      </c>
    </row>
    <row r="1925">
      <c r="A1925" s="3">
        <v>123.0</v>
      </c>
      <c r="B1925" s="3">
        <v>1.0</v>
      </c>
      <c r="C1925" s="3">
        <v>124.0</v>
      </c>
      <c r="D1925" s="5">
        <v>43364.167037037034</v>
      </c>
      <c r="E1925" s="8">
        <f t="shared" si="1"/>
        <v>43364</v>
      </c>
      <c r="F1925" s="9">
        <f>IFERROR(__xludf.DUMMYFUNCTION("""COMPUTED_VALUE"""),0.16703703703703704)</f>
        <v>0.167037037</v>
      </c>
      <c r="G1925" s="3">
        <f t="shared" si="2"/>
        <v>4</v>
      </c>
      <c r="H1925" s="3">
        <f>IFERROR(__xludf.DUMMYFUNCTION("""COMPUTED_VALUE"""),0.0)</f>
        <v>0</v>
      </c>
      <c r="I1925" s="3">
        <f>IFERROR(__xludf.DUMMYFUNCTION("""COMPUTED_VALUE"""),32.0)</f>
        <v>32</v>
      </c>
    </row>
    <row r="1926">
      <c r="A1926" s="3">
        <v>95.0</v>
      </c>
      <c r="B1926" s="3">
        <v>1.0</v>
      </c>
      <c r="C1926" s="3">
        <v>92.0</v>
      </c>
      <c r="D1926" s="5">
        <v>43364.17744212963</v>
      </c>
      <c r="E1926" s="8">
        <f t="shared" si="1"/>
        <v>43364</v>
      </c>
      <c r="F1926" s="9">
        <f>IFERROR(__xludf.DUMMYFUNCTION("""COMPUTED_VALUE"""),0.17744212962962963)</f>
        <v>0.1774421296</v>
      </c>
      <c r="G1926" s="3">
        <f t="shared" si="2"/>
        <v>4</v>
      </c>
      <c r="H1926" s="3">
        <f>IFERROR(__xludf.DUMMYFUNCTION("""COMPUTED_VALUE"""),15.0)</f>
        <v>15</v>
      </c>
      <c r="I1926" s="3">
        <f>IFERROR(__xludf.DUMMYFUNCTION("""COMPUTED_VALUE"""),31.0)</f>
        <v>31</v>
      </c>
    </row>
    <row r="1927">
      <c r="A1927" s="3">
        <v>86.0</v>
      </c>
      <c r="B1927" s="3">
        <v>0.0</v>
      </c>
      <c r="C1927" s="3">
        <v>85.0</v>
      </c>
      <c r="D1927" s="5">
        <v>43364.18785879629</v>
      </c>
      <c r="E1927" s="8">
        <f t="shared" si="1"/>
        <v>43364</v>
      </c>
      <c r="F1927" s="9">
        <f>IFERROR(__xludf.DUMMYFUNCTION("""COMPUTED_VALUE"""),0.1878587962962963)</f>
        <v>0.1878587963</v>
      </c>
      <c r="G1927" s="3">
        <f t="shared" si="2"/>
        <v>4</v>
      </c>
      <c r="H1927" s="3">
        <f>IFERROR(__xludf.DUMMYFUNCTION("""COMPUTED_VALUE"""),30.0)</f>
        <v>30</v>
      </c>
      <c r="I1927" s="3">
        <f>IFERROR(__xludf.DUMMYFUNCTION("""COMPUTED_VALUE"""),31.0)</f>
        <v>31</v>
      </c>
    </row>
    <row r="1928">
      <c r="A1928" s="3">
        <v>67.0</v>
      </c>
      <c r="B1928" s="3">
        <v>0.0</v>
      </c>
      <c r="C1928" s="3">
        <v>67.0</v>
      </c>
      <c r="D1928" s="5">
        <v>43364.198275462964</v>
      </c>
      <c r="E1928" s="8">
        <f t="shared" si="1"/>
        <v>43364</v>
      </c>
      <c r="F1928" s="9">
        <f>IFERROR(__xludf.DUMMYFUNCTION("""COMPUTED_VALUE"""),0.19827546296296297)</f>
        <v>0.198275463</v>
      </c>
      <c r="G1928" s="3">
        <f t="shared" si="2"/>
        <v>4</v>
      </c>
      <c r="H1928" s="3">
        <f>IFERROR(__xludf.DUMMYFUNCTION("""COMPUTED_VALUE"""),45.0)</f>
        <v>45</v>
      </c>
      <c r="I1928" s="3">
        <f>IFERROR(__xludf.DUMMYFUNCTION("""COMPUTED_VALUE"""),31.0)</f>
        <v>31</v>
      </c>
    </row>
    <row r="1929">
      <c r="A1929" s="3">
        <v>79.0</v>
      </c>
      <c r="B1929" s="3">
        <v>0.0</v>
      </c>
      <c r="C1929" s="3">
        <v>71.0</v>
      </c>
      <c r="D1929" s="5">
        <v>43364.208703703705</v>
      </c>
      <c r="E1929" s="8">
        <f t="shared" si="1"/>
        <v>43364</v>
      </c>
      <c r="F1929" s="9">
        <f>IFERROR(__xludf.DUMMYFUNCTION("""COMPUTED_VALUE"""),0.2087037037037037)</f>
        <v>0.2087037037</v>
      </c>
      <c r="G1929" s="3">
        <f t="shared" si="2"/>
        <v>5</v>
      </c>
      <c r="H1929" s="3">
        <f>IFERROR(__xludf.DUMMYFUNCTION("""COMPUTED_VALUE"""),0.0)</f>
        <v>0</v>
      </c>
      <c r="I1929" s="3">
        <f>IFERROR(__xludf.DUMMYFUNCTION("""COMPUTED_VALUE"""),32.0)</f>
        <v>32</v>
      </c>
    </row>
    <row r="1930">
      <c r="A1930" s="3">
        <v>45.0</v>
      </c>
      <c r="B1930" s="3">
        <v>0.0</v>
      </c>
      <c r="C1930" s="3">
        <v>45.0</v>
      </c>
      <c r="D1930" s="5">
        <v>43364.21910879629</v>
      </c>
      <c r="E1930" s="8">
        <f t="shared" si="1"/>
        <v>43364</v>
      </c>
      <c r="F1930" s="9">
        <f>IFERROR(__xludf.DUMMYFUNCTION("""COMPUTED_VALUE"""),0.2191087962962963)</f>
        <v>0.2191087963</v>
      </c>
      <c r="G1930" s="3">
        <f t="shared" si="2"/>
        <v>5</v>
      </c>
      <c r="H1930" s="3">
        <f>IFERROR(__xludf.DUMMYFUNCTION("""COMPUTED_VALUE"""),15.0)</f>
        <v>15</v>
      </c>
      <c r="I1930" s="3">
        <f>IFERROR(__xludf.DUMMYFUNCTION("""COMPUTED_VALUE"""),31.0)</f>
        <v>31</v>
      </c>
    </row>
    <row r="1931">
      <c r="A1931" s="3">
        <v>38.0</v>
      </c>
      <c r="B1931" s="3">
        <v>0.0</v>
      </c>
      <c r="C1931" s="3">
        <v>35.0</v>
      </c>
      <c r="D1931" s="5">
        <v>43364.229525462964</v>
      </c>
      <c r="E1931" s="8">
        <f t="shared" si="1"/>
        <v>43364</v>
      </c>
      <c r="F1931" s="9">
        <f>IFERROR(__xludf.DUMMYFUNCTION("""COMPUTED_VALUE"""),0.22952546296296297)</f>
        <v>0.229525463</v>
      </c>
      <c r="G1931" s="3">
        <f t="shared" si="2"/>
        <v>5</v>
      </c>
      <c r="H1931" s="3">
        <f>IFERROR(__xludf.DUMMYFUNCTION("""COMPUTED_VALUE"""),30.0)</f>
        <v>30</v>
      </c>
      <c r="I1931" s="3">
        <f>IFERROR(__xludf.DUMMYFUNCTION("""COMPUTED_VALUE"""),31.0)</f>
        <v>31</v>
      </c>
    </row>
    <row r="1932">
      <c r="A1932" s="3">
        <v>35.0</v>
      </c>
      <c r="B1932" s="3">
        <v>0.0</v>
      </c>
      <c r="C1932" s="3">
        <v>35.0</v>
      </c>
      <c r="D1932" s="5">
        <v>43364.239953703705</v>
      </c>
      <c r="E1932" s="8">
        <f t="shared" si="1"/>
        <v>43364</v>
      </c>
      <c r="F1932" s="9">
        <f>IFERROR(__xludf.DUMMYFUNCTION("""COMPUTED_VALUE"""),0.2399537037037037)</f>
        <v>0.2399537037</v>
      </c>
      <c r="G1932" s="3">
        <f t="shared" si="2"/>
        <v>5</v>
      </c>
      <c r="H1932" s="3">
        <f>IFERROR(__xludf.DUMMYFUNCTION("""COMPUTED_VALUE"""),45.0)</f>
        <v>45</v>
      </c>
      <c r="I1932" s="3">
        <f>IFERROR(__xludf.DUMMYFUNCTION("""COMPUTED_VALUE"""),32.0)</f>
        <v>32</v>
      </c>
    </row>
    <row r="1933">
      <c r="A1933" s="3">
        <v>34.0</v>
      </c>
      <c r="B1933" s="3">
        <v>0.0</v>
      </c>
      <c r="C1933" s="3">
        <v>33.0</v>
      </c>
      <c r="D1933" s="5">
        <v>43364.25035879629</v>
      </c>
      <c r="E1933" s="8">
        <f t="shared" si="1"/>
        <v>43364</v>
      </c>
      <c r="F1933" s="9">
        <f>IFERROR(__xludf.DUMMYFUNCTION("""COMPUTED_VALUE"""),0.2503587962962963)</f>
        <v>0.2503587963</v>
      </c>
      <c r="G1933" s="3">
        <f t="shared" si="2"/>
        <v>6</v>
      </c>
      <c r="H1933" s="3">
        <f>IFERROR(__xludf.DUMMYFUNCTION("""COMPUTED_VALUE"""),0.0)</f>
        <v>0</v>
      </c>
      <c r="I1933" s="3">
        <f>IFERROR(__xludf.DUMMYFUNCTION("""COMPUTED_VALUE"""),31.0)</f>
        <v>31</v>
      </c>
    </row>
    <row r="1934">
      <c r="A1934" s="3">
        <v>33.0</v>
      </c>
      <c r="B1934" s="3">
        <v>0.0</v>
      </c>
      <c r="C1934" s="3">
        <v>32.0</v>
      </c>
      <c r="D1934" s="5">
        <v>43364.260775462964</v>
      </c>
      <c r="E1934" s="8">
        <f t="shared" si="1"/>
        <v>43364</v>
      </c>
      <c r="F1934" s="9">
        <f>IFERROR(__xludf.DUMMYFUNCTION("""COMPUTED_VALUE"""),0.26077546296296295)</f>
        <v>0.260775463</v>
      </c>
      <c r="G1934" s="3">
        <f t="shared" si="2"/>
        <v>6</v>
      </c>
      <c r="H1934" s="3">
        <f>IFERROR(__xludf.DUMMYFUNCTION("""COMPUTED_VALUE"""),15.0)</f>
        <v>15</v>
      </c>
      <c r="I1934" s="3">
        <f>IFERROR(__xludf.DUMMYFUNCTION("""COMPUTED_VALUE"""),31.0)</f>
        <v>31</v>
      </c>
    </row>
    <row r="1935">
      <c r="A1935" s="3">
        <v>31.0</v>
      </c>
      <c r="B1935" s="3">
        <v>0.0</v>
      </c>
      <c r="C1935" s="3">
        <v>30.0</v>
      </c>
      <c r="D1935" s="5">
        <v>43364.273831018516</v>
      </c>
      <c r="E1935" s="8">
        <f t="shared" si="1"/>
        <v>43364</v>
      </c>
      <c r="F1935" s="9">
        <f>IFERROR(__xludf.DUMMYFUNCTION("""COMPUTED_VALUE"""),0.27383101851851854)</f>
        <v>0.2738310185</v>
      </c>
      <c r="G1935" s="3">
        <f t="shared" si="2"/>
        <v>6</v>
      </c>
      <c r="H1935" s="3">
        <f>IFERROR(__xludf.DUMMYFUNCTION("""COMPUTED_VALUE"""),34.0)</f>
        <v>34</v>
      </c>
      <c r="I1935" s="3">
        <f>IFERROR(__xludf.DUMMYFUNCTION("""COMPUTED_VALUE"""),19.0)</f>
        <v>19</v>
      </c>
    </row>
    <row r="1936">
      <c r="A1936" s="3">
        <v>30.0</v>
      </c>
      <c r="B1936" s="3">
        <v>0.0</v>
      </c>
      <c r="C1936" s="3">
        <v>29.0</v>
      </c>
      <c r="D1936" s="5">
        <v>43364.28160879629</v>
      </c>
      <c r="E1936" s="8">
        <f t="shared" si="1"/>
        <v>43364</v>
      </c>
      <c r="F1936" s="9">
        <f>IFERROR(__xludf.DUMMYFUNCTION("""COMPUTED_VALUE"""),0.2816087962962963)</f>
        <v>0.2816087963</v>
      </c>
      <c r="G1936" s="3">
        <f t="shared" si="2"/>
        <v>6</v>
      </c>
      <c r="H1936" s="3">
        <f>IFERROR(__xludf.DUMMYFUNCTION("""COMPUTED_VALUE"""),45.0)</f>
        <v>45</v>
      </c>
      <c r="I1936" s="3">
        <f>IFERROR(__xludf.DUMMYFUNCTION("""COMPUTED_VALUE"""),31.0)</f>
        <v>31</v>
      </c>
    </row>
    <row r="1937">
      <c r="A1937" s="3">
        <v>34.0</v>
      </c>
      <c r="B1937" s="3">
        <v>0.0</v>
      </c>
      <c r="C1937" s="3">
        <v>33.0</v>
      </c>
      <c r="D1937" s="5">
        <v>43364.292025462964</v>
      </c>
      <c r="E1937" s="8">
        <f t="shared" si="1"/>
        <v>43364</v>
      </c>
      <c r="F1937" s="9">
        <f>IFERROR(__xludf.DUMMYFUNCTION("""COMPUTED_VALUE"""),0.29202546296296295)</f>
        <v>0.292025463</v>
      </c>
      <c r="G1937" s="3">
        <f t="shared" si="2"/>
        <v>7</v>
      </c>
      <c r="H1937" s="3">
        <f>IFERROR(__xludf.DUMMYFUNCTION("""COMPUTED_VALUE"""),0.0)</f>
        <v>0</v>
      </c>
      <c r="I1937" s="3">
        <f>IFERROR(__xludf.DUMMYFUNCTION("""COMPUTED_VALUE"""),31.0)</f>
        <v>31</v>
      </c>
    </row>
    <row r="1938">
      <c r="A1938" s="3">
        <v>58.0</v>
      </c>
      <c r="B1938" s="3">
        <v>0.0</v>
      </c>
      <c r="C1938" s="3">
        <v>57.0</v>
      </c>
      <c r="D1938" s="5">
        <v>43364.302453703705</v>
      </c>
      <c r="E1938" s="8">
        <f t="shared" si="1"/>
        <v>43364</v>
      </c>
      <c r="F1938" s="9">
        <f>IFERROR(__xludf.DUMMYFUNCTION("""COMPUTED_VALUE"""),0.3024537037037037)</f>
        <v>0.3024537037</v>
      </c>
      <c r="G1938" s="3">
        <f t="shared" si="2"/>
        <v>7</v>
      </c>
      <c r="H1938" s="3">
        <f>IFERROR(__xludf.DUMMYFUNCTION("""COMPUTED_VALUE"""),15.0)</f>
        <v>15</v>
      </c>
      <c r="I1938" s="3">
        <f>IFERROR(__xludf.DUMMYFUNCTION("""COMPUTED_VALUE"""),32.0)</f>
        <v>32</v>
      </c>
    </row>
    <row r="1939">
      <c r="A1939" s="3">
        <v>67.0</v>
      </c>
      <c r="B1939" s="3">
        <v>0.0</v>
      </c>
      <c r="C1939" s="3">
        <v>66.0</v>
      </c>
      <c r="D1939" s="5">
        <v>43364.31291666667</v>
      </c>
      <c r="E1939" s="8">
        <f t="shared" si="1"/>
        <v>43364</v>
      </c>
      <c r="F1939" s="9">
        <f>IFERROR(__xludf.DUMMYFUNCTION("""COMPUTED_VALUE"""),0.3129166666666667)</f>
        <v>0.3129166667</v>
      </c>
      <c r="G1939" s="3">
        <f t="shared" si="2"/>
        <v>7</v>
      </c>
      <c r="H1939" s="3">
        <f>IFERROR(__xludf.DUMMYFUNCTION("""COMPUTED_VALUE"""),30.0)</f>
        <v>30</v>
      </c>
      <c r="I1939" s="3">
        <f>IFERROR(__xludf.DUMMYFUNCTION("""COMPUTED_VALUE"""),36.0)</f>
        <v>36</v>
      </c>
    </row>
    <row r="1940">
      <c r="A1940" s="3">
        <v>95.0</v>
      </c>
      <c r="B1940" s="3">
        <v>0.0</v>
      </c>
      <c r="C1940" s="3">
        <v>87.0</v>
      </c>
      <c r="D1940" s="5">
        <v>43364.32329861111</v>
      </c>
      <c r="E1940" s="8">
        <f t="shared" si="1"/>
        <v>43364</v>
      </c>
      <c r="F1940" s="9">
        <f>IFERROR(__xludf.DUMMYFUNCTION("""COMPUTED_VALUE"""),0.32329861111111113)</f>
        <v>0.3232986111</v>
      </c>
      <c r="G1940" s="3">
        <f t="shared" si="2"/>
        <v>7</v>
      </c>
      <c r="H1940" s="3">
        <f>IFERROR(__xludf.DUMMYFUNCTION("""COMPUTED_VALUE"""),45.0)</f>
        <v>45</v>
      </c>
      <c r="I1940" s="3">
        <f>IFERROR(__xludf.DUMMYFUNCTION("""COMPUTED_VALUE"""),33.0)</f>
        <v>33</v>
      </c>
    </row>
    <row r="1941">
      <c r="A1941" s="3">
        <v>69.0</v>
      </c>
      <c r="B1941" s="3">
        <v>0.0</v>
      </c>
      <c r="C1941" s="3">
        <v>68.0</v>
      </c>
      <c r="D1941" s="5">
        <v>43364.333703703705</v>
      </c>
      <c r="E1941" s="8">
        <f t="shared" si="1"/>
        <v>43364</v>
      </c>
      <c r="F1941" s="9">
        <f>IFERROR(__xludf.DUMMYFUNCTION("""COMPUTED_VALUE"""),0.3337037037037037)</f>
        <v>0.3337037037</v>
      </c>
      <c r="G1941" s="3">
        <f t="shared" si="2"/>
        <v>8</v>
      </c>
      <c r="H1941" s="3">
        <f>IFERROR(__xludf.DUMMYFUNCTION("""COMPUTED_VALUE"""),0.0)</f>
        <v>0</v>
      </c>
      <c r="I1941" s="3">
        <f>IFERROR(__xludf.DUMMYFUNCTION("""COMPUTED_VALUE"""),32.0)</f>
        <v>32</v>
      </c>
    </row>
    <row r="1942">
      <c r="A1942" s="3">
        <v>102.0</v>
      </c>
      <c r="B1942" s="3">
        <v>0.0</v>
      </c>
      <c r="C1942" s="3">
        <v>101.0</v>
      </c>
      <c r="D1942" s="5">
        <v>43364.34412037037</v>
      </c>
      <c r="E1942" s="8">
        <f t="shared" si="1"/>
        <v>43364</v>
      </c>
      <c r="F1942" s="9">
        <f>IFERROR(__xludf.DUMMYFUNCTION("""COMPUTED_VALUE"""),0.34412037037037035)</f>
        <v>0.3441203704</v>
      </c>
      <c r="G1942" s="3">
        <f t="shared" si="2"/>
        <v>8</v>
      </c>
      <c r="H1942" s="3">
        <f>IFERROR(__xludf.DUMMYFUNCTION("""COMPUTED_VALUE"""),15.0)</f>
        <v>15</v>
      </c>
      <c r="I1942" s="3">
        <f>IFERROR(__xludf.DUMMYFUNCTION("""COMPUTED_VALUE"""),32.0)</f>
        <v>32</v>
      </c>
    </row>
    <row r="1943">
      <c r="A1943" s="3">
        <v>134.0</v>
      </c>
      <c r="B1943" s="3">
        <v>1.0</v>
      </c>
      <c r="C1943" s="3">
        <v>135.0</v>
      </c>
      <c r="D1943" s="5">
        <v>43364.35456018519</v>
      </c>
      <c r="E1943" s="8">
        <f t="shared" si="1"/>
        <v>43364</v>
      </c>
      <c r="F1943" s="9">
        <f>IFERROR(__xludf.DUMMYFUNCTION("""COMPUTED_VALUE"""),0.3545601851851852)</f>
        <v>0.3545601852</v>
      </c>
      <c r="G1943" s="3">
        <f t="shared" si="2"/>
        <v>8</v>
      </c>
      <c r="H1943" s="3">
        <f>IFERROR(__xludf.DUMMYFUNCTION("""COMPUTED_VALUE"""),30.0)</f>
        <v>30</v>
      </c>
      <c r="I1943" s="3">
        <f>IFERROR(__xludf.DUMMYFUNCTION("""COMPUTED_VALUE"""),34.0)</f>
        <v>34</v>
      </c>
    </row>
    <row r="1944">
      <c r="A1944" s="3">
        <v>178.0</v>
      </c>
      <c r="B1944" s="3">
        <v>0.0</v>
      </c>
      <c r="C1944" s="3">
        <v>177.0</v>
      </c>
      <c r="D1944" s="5">
        <v>43364.364953703705</v>
      </c>
      <c r="E1944" s="8">
        <f t="shared" si="1"/>
        <v>43364</v>
      </c>
      <c r="F1944" s="9">
        <f>IFERROR(__xludf.DUMMYFUNCTION("""COMPUTED_VALUE"""),0.3649537037037037)</f>
        <v>0.3649537037</v>
      </c>
      <c r="G1944" s="3">
        <f t="shared" si="2"/>
        <v>8</v>
      </c>
      <c r="H1944" s="3">
        <f>IFERROR(__xludf.DUMMYFUNCTION("""COMPUTED_VALUE"""),45.0)</f>
        <v>45</v>
      </c>
      <c r="I1944" s="3">
        <f>IFERROR(__xludf.DUMMYFUNCTION("""COMPUTED_VALUE"""),32.0)</f>
        <v>32</v>
      </c>
    </row>
    <row r="1945">
      <c r="A1945" s="3">
        <v>198.0</v>
      </c>
      <c r="B1945" s="3">
        <v>0.0</v>
      </c>
      <c r="C1945" s="3">
        <v>197.0</v>
      </c>
      <c r="D1945" s="5">
        <v>43364.37538194445</v>
      </c>
      <c r="E1945" s="8">
        <f t="shared" si="1"/>
        <v>43364</v>
      </c>
      <c r="F1945" s="9">
        <f>IFERROR(__xludf.DUMMYFUNCTION("""COMPUTED_VALUE"""),0.37538194444444445)</f>
        <v>0.3753819444</v>
      </c>
      <c r="G1945" s="3">
        <f t="shared" si="2"/>
        <v>9</v>
      </c>
      <c r="H1945" s="3">
        <f>IFERROR(__xludf.DUMMYFUNCTION("""COMPUTED_VALUE"""),0.0)</f>
        <v>0</v>
      </c>
      <c r="I1945" s="3">
        <f>IFERROR(__xludf.DUMMYFUNCTION("""COMPUTED_VALUE"""),33.0)</f>
        <v>33</v>
      </c>
    </row>
    <row r="1946">
      <c r="A1946" s="3">
        <v>314.0</v>
      </c>
      <c r="B1946" s="3">
        <v>1.0</v>
      </c>
      <c r="C1946" s="3">
        <v>315.0</v>
      </c>
      <c r="D1946" s="5">
        <v>43364.38579861111</v>
      </c>
      <c r="E1946" s="8">
        <f t="shared" si="1"/>
        <v>43364</v>
      </c>
      <c r="F1946" s="9">
        <f>IFERROR(__xludf.DUMMYFUNCTION("""COMPUTED_VALUE"""),0.38579861111111113)</f>
        <v>0.3857986111</v>
      </c>
      <c r="G1946" s="3">
        <f t="shared" si="2"/>
        <v>9</v>
      </c>
      <c r="H1946" s="3">
        <f>IFERROR(__xludf.DUMMYFUNCTION("""COMPUTED_VALUE"""),15.0)</f>
        <v>15</v>
      </c>
      <c r="I1946" s="3">
        <f>IFERROR(__xludf.DUMMYFUNCTION("""COMPUTED_VALUE"""),33.0)</f>
        <v>33</v>
      </c>
    </row>
    <row r="1947">
      <c r="A1947" s="3">
        <v>473.0</v>
      </c>
      <c r="B1947" s="3">
        <v>1.0</v>
      </c>
      <c r="C1947" s="3">
        <v>474.0</v>
      </c>
      <c r="D1947" s="5">
        <v>43364.396203703705</v>
      </c>
      <c r="E1947" s="8">
        <f t="shared" si="1"/>
        <v>43364</v>
      </c>
      <c r="F1947" s="9">
        <f>IFERROR(__xludf.DUMMYFUNCTION("""COMPUTED_VALUE"""),0.3962037037037037)</f>
        <v>0.3962037037</v>
      </c>
      <c r="G1947" s="3">
        <f t="shared" si="2"/>
        <v>9</v>
      </c>
      <c r="H1947" s="3">
        <f>IFERROR(__xludf.DUMMYFUNCTION("""COMPUTED_VALUE"""),30.0)</f>
        <v>30</v>
      </c>
      <c r="I1947" s="3">
        <f>IFERROR(__xludf.DUMMYFUNCTION("""COMPUTED_VALUE"""),32.0)</f>
        <v>32</v>
      </c>
    </row>
    <row r="1948">
      <c r="A1948" s="3">
        <v>887.0</v>
      </c>
      <c r="B1948" s="3">
        <v>7.0</v>
      </c>
      <c r="C1948" s="3">
        <v>886.0</v>
      </c>
      <c r="D1948" s="5">
        <v>43364.40663194445</v>
      </c>
      <c r="E1948" s="8">
        <f t="shared" si="1"/>
        <v>43364</v>
      </c>
      <c r="F1948" s="9">
        <f>IFERROR(__xludf.DUMMYFUNCTION("""COMPUTED_VALUE"""),0.40663194444444445)</f>
        <v>0.4066319444</v>
      </c>
      <c r="G1948" s="3">
        <f t="shared" si="2"/>
        <v>9</v>
      </c>
      <c r="H1948" s="3">
        <f>IFERROR(__xludf.DUMMYFUNCTION("""COMPUTED_VALUE"""),45.0)</f>
        <v>45</v>
      </c>
      <c r="I1948" s="3">
        <f>IFERROR(__xludf.DUMMYFUNCTION("""COMPUTED_VALUE"""),33.0)</f>
        <v>33</v>
      </c>
    </row>
    <row r="1949">
      <c r="A1949" s="3">
        <v>806.0</v>
      </c>
      <c r="B1949" s="3">
        <v>13.0</v>
      </c>
      <c r="C1949" s="3">
        <v>819.0</v>
      </c>
      <c r="D1949" s="5">
        <v>43364.417037037034</v>
      </c>
      <c r="E1949" s="8">
        <f t="shared" si="1"/>
        <v>43364</v>
      </c>
      <c r="F1949" s="9">
        <f>IFERROR(__xludf.DUMMYFUNCTION("""COMPUTED_VALUE"""),0.41703703703703704)</f>
        <v>0.417037037</v>
      </c>
      <c r="G1949" s="3">
        <f t="shared" si="2"/>
        <v>10</v>
      </c>
      <c r="H1949" s="3">
        <f>IFERROR(__xludf.DUMMYFUNCTION("""COMPUTED_VALUE"""),0.0)</f>
        <v>0</v>
      </c>
      <c r="I1949" s="3">
        <f>IFERROR(__xludf.DUMMYFUNCTION("""COMPUTED_VALUE"""),32.0)</f>
        <v>32</v>
      </c>
    </row>
    <row r="1950">
      <c r="A1950" s="3">
        <v>773.0</v>
      </c>
      <c r="B1950" s="3">
        <v>19.0</v>
      </c>
      <c r="C1950" s="3">
        <v>785.0</v>
      </c>
      <c r="D1950" s="5">
        <v>43364.427465277775</v>
      </c>
      <c r="E1950" s="8">
        <f t="shared" si="1"/>
        <v>43364</v>
      </c>
      <c r="F1950" s="9">
        <f>IFERROR(__xludf.DUMMYFUNCTION("""COMPUTED_VALUE"""),0.42746527777777776)</f>
        <v>0.4274652778</v>
      </c>
      <c r="G1950" s="3">
        <f t="shared" si="2"/>
        <v>10</v>
      </c>
      <c r="H1950" s="3">
        <f>IFERROR(__xludf.DUMMYFUNCTION("""COMPUTED_VALUE"""),15.0)</f>
        <v>15</v>
      </c>
      <c r="I1950" s="3">
        <f>IFERROR(__xludf.DUMMYFUNCTION("""COMPUTED_VALUE"""),33.0)</f>
        <v>33</v>
      </c>
    </row>
    <row r="1951">
      <c r="A1951" s="3">
        <v>818.0</v>
      </c>
      <c r="B1951" s="3">
        <v>19.0</v>
      </c>
      <c r="C1951" s="3">
        <v>837.0</v>
      </c>
      <c r="D1951" s="5">
        <v>43364.43787037037</v>
      </c>
      <c r="E1951" s="8">
        <f t="shared" si="1"/>
        <v>43364</v>
      </c>
      <c r="F1951" s="9">
        <f>IFERROR(__xludf.DUMMYFUNCTION("""COMPUTED_VALUE"""),0.43787037037037035)</f>
        <v>0.4378703704</v>
      </c>
      <c r="G1951" s="3">
        <f t="shared" si="2"/>
        <v>10</v>
      </c>
      <c r="H1951" s="3">
        <f>IFERROR(__xludf.DUMMYFUNCTION("""COMPUTED_VALUE"""),30.0)</f>
        <v>30</v>
      </c>
      <c r="I1951" s="3">
        <f>IFERROR(__xludf.DUMMYFUNCTION("""COMPUTED_VALUE"""),32.0)</f>
        <v>32</v>
      </c>
    </row>
    <row r="1952">
      <c r="A1952" s="3">
        <v>1010.0</v>
      </c>
      <c r="B1952" s="3">
        <v>30.0</v>
      </c>
      <c r="C1952" s="3">
        <v>1040.0</v>
      </c>
      <c r="D1952" s="5">
        <v>43364.44829861111</v>
      </c>
      <c r="E1952" s="8">
        <f t="shared" si="1"/>
        <v>43364</v>
      </c>
      <c r="F1952" s="9">
        <f>IFERROR(__xludf.DUMMYFUNCTION("""COMPUTED_VALUE"""),0.44829861111111113)</f>
        <v>0.4482986111</v>
      </c>
      <c r="G1952" s="3">
        <f t="shared" si="2"/>
        <v>10</v>
      </c>
      <c r="H1952" s="3">
        <f>IFERROR(__xludf.DUMMYFUNCTION("""COMPUTED_VALUE"""),45.0)</f>
        <v>45</v>
      </c>
      <c r="I1952" s="3">
        <f>IFERROR(__xludf.DUMMYFUNCTION("""COMPUTED_VALUE"""),33.0)</f>
        <v>33</v>
      </c>
    </row>
    <row r="1953">
      <c r="A1953" s="3">
        <v>794.0</v>
      </c>
      <c r="B1953" s="3">
        <v>26.0</v>
      </c>
      <c r="C1953" s="3">
        <v>820.0</v>
      </c>
      <c r="D1953" s="5">
        <v>43364.458703703705</v>
      </c>
      <c r="E1953" s="8">
        <f t="shared" si="1"/>
        <v>43364</v>
      </c>
      <c r="F1953" s="9">
        <f>IFERROR(__xludf.DUMMYFUNCTION("""COMPUTED_VALUE"""),0.4587037037037037)</f>
        <v>0.4587037037</v>
      </c>
      <c r="G1953" s="3">
        <f t="shared" si="2"/>
        <v>11</v>
      </c>
      <c r="H1953" s="3">
        <f>IFERROR(__xludf.DUMMYFUNCTION("""COMPUTED_VALUE"""),0.0)</f>
        <v>0</v>
      </c>
      <c r="I1953" s="3">
        <f>IFERROR(__xludf.DUMMYFUNCTION("""COMPUTED_VALUE"""),32.0)</f>
        <v>32</v>
      </c>
    </row>
    <row r="1954">
      <c r="A1954" s="3">
        <v>682.0</v>
      </c>
      <c r="B1954" s="3">
        <v>12.0</v>
      </c>
      <c r="C1954" s="3">
        <v>694.0</v>
      </c>
      <c r="D1954" s="5">
        <v>43364.46912037037</v>
      </c>
      <c r="E1954" s="8">
        <f t="shared" si="1"/>
        <v>43364</v>
      </c>
      <c r="F1954" s="9">
        <f>IFERROR(__xludf.DUMMYFUNCTION("""COMPUTED_VALUE"""),0.46912037037037035)</f>
        <v>0.4691203704</v>
      </c>
      <c r="G1954" s="3">
        <f t="shared" si="2"/>
        <v>11</v>
      </c>
      <c r="H1954" s="3">
        <f>IFERROR(__xludf.DUMMYFUNCTION("""COMPUTED_VALUE"""),15.0)</f>
        <v>15</v>
      </c>
      <c r="I1954" s="3">
        <f>IFERROR(__xludf.DUMMYFUNCTION("""COMPUTED_VALUE"""),32.0)</f>
        <v>32</v>
      </c>
    </row>
    <row r="1955">
      <c r="A1955" s="3">
        <v>556.0</v>
      </c>
      <c r="B1955" s="3">
        <v>7.0</v>
      </c>
      <c r="C1955" s="3">
        <v>562.0</v>
      </c>
      <c r="D1955" s="5">
        <v>43364.479537037034</v>
      </c>
      <c r="E1955" s="8">
        <f t="shared" si="1"/>
        <v>43364</v>
      </c>
      <c r="F1955" s="9">
        <f>IFERROR(__xludf.DUMMYFUNCTION("""COMPUTED_VALUE"""),0.47953703703703704)</f>
        <v>0.479537037</v>
      </c>
      <c r="G1955" s="3">
        <f t="shared" si="2"/>
        <v>11</v>
      </c>
      <c r="H1955" s="3">
        <f>IFERROR(__xludf.DUMMYFUNCTION("""COMPUTED_VALUE"""),30.0)</f>
        <v>30</v>
      </c>
      <c r="I1955" s="3">
        <f>IFERROR(__xludf.DUMMYFUNCTION("""COMPUTED_VALUE"""),32.0)</f>
        <v>32</v>
      </c>
    </row>
    <row r="1956">
      <c r="A1956" s="3">
        <v>522.0</v>
      </c>
      <c r="B1956" s="3">
        <v>6.0</v>
      </c>
      <c r="C1956" s="3">
        <v>528.0</v>
      </c>
      <c r="D1956" s="5">
        <v>43364.489953703705</v>
      </c>
      <c r="E1956" s="8">
        <f t="shared" si="1"/>
        <v>43364</v>
      </c>
      <c r="F1956" s="9">
        <f>IFERROR(__xludf.DUMMYFUNCTION("""COMPUTED_VALUE"""),0.4899537037037037)</f>
        <v>0.4899537037</v>
      </c>
      <c r="G1956" s="3">
        <f t="shared" si="2"/>
        <v>11</v>
      </c>
      <c r="H1956" s="3">
        <f>IFERROR(__xludf.DUMMYFUNCTION("""COMPUTED_VALUE"""),45.0)</f>
        <v>45</v>
      </c>
      <c r="I1956" s="3">
        <f>IFERROR(__xludf.DUMMYFUNCTION("""COMPUTED_VALUE"""),32.0)</f>
        <v>32</v>
      </c>
    </row>
    <row r="1957">
      <c r="A1957" s="3">
        <v>394.0</v>
      </c>
      <c r="B1957" s="3">
        <v>3.0</v>
      </c>
      <c r="C1957" s="3">
        <v>397.0</v>
      </c>
      <c r="D1957" s="5">
        <v>43364.50038194445</v>
      </c>
      <c r="E1957" s="8">
        <f t="shared" si="1"/>
        <v>43364</v>
      </c>
      <c r="F1957" s="9">
        <f>IFERROR(__xludf.DUMMYFUNCTION("""COMPUTED_VALUE"""),0.5003819444444444)</f>
        <v>0.5003819444</v>
      </c>
      <c r="G1957" s="3">
        <f t="shared" si="2"/>
        <v>12</v>
      </c>
      <c r="H1957" s="3">
        <f>IFERROR(__xludf.DUMMYFUNCTION("""COMPUTED_VALUE"""),0.0)</f>
        <v>0</v>
      </c>
      <c r="I1957" s="3">
        <f>IFERROR(__xludf.DUMMYFUNCTION("""COMPUTED_VALUE"""),33.0)</f>
        <v>33</v>
      </c>
    </row>
    <row r="1958">
      <c r="A1958" s="3">
        <v>394.0</v>
      </c>
      <c r="B1958" s="3">
        <v>2.0</v>
      </c>
      <c r="C1958" s="3">
        <v>396.0</v>
      </c>
      <c r="D1958" s="5">
        <v>43364.510787037034</v>
      </c>
      <c r="E1958" s="8">
        <f t="shared" si="1"/>
        <v>43364</v>
      </c>
      <c r="F1958" s="9">
        <f>IFERROR(__xludf.DUMMYFUNCTION("""COMPUTED_VALUE"""),0.510787037037037)</f>
        <v>0.510787037</v>
      </c>
      <c r="G1958" s="3">
        <f t="shared" si="2"/>
        <v>12</v>
      </c>
      <c r="H1958" s="3">
        <f>IFERROR(__xludf.DUMMYFUNCTION("""COMPUTED_VALUE"""),15.0)</f>
        <v>15</v>
      </c>
      <c r="I1958" s="3">
        <f>IFERROR(__xludf.DUMMYFUNCTION("""COMPUTED_VALUE"""),32.0)</f>
        <v>32</v>
      </c>
    </row>
    <row r="1959">
      <c r="A1959" s="3">
        <v>418.0</v>
      </c>
      <c r="B1959" s="3">
        <v>6.0</v>
      </c>
      <c r="C1959" s="3">
        <v>424.0</v>
      </c>
      <c r="D1959" s="5">
        <v>43364.521203703705</v>
      </c>
      <c r="E1959" s="8">
        <f t="shared" si="1"/>
        <v>43364</v>
      </c>
      <c r="F1959" s="9">
        <f>IFERROR(__xludf.DUMMYFUNCTION("""COMPUTED_VALUE"""),0.5212037037037037)</f>
        <v>0.5212037037</v>
      </c>
      <c r="G1959" s="3">
        <f t="shared" si="2"/>
        <v>12</v>
      </c>
      <c r="H1959" s="3">
        <f>IFERROR(__xludf.DUMMYFUNCTION("""COMPUTED_VALUE"""),30.0)</f>
        <v>30</v>
      </c>
      <c r="I1959" s="3">
        <f>IFERROR(__xludf.DUMMYFUNCTION("""COMPUTED_VALUE"""),32.0)</f>
        <v>32</v>
      </c>
    </row>
    <row r="1960">
      <c r="A1960" s="3">
        <v>461.0</v>
      </c>
      <c r="B1960" s="3">
        <v>5.0</v>
      </c>
      <c r="C1960" s="3">
        <v>466.0</v>
      </c>
      <c r="D1960" s="5">
        <v>43364.53162037037</v>
      </c>
      <c r="E1960" s="8">
        <f t="shared" si="1"/>
        <v>43364</v>
      </c>
      <c r="F1960" s="9">
        <f>IFERROR(__xludf.DUMMYFUNCTION("""COMPUTED_VALUE"""),0.5316203703703704)</f>
        <v>0.5316203704</v>
      </c>
      <c r="G1960" s="3">
        <f t="shared" si="2"/>
        <v>12</v>
      </c>
      <c r="H1960" s="3">
        <f>IFERROR(__xludf.DUMMYFUNCTION("""COMPUTED_VALUE"""),45.0)</f>
        <v>45</v>
      </c>
      <c r="I1960" s="3">
        <f>IFERROR(__xludf.DUMMYFUNCTION("""COMPUTED_VALUE"""),32.0)</f>
        <v>32</v>
      </c>
    </row>
    <row r="1961">
      <c r="A1961" s="3">
        <v>398.0</v>
      </c>
      <c r="B1961" s="3">
        <v>2.0</v>
      </c>
      <c r="C1961" s="3">
        <v>397.0</v>
      </c>
      <c r="D1961" s="5">
        <v>43364.542037037034</v>
      </c>
      <c r="E1961" s="8">
        <f t="shared" si="1"/>
        <v>43364</v>
      </c>
      <c r="F1961" s="9">
        <f>IFERROR(__xludf.DUMMYFUNCTION("""COMPUTED_VALUE"""),0.542037037037037)</f>
        <v>0.542037037</v>
      </c>
      <c r="G1961" s="3">
        <f t="shared" si="2"/>
        <v>13</v>
      </c>
      <c r="H1961" s="3">
        <f>IFERROR(__xludf.DUMMYFUNCTION("""COMPUTED_VALUE"""),0.0)</f>
        <v>0</v>
      </c>
      <c r="I1961" s="3">
        <f>IFERROR(__xludf.DUMMYFUNCTION("""COMPUTED_VALUE"""),32.0)</f>
        <v>32</v>
      </c>
    </row>
    <row r="1962">
      <c r="A1962" s="3">
        <v>432.0</v>
      </c>
      <c r="B1962" s="3">
        <v>3.0</v>
      </c>
      <c r="C1962" s="3">
        <v>435.0</v>
      </c>
      <c r="D1962" s="5">
        <v>43364.552453703705</v>
      </c>
      <c r="E1962" s="8">
        <f t="shared" si="1"/>
        <v>43364</v>
      </c>
      <c r="F1962" s="9">
        <f>IFERROR(__xludf.DUMMYFUNCTION("""COMPUTED_VALUE"""),0.5524537037037037)</f>
        <v>0.5524537037</v>
      </c>
      <c r="G1962" s="3">
        <f t="shared" si="2"/>
        <v>13</v>
      </c>
      <c r="H1962" s="3">
        <f>IFERROR(__xludf.DUMMYFUNCTION("""COMPUTED_VALUE"""),15.0)</f>
        <v>15</v>
      </c>
      <c r="I1962" s="3">
        <f>IFERROR(__xludf.DUMMYFUNCTION("""COMPUTED_VALUE"""),32.0)</f>
        <v>32</v>
      </c>
    </row>
    <row r="1963">
      <c r="A1963" s="3">
        <v>379.0</v>
      </c>
      <c r="B1963" s="3">
        <v>4.0</v>
      </c>
      <c r="C1963" s="3">
        <v>373.0</v>
      </c>
      <c r="D1963" s="5">
        <v>43364.56287037037</v>
      </c>
      <c r="E1963" s="8">
        <f t="shared" si="1"/>
        <v>43364</v>
      </c>
      <c r="F1963" s="9">
        <f>IFERROR(__xludf.DUMMYFUNCTION("""COMPUTED_VALUE"""),0.5628703703703704)</f>
        <v>0.5628703704</v>
      </c>
      <c r="G1963" s="3">
        <f t="shared" si="2"/>
        <v>13</v>
      </c>
      <c r="H1963" s="3">
        <f>IFERROR(__xludf.DUMMYFUNCTION("""COMPUTED_VALUE"""),30.0)</f>
        <v>30</v>
      </c>
      <c r="I1963" s="3">
        <f>IFERROR(__xludf.DUMMYFUNCTION("""COMPUTED_VALUE"""),32.0)</f>
        <v>32</v>
      </c>
    </row>
    <row r="1964">
      <c r="A1964" s="3">
        <v>428.0</v>
      </c>
      <c r="B1964" s="3">
        <v>3.0</v>
      </c>
      <c r="C1964" s="3">
        <v>431.0</v>
      </c>
      <c r="D1964" s="5">
        <v>43364.57329861111</v>
      </c>
      <c r="E1964" s="8">
        <f t="shared" si="1"/>
        <v>43364</v>
      </c>
      <c r="F1964" s="9">
        <f>IFERROR(__xludf.DUMMYFUNCTION("""COMPUTED_VALUE"""),0.5732986111111111)</f>
        <v>0.5732986111</v>
      </c>
      <c r="G1964" s="3">
        <f t="shared" si="2"/>
        <v>13</v>
      </c>
      <c r="H1964" s="3">
        <f>IFERROR(__xludf.DUMMYFUNCTION("""COMPUTED_VALUE"""),45.0)</f>
        <v>45</v>
      </c>
      <c r="I1964" s="3">
        <f>IFERROR(__xludf.DUMMYFUNCTION("""COMPUTED_VALUE"""),33.0)</f>
        <v>33</v>
      </c>
    </row>
    <row r="1965">
      <c r="A1965" s="3">
        <v>452.0</v>
      </c>
      <c r="B1965" s="3">
        <v>4.0</v>
      </c>
      <c r="C1965" s="3">
        <v>456.0</v>
      </c>
      <c r="D1965" s="5">
        <v>43364.583703703705</v>
      </c>
      <c r="E1965" s="8">
        <f t="shared" si="1"/>
        <v>43364</v>
      </c>
      <c r="F1965" s="9">
        <f>IFERROR(__xludf.DUMMYFUNCTION("""COMPUTED_VALUE"""),0.5837037037037037)</f>
        <v>0.5837037037</v>
      </c>
      <c r="G1965" s="3">
        <f t="shared" si="2"/>
        <v>14</v>
      </c>
      <c r="H1965" s="3">
        <f>IFERROR(__xludf.DUMMYFUNCTION("""COMPUTED_VALUE"""),0.0)</f>
        <v>0</v>
      </c>
      <c r="I1965" s="3">
        <f>IFERROR(__xludf.DUMMYFUNCTION("""COMPUTED_VALUE"""),32.0)</f>
        <v>32</v>
      </c>
    </row>
    <row r="1966">
      <c r="A1966" s="3">
        <v>491.0</v>
      </c>
      <c r="B1966" s="3">
        <v>4.0</v>
      </c>
      <c r="C1966" s="3">
        <v>495.0</v>
      </c>
      <c r="D1966" s="5">
        <v>43364.59412037037</v>
      </c>
      <c r="E1966" s="8">
        <f t="shared" si="1"/>
        <v>43364</v>
      </c>
      <c r="F1966" s="9">
        <f>IFERROR(__xludf.DUMMYFUNCTION("""COMPUTED_VALUE"""),0.5941203703703704)</f>
        <v>0.5941203704</v>
      </c>
      <c r="G1966" s="3">
        <f t="shared" si="2"/>
        <v>14</v>
      </c>
      <c r="H1966" s="3">
        <f>IFERROR(__xludf.DUMMYFUNCTION("""COMPUTED_VALUE"""),15.0)</f>
        <v>15</v>
      </c>
      <c r="I1966" s="3">
        <f>IFERROR(__xludf.DUMMYFUNCTION("""COMPUTED_VALUE"""),32.0)</f>
        <v>32</v>
      </c>
    </row>
    <row r="1967">
      <c r="A1967" s="3">
        <v>510.0</v>
      </c>
      <c r="B1967" s="3">
        <v>5.0</v>
      </c>
      <c r="C1967" s="3">
        <v>515.0</v>
      </c>
      <c r="D1967" s="5">
        <v>43364.604537037034</v>
      </c>
      <c r="E1967" s="8">
        <f t="shared" si="1"/>
        <v>43364</v>
      </c>
      <c r="F1967" s="9">
        <f>IFERROR(__xludf.DUMMYFUNCTION("""COMPUTED_VALUE"""),0.604537037037037)</f>
        <v>0.604537037</v>
      </c>
      <c r="G1967" s="3">
        <f t="shared" si="2"/>
        <v>14</v>
      </c>
      <c r="H1967" s="3">
        <f>IFERROR(__xludf.DUMMYFUNCTION("""COMPUTED_VALUE"""),30.0)</f>
        <v>30</v>
      </c>
      <c r="I1967" s="3">
        <f>IFERROR(__xludf.DUMMYFUNCTION("""COMPUTED_VALUE"""),32.0)</f>
        <v>32</v>
      </c>
    </row>
    <row r="1968">
      <c r="A1968" s="3">
        <v>538.0</v>
      </c>
      <c r="B1968" s="3">
        <v>3.0</v>
      </c>
      <c r="C1968" s="3">
        <v>541.0</v>
      </c>
      <c r="D1968" s="5">
        <v>43364.614953703705</v>
      </c>
      <c r="E1968" s="8">
        <f t="shared" si="1"/>
        <v>43364</v>
      </c>
      <c r="F1968" s="9">
        <f>IFERROR(__xludf.DUMMYFUNCTION("""COMPUTED_VALUE"""),0.6149537037037037)</f>
        <v>0.6149537037</v>
      </c>
      <c r="G1968" s="3">
        <f t="shared" si="2"/>
        <v>14</v>
      </c>
      <c r="H1968" s="3">
        <f>IFERROR(__xludf.DUMMYFUNCTION("""COMPUTED_VALUE"""),45.0)</f>
        <v>45</v>
      </c>
      <c r="I1968" s="3">
        <f>IFERROR(__xludf.DUMMYFUNCTION("""COMPUTED_VALUE"""),32.0)</f>
        <v>32</v>
      </c>
    </row>
    <row r="1969">
      <c r="A1969" s="3">
        <v>444.0</v>
      </c>
      <c r="B1969" s="3">
        <v>1.0</v>
      </c>
      <c r="C1969" s="3">
        <v>441.0</v>
      </c>
      <c r="D1969" s="5">
        <v>43364.62538194445</v>
      </c>
      <c r="E1969" s="8">
        <f t="shared" si="1"/>
        <v>43364</v>
      </c>
      <c r="F1969" s="9">
        <f>IFERROR(__xludf.DUMMYFUNCTION("""COMPUTED_VALUE"""),0.6253819444444444)</f>
        <v>0.6253819444</v>
      </c>
      <c r="G1969" s="3">
        <f t="shared" si="2"/>
        <v>15</v>
      </c>
      <c r="H1969" s="3">
        <f>IFERROR(__xludf.DUMMYFUNCTION("""COMPUTED_VALUE"""),0.0)</f>
        <v>0</v>
      </c>
      <c r="I1969" s="3">
        <f>IFERROR(__xludf.DUMMYFUNCTION("""COMPUTED_VALUE"""),33.0)</f>
        <v>33</v>
      </c>
    </row>
    <row r="1970">
      <c r="A1970" s="3">
        <v>531.0</v>
      </c>
      <c r="B1970" s="3">
        <v>5.0</v>
      </c>
      <c r="C1970" s="3">
        <v>536.0</v>
      </c>
      <c r="D1970" s="5">
        <v>43364.635787037034</v>
      </c>
      <c r="E1970" s="8">
        <f t="shared" si="1"/>
        <v>43364</v>
      </c>
      <c r="F1970" s="9">
        <f>IFERROR(__xludf.DUMMYFUNCTION("""COMPUTED_VALUE"""),0.635787037037037)</f>
        <v>0.635787037</v>
      </c>
      <c r="G1970" s="3">
        <f t="shared" si="2"/>
        <v>15</v>
      </c>
      <c r="H1970" s="3">
        <f>IFERROR(__xludf.DUMMYFUNCTION("""COMPUTED_VALUE"""),15.0)</f>
        <v>15</v>
      </c>
      <c r="I1970" s="3">
        <f>IFERROR(__xludf.DUMMYFUNCTION("""COMPUTED_VALUE"""),32.0)</f>
        <v>32</v>
      </c>
    </row>
    <row r="1971">
      <c r="A1971" s="3">
        <v>525.0</v>
      </c>
      <c r="B1971" s="3">
        <v>4.0</v>
      </c>
      <c r="C1971" s="3">
        <v>529.0</v>
      </c>
      <c r="D1971" s="5">
        <v>43364.646203703705</v>
      </c>
      <c r="E1971" s="8">
        <f t="shared" si="1"/>
        <v>43364</v>
      </c>
      <c r="F1971" s="9">
        <f>IFERROR(__xludf.DUMMYFUNCTION("""COMPUTED_VALUE"""),0.6462037037037037)</f>
        <v>0.6462037037</v>
      </c>
      <c r="G1971" s="3">
        <f t="shared" si="2"/>
        <v>15</v>
      </c>
      <c r="H1971" s="3">
        <f>IFERROR(__xludf.DUMMYFUNCTION("""COMPUTED_VALUE"""),30.0)</f>
        <v>30</v>
      </c>
      <c r="I1971" s="3">
        <f>IFERROR(__xludf.DUMMYFUNCTION("""COMPUTED_VALUE"""),32.0)</f>
        <v>32</v>
      </c>
    </row>
    <row r="1972">
      <c r="A1972" s="3">
        <v>611.0</v>
      </c>
      <c r="B1972" s="3">
        <v>9.0</v>
      </c>
      <c r="C1972" s="3">
        <v>620.0</v>
      </c>
      <c r="D1972" s="5">
        <v>43364.65662037037</v>
      </c>
      <c r="E1972" s="8">
        <f t="shared" si="1"/>
        <v>43364</v>
      </c>
      <c r="F1972" s="9">
        <f>IFERROR(__xludf.DUMMYFUNCTION("""COMPUTED_VALUE"""),0.6566203703703704)</f>
        <v>0.6566203704</v>
      </c>
      <c r="G1972" s="3">
        <f t="shared" si="2"/>
        <v>15</v>
      </c>
      <c r="H1972" s="3">
        <f>IFERROR(__xludf.DUMMYFUNCTION("""COMPUTED_VALUE"""),45.0)</f>
        <v>45</v>
      </c>
      <c r="I1972" s="3">
        <f>IFERROR(__xludf.DUMMYFUNCTION("""COMPUTED_VALUE"""),32.0)</f>
        <v>32</v>
      </c>
    </row>
    <row r="1973">
      <c r="A1973" s="3">
        <v>542.0</v>
      </c>
      <c r="B1973" s="3">
        <v>4.0</v>
      </c>
      <c r="C1973" s="3">
        <v>546.0</v>
      </c>
      <c r="D1973" s="5">
        <v>43364.667025462964</v>
      </c>
      <c r="E1973" s="8">
        <f t="shared" si="1"/>
        <v>43364</v>
      </c>
      <c r="F1973" s="9">
        <f>IFERROR(__xludf.DUMMYFUNCTION("""COMPUTED_VALUE"""),0.667025462962963)</f>
        <v>0.667025463</v>
      </c>
      <c r="G1973" s="3">
        <f t="shared" si="2"/>
        <v>16</v>
      </c>
      <c r="H1973" s="3">
        <f>IFERROR(__xludf.DUMMYFUNCTION("""COMPUTED_VALUE"""),0.0)</f>
        <v>0</v>
      </c>
      <c r="I1973" s="3">
        <f>IFERROR(__xludf.DUMMYFUNCTION("""COMPUTED_VALUE"""),31.0)</f>
        <v>31</v>
      </c>
    </row>
    <row r="1974">
      <c r="A1974" s="3">
        <v>809.0</v>
      </c>
      <c r="B1974" s="3">
        <v>5.0</v>
      </c>
      <c r="C1974" s="3">
        <v>814.0</v>
      </c>
      <c r="D1974" s="5">
        <v>43364.677453703705</v>
      </c>
      <c r="E1974" s="8">
        <f t="shared" si="1"/>
        <v>43364</v>
      </c>
      <c r="F1974" s="9">
        <f>IFERROR(__xludf.DUMMYFUNCTION("""COMPUTED_VALUE"""),0.6774537037037037)</f>
        <v>0.6774537037</v>
      </c>
      <c r="G1974" s="3">
        <f t="shared" si="2"/>
        <v>16</v>
      </c>
      <c r="H1974" s="3">
        <f>IFERROR(__xludf.DUMMYFUNCTION("""COMPUTED_VALUE"""),15.0)</f>
        <v>15</v>
      </c>
      <c r="I1974" s="3">
        <f>IFERROR(__xludf.DUMMYFUNCTION("""COMPUTED_VALUE"""),32.0)</f>
        <v>32</v>
      </c>
    </row>
    <row r="1975">
      <c r="A1975" s="3">
        <v>748.0</v>
      </c>
      <c r="B1975" s="3">
        <v>9.0</v>
      </c>
      <c r="C1975" s="3">
        <v>757.0</v>
      </c>
      <c r="D1975" s="5">
        <v>43364.68787037037</v>
      </c>
      <c r="E1975" s="8">
        <f t="shared" si="1"/>
        <v>43364</v>
      </c>
      <c r="F1975" s="9">
        <f>IFERROR(__xludf.DUMMYFUNCTION("""COMPUTED_VALUE"""),0.6878703703703704)</f>
        <v>0.6878703704</v>
      </c>
      <c r="G1975" s="3">
        <f t="shared" si="2"/>
        <v>16</v>
      </c>
      <c r="H1975" s="3">
        <f>IFERROR(__xludf.DUMMYFUNCTION("""COMPUTED_VALUE"""),30.0)</f>
        <v>30</v>
      </c>
      <c r="I1975" s="3">
        <f>IFERROR(__xludf.DUMMYFUNCTION("""COMPUTED_VALUE"""),32.0)</f>
        <v>32</v>
      </c>
    </row>
    <row r="1976">
      <c r="A1976" s="3">
        <v>861.0</v>
      </c>
      <c r="B1976" s="3">
        <v>7.0</v>
      </c>
      <c r="C1976" s="3">
        <v>868.0</v>
      </c>
      <c r="D1976" s="5">
        <v>43364.698287037034</v>
      </c>
      <c r="E1976" s="8">
        <f t="shared" si="1"/>
        <v>43364</v>
      </c>
      <c r="F1976" s="9">
        <f>IFERROR(__xludf.DUMMYFUNCTION("""COMPUTED_VALUE"""),0.698287037037037)</f>
        <v>0.698287037</v>
      </c>
      <c r="G1976" s="3">
        <f t="shared" si="2"/>
        <v>16</v>
      </c>
      <c r="H1976" s="3">
        <f>IFERROR(__xludf.DUMMYFUNCTION("""COMPUTED_VALUE"""),45.0)</f>
        <v>45</v>
      </c>
      <c r="I1976" s="3">
        <f>IFERROR(__xludf.DUMMYFUNCTION("""COMPUTED_VALUE"""),32.0)</f>
        <v>32</v>
      </c>
    </row>
    <row r="1977">
      <c r="A1977" s="3">
        <v>660.0</v>
      </c>
      <c r="B1977" s="3">
        <v>9.0</v>
      </c>
      <c r="C1977" s="3">
        <v>669.0</v>
      </c>
      <c r="D1977" s="5">
        <v>43364.708715277775</v>
      </c>
      <c r="E1977" s="8">
        <f t="shared" si="1"/>
        <v>43364</v>
      </c>
      <c r="F1977" s="9">
        <f>IFERROR(__xludf.DUMMYFUNCTION("""COMPUTED_VALUE"""),0.7087152777777778)</f>
        <v>0.7087152778</v>
      </c>
      <c r="G1977" s="3">
        <f t="shared" si="2"/>
        <v>17</v>
      </c>
      <c r="H1977" s="3">
        <f>IFERROR(__xludf.DUMMYFUNCTION("""COMPUTED_VALUE"""),0.0)</f>
        <v>0</v>
      </c>
      <c r="I1977" s="3">
        <f>IFERROR(__xludf.DUMMYFUNCTION("""COMPUTED_VALUE"""),33.0)</f>
        <v>33</v>
      </c>
    </row>
    <row r="1978">
      <c r="A1978" s="3">
        <v>852.0</v>
      </c>
      <c r="B1978" s="3">
        <v>17.0</v>
      </c>
      <c r="C1978" s="3">
        <v>869.0</v>
      </c>
      <c r="D1978" s="5">
        <v>43364.71912037037</v>
      </c>
      <c r="E1978" s="8">
        <f t="shared" si="1"/>
        <v>43364</v>
      </c>
      <c r="F1978" s="9">
        <f>IFERROR(__xludf.DUMMYFUNCTION("""COMPUTED_VALUE"""),0.7191203703703704)</f>
        <v>0.7191203704</v>
      </c>
      <c r="G1978" s="3">
        <f t="shared" si="2"/>
        <v>17</v>
      </c>
      <c r="H1978" s="3">
        <f>IFERROR(__xludf.DUMMYFUNCTION("""COMPUTED_VALUE"""),15.0)</f>
        <v>15</v>
      </c>
      <c r="I1978" s="3">
        <f>IFERROR(__xludf.DUMMYFUNCTION("""COMPUTED_VALUE"""),32.0)</f>
        <v>32</v>
      </c>
    </row>
    <row r="1979">
      <c r="A1979" s="3">
        <v>736.0</v>
      </c>
      <c r="B1979" s="3">
        <v>17.0</v>
      </c>
      <c r="C1979" s="3">
        <v>753.0</v>
      </c>
      <c r="D1979" s="5">
        <v>43364.729537037034</v>
      </c>
      <c r="E1979" s="8">
        <f t="shared" si="1"/>
        <v>43364</v>
      </c>
      <c r="F1979" s="9">
        <f>IFERROR(__xludf.DUMMYFUNCTION("""COMPUTED_VALUE"""),0.729537037037037)</f>
        <v>0.729537037</v>
      </c>
      <c r="G1979" s="3">
        <f t="shared" si="2"/>
        <v>17</v>
      </c>
      <c r="H1979" s="3">
        <f>IFERROR(__xludf.DUMMYFUNCTION("""COMPUTED_VALUE"""),30.0)</f>
        <v>30</v>
      </c>
      <c r="I1979" s="3">
        <f>IFERROR(__xludf.DUMMYFUNCTION("""COMPUTED_VALUE"""),32.0)</f>
        <v>32</v>
      </c>
    </row>
    <row r="1980">
      <c r="A1980" s="3">
        <v>710.0</v>
      </c>
      <c r="B1980" s="3">
        <v>13.0</v>
      </c>
      <c r="C1980" s="3">
        <v>723.0</v>
      </c>
      <c r="D1980" s="5">
        <v>43364.739953703705</v>
      </c>
      <c r="E1980" s="8">
        <f t="shared" si="1"/>
        <v>43364</v>
      </c>
      <c r="F1980" s="9">
        <f>IFERROR(__xludf.DUMMYFUNCTION("""COMPUTED_VALUE"""),0.7399537037037037)</f>
        <v>0.7399537037</v>
      </c>
      <c r="G1980" s="3">
        <f t="shared" si="2"/>
        <v>17</v>
      </c>
      <c r="H1980" s="3">
        <f>IFERROR(__xludf.DUMMYFUNCTION("""COMPUTED_VALUE"""),45.0)</f>
        <v>45</v>
      </c>
      <c r="I1980" s="3">
        <f>IFERROR(__xludf.DUMMYFUNCTION("""COMPUTED_VALUE"""),32.0)</f>
        <v>32</v>
      </c>
    </row>
    <row r="1981">
      <c r="A1981" s="3">
        <v>571.0</v>
      </c>
      <c r="B1981" s="3">
        <v>12.0</v>
      </c>
      <c r="C1981" s="3">
        <v>583.0</v>
      </c>
      <c r="D1981" s="5">
        <v>43364.75037037037</v>
      </c>
      <c r="E1981" s="8">
        <f t="shared" si="1"/>
        <v>43364</v>
      </c>
      <c r="F1981" s="9">
        <f>IFERROR(__xludf.DUMMYFUNCTION("""COMPUTED_VALUE"""),0.7503703703703704)</f>
        <v>0.7503703704</v>
      </c>
      <c r="G1981" s="3">
        <f t="shared" si="2"/>
        <v>18</v>
      </c>
      <c r="H1981" s="3">
        <f>IFERROR(__xludf.DUMMYFUNCTION("""COMPUTED_VALUE"""),0.0)</f>
        <v>0</v>
      </c>
      <c r="I1981" s="3">
        <f>IFERROR(__xludf.DUMMYFUNCTION("""COMPUTED_VALUE"""),32.0)</f>
        <v>32</v>
      </c>
    </row>
    <row r="1982">
      <c r="A1982" s="3">
        <v>639.0</v>
      </c>
      <c r="B1982" s="3">
        <v>16.0</v>
      </c>
      <c r="C1982" s="3">
        <v>655.0</v>
      </c>
      <c r="D1982" s="5">
        <v>43364.760775462964</v>
      </c>
      <c r="E1982" s="8">
        <f t="shared" si="1"/>
        <v>43364</v>
      </c>
      <c r="F1982" s="9">
        <f>IFERROR(__xludf.DUMMYFUNCTION("""COMPUTED_VALUE"""),0.760775462962963)</f>
        <v>0.760775463</v>
      </c>
      <c r="G1982" s="3">
        <f t="shared" si="2"/>
        <v>18</v>
      </c>
      <c r="H1982" s="3">
        <f>IFERROR(__xludf.DUMMYFUNCTION("""COMPUTED_VALUE"""),15.0)</f>
        <v>15</v>
      </c>
      <c r="I1982" s="3">
        <f>IFERROR(__xludf.DUMMYFUNCTION("""COMPUTED_VALUE"""),31.0)</f>
        <v>31</v>
      </c>
    </row>
    <row r="1983">
      <c r="A1983" s="3">
        <v>628.0</v>
      </c>
      <c r="B1983" s="3">
        <v>5.0</v>
      </c>
      <c r="C1983" s="3">
        <v>633.0</v>
      </c>
      <c r="D1983" s="5">
        <v>43364.771203703705</v>
      </c>
      <c r="E1983" s="8">
        <f t="shared" si="1"/>
        <v>43364</v>
      </c>
      <c r="F1983" s="9">
        <f>IFERROR(__xludf.DUMMYFUNCTION("""COMPUTED_VALUE"""),0.7712037037037037)</f>
        <v>0.7712037037</v>
      </c>
      <c r="G1983" s="3">
        <f t="shared" si="2"/>
        <v>18</v>
      </c>
      <c r="H1983" s="3">
        <f>IFERROR(__xludf.DUMMYFUNCTION("""COMPUTED_VALUE"""),30.0)</f>
        <v>30</v>
      </c>
      <c r="I1983" s="3">
        <f>IFERROR(__xludf.DUMMYFUNCTION("""COMPUTED_VALUE"""),32.0)</f>
        <v>32</v>
      </c>
    </row>
    <row r="1984">
      <c r="A1984" s="3">
        <v>678.0</v>
      </c>
      <c r="B1984" s="3">
        <v>4.0</v>
      </c>
      <c r="C1984" s="3">
        <v>682.0</v>
      </c>
      <c r="D1984" s="5">
        <v>43364.78160879629</v>
      </c>
      <c r="E1984" s="8">
        <f t="shared" si="1"/>
        <v>43364</v>
      </c>
      <c r="F1984" s="9">
        <f>IFERROR(__xludf.DUMMYFUNCTION("""COMPUTED_VALUE"""),0.7816087962962963)</f>
        <v>0.7816087963</v>
      </c>
      <c r="G1984" s="3">
        <f t="shared" si="2"/>
        <v>18</v>
      </c>
      <c r="H1984" s="3">
        <f>IFERROR(__xludf.DUMMYFUNCTION("""COMPUTED_VALUE"""),45.0)</f>
        <v>45</v>
      </c>
      <c r="I1984" s="3">
        <f>IFERROR(__xludf.DUMMYFUNCTION("""COMPUTED_VALUE"""),31.0)</f>
        <v>31</v>
      </c>
    </row>
    <row r="1985">
      <c r="A1985" s="3">
        <v>623.0</v>
      </c>
      <c r="B1985" s="3">
        <v>8.0</v>
      </c>
      <c r="C1985" s="3">
        <v>631.0</v>
      </c>
      <c r="D1985" s="5">
        <v>43364.792037037034</v>
      </c>
      <c r="E1985" s="8">
        <f t="shared" si="1"/>
        <v>43364</v>
      </c>
      <c r="F1985" s="9">
        <f>IFERROR(__xludf.DUMMYFUNCTION("""COMPUTED_VALUE"""),0.792037037037037)</f>
        <v>0.792037037</v>
      </c>
      <c r="G1985" s="3">
        <f t="shared" si="2"/>
        <v>19</v>
      </c>
      <c r="H1985" s="3">
        <f>IFERROR(__xludf.DUMMYFUNCTION("""COMPUTED_VALUE"""),0.0)</f>
        <v>0</v>
      </c>
      <c r="I1985" s="3">
        <f>IFERROR(__xludf.DUMMYFUNCTION("""COMPUTED_VALUE"""),32.0)</f>
        <v>32</v>
      </c>
    </row>
    <row r="1986">
      <c r="A1986" s="3">
        <v>678.0</v>
      </c>
      <c r="B1986" s="3">
        <v>9.0</v>
      </c>
      <c r="C1986" s="3">
        <v>687.0</v>
      </c>
      <c r="D1986" s="5">
        <v>43364.80244212963</v>
      </c>
      <c r="E1986" s="8">
        <f t="shared" si="1"/>
        <v>43364</v>
      </c>
      <c r="F1986" s="9">
        <f>IFERROR(__xludf.DUMMYFUNCTION("""COMPUTED_VALUE"""),0.8024421296296296)</f>
        <v>0.8024421296</v>
      </c>
      <c r="G1986" s="3">
        <f t="shared" si="2"/>
        <v>19</v>
      </c>
      <c r="H1986" s="3">
        <f>IFERROR(__xludf.DUMMYFUNCTION("""COMPUTED_VALUE"""),15.0)</f>
        <v>15</v>
      </c>
      <c r="I1986" s="3">
        <f>IFERROR(__xludf.DUMMYFUNCTION("""COMPUTED_VALUE"""),31.0)</f>
        <v>31</v>
      </c>
    </row>
    <row r="1987">
      <c r="A1987" s="3">
        <v>729.0</v>
      </c>
      <c r="B1987" s="3">
        <v>8.0</v>
      </c>
      <c r="C1987" s="3">
        <v>737.0</v>
      </c>
      <c r="D1987" s="5">
        <v>43364.81285879629</v>
      </c>
      <c r="E1987" s="8">
        <f t="shared" si="1"/>
        <v>43364</v>
      </c>
      <c r="F1987" s="9">
        <f>IFERROR(__xludf.DUMMYFUNCTION("""COMPUTED_VALUE"""),0.8128587962962963)</f>
        <v>0.8128587963</v>
      </c>
      <c r="G1987" s="3">
        <f t="shared" si="2"/>
        <v>19</v>
      </c>
      <c r="H1987" s="3">
        <f>IFERROR(__xludf.DUMMYFUNCTION("""COMPUTED_VALUE"""),30.0)</f>
        <v>30</v>
      </c>
      <c r="I1987" s="3">
        <f>IFERROR(__xludf.DUMMYFUNCTION("""COMPUTED_VALUE"""),31.0)</f>
        <v>31</v>
      </c>
    </row>
    <row r="1988">
      <c r="A1988" s="3">
        <v>737.0</v>
      </c>
      <c r="B1988" s="3">
        <v>6.0</v>
      </c>
      <c r="C1988" s="3">
        <v>743.0</v>
      </c>
      <c r="D1988" s="5">
        <v>43364.823275462964</v>
      </c>
      <c r="E1988" s="8">
        <f t="shared" si="1"/>
        <v>43364</v>
      </c>
      <c r="F1988" s="9">
        <f>IFERROR(__xludf.DUMMYFUNCTION("""COMPUTED_VALUE"""),0.823275462962963)</f>
        <v>0.823275463</v>
      </c>
      <c r="G1988" s="3">
        <f t="shared" si="2"/>
        <v>19</v>
      </c>
      <c r="H1988" s="3">
        <f>IFERROR(__xludf.DUMMYFUNCTION("""COMPUTED_VALUE"""),45.0)</f>
        <v>45</v>
      </c>
      <c r="I1988" s="3">
        <f>IFERROR(__xludf.DUMMYFUNCTION("""COMPUTED_VALUE"""),31.0)</f>
        <v>31</v>
      </c>
    </row>
    <row r="1989">
      <c r="A1989" s="3">
        <v>722.0</v>
      </c>
      <c r="B1989" s="3">
        <v>8.0</v>
      </c>
      <c r="C1989" s="3">
        <v>730.0</v>
      </c>
      <c r="D1989" s="5">
        <v>43364.833703703705</v>
      </c>
      <c r="E1989" s="8">
        <f t="shared" si="1"/>
        <v>43364</v>
      </c>
      <c r="F1989" s="9">
        <f>IFERROR(__xludf.DUMMYFUNCTION("""COMPUTED_VALUE"""),0.8337037037037037)</f>
        <v>0.8337037037</v>
      </c>
      <c r="G1989" s="3">
        <f t="shared" si="2"/>
        <v>20</v>
      </c>
      <c r="H1989" s="3">
        <f>IFERROR(__xludf.DUMMYFUNCTION("""COMPUTED_VALUE"""),0.0)</f>
        <v>0</v>
      </c>
      <c r="I1989" s="3">
        <f>IFERROR(__xludf.DUMMYFUNCTION("""COMPUTED_VALUE"""),32.0)</f>
        <v>32</v>
      </c>
    </row>
    <row r="1990">
      <c r="A1990" s="3">
        <v>803.0</v>
      </c>
      <c r="B1990" s="3">
        <v>6.0</v>
      </c>
      <c r="C1990" s="3">
        <v>809.0</v>
      </c>
      <c r="D1990" s="5">
        <v>43364.84410879629</v>
      </c>
      <c r="E1990" s="8">
        <f t="shared" si="1"/>
        <v>43364</v>
      </c>
      <c r="F1990" s="9">
        <f>IFERROR(__xludf.DUMMYFUNCTION("""COMPUTED_VALUE"""),0.8441087962962963)</f>
        <v>0.8441087963</v>
      </c>
      <c r="G1990" s="3">
        <f t="shared" si="2"/>
        <v>20</v>
      </c>
      <c r="H1990" s="3">
        <f>IFERROR(__xludf.DUMMYFUNCTION("""COMPUTED_VALUE"""),15.0)</f>
        <v>15</v>
      </c>
      <c r="I1990" s="3">
        <f>IFERROR(__xludf.DUMMYFUNCTION("""COMPUTED_VALUE"""),31.0)</f>
        <v>31</v>
      </c>
    </row>
    <row r="1991">
      <c r="A1991" s="3">
        <v>789.0</v>
      </c>
      <c r="B1991" s="3">
        <v>14.0</v>
      </c>
      <c r="C1991" s="3">
        <v>803.0</v>
      </c>
      <c r="D1991" s="5">
        <v>43364.854525462964</v>
      </c>
      <c r="E1991" s="8">
        <f t="shared" si="1"/>
        <v>43364</v>
      </c>
      <c r="F1991" s="9">
        <f>IFERROR(__xludf.DUMMYFUNCTION("""COMPUTED_VALUE"""),0.854525462962963)</f>
        <v>0.854525463</v>
      </c>
      <c r="G1991" s="3">
        <f t="shared" si="2"/>
        <v>20</v>
      </c>
      <c r="H1991" s="3">
        <f>IFERROR(__xludf.DUMMYFUNCTION("""COMPUTED_VALUE"""),30.0)</f>
        <v>30</v>
      </c>
      <c r="I1991" s="3">
        <f>IFERROR(__xludf.DUMMYFUNCTION("""COMPUTED_VALUE"""),31.0)</f>
        <v>31</v>
      </c>
    </row>
    <row r="1992">
      <c r="A1992" s="3">
        <v>789.0</v>
      </c>
      <c r="B1992" s="3">
        <v>15.0</v>
      </c>
      <c r="C1992" s="3">
        <v>804.0</v>
      </c>
      <c r="D1992" s="5">
        <v>43364.86494212963</v>
      </c>
      <c r="E1992" s="8">
        <f t="shared" si="1"/>
        <v>43364</v>
      </c>
      <c r="F1992" s="9">
        <f>IFERROR(__xludf.DUMMYFUNCTION("""COMPUTED_VALUE"""),0.8649421296296296)</f>
        <v>0.8649421296</v>
      </c>
      <c r="G1992" s="3">
        <f t="shared" si="2"/>
        <v>20</v>
      </c>
      <c r="H1992" s="3">
        <f>IFERROR(__xludf.DUMMYFUNCTION("""COMPUTED_VALUE"""),45.0)</f>
        <v>45</v>
      </c>
      <c r="I1992" s="3">
        <f>IFERROR(__xludf.DUMMYFUNCTION("""COMPUTED_VALUE"""),31.0)</f>
        <v>31</v>
      </c>
    </row>
    <row r="1993">
      <c r="A1993" s="3">
        <v>749.0</v>
      </c>
      <c r="B1993" s="3">
        <v>6.0</v>
      </c>
      <c r="C1993" s="3">
        <v>755.0</v>
      </c>
      <c r="D1993" s="5">
        <v>43364.87535879629</v>
      </c>
      <c r="E1993" s="8">
        <f t="shared" si="1"/>
        <v>43364</v>
      </c>
      <c r="F1993" s="9">
        <f>IFERROR(__xludf.DUMMYFUNCTION("""COMPUTED_VALUE"""),0.8753587962962963)</f>
        <v>0.8753587963</v>
      </c>
      <c r="G1993" s="3">
        <f t="shared" si="2"/>
        <v>21</v>
      </c>
      <c r="H1993" s="3">
        <f>IFERROR(__xludf.DUMMYFUNCTION("""COMPUTED_VALUE"""),0.0)</f>
        <v>0</v>
      </c>
      <c r="I1993" s="3">
        <f>IFERROR(__xludf.DUMMYFUNCTION("""COMPUTED_VALUE"""),31.0)</f>
        <v>31</v>
      </c>
    </row>
    <row r="1994">
      <c r="A1994" s="3">
        <v>689.0</v>
      </c>
      <c r="B1994" s="3">
        <v>7.0</v>
      </c>
      <c r="C1994" s="3">
        <v>696.0</v>
      </c>
      <c r="D1994" s="5">
        <v>43364.885775462964</v>
      </c>
      <c r="E1994" s="8">
        <f t="shared" si="1"/>
        <v>43364</v>
      </c>
      <c r="F1994" s="9">
        <f>IFERROR(__xludf.DUMMYFUNCTION("""COMPUTED_VALUE"""),0.885775462962963)</f>
        <v>0.885775463</v>
      </c>
      <c r="G1994" s="3">
        <f t="shared" si="2"/>
        <v>21</v>
      </c>
      <c r="H1994" s="3">
        <f>IFERROR(__xludf.DUMMYFUNCTION("""COMPUTED_VALUE"""),15.0)</f>
        <v>15</v>
      </c>
      <c r="I1994" s="3">
        <f>IFERROR(__xludf.DUMMYFUNCTION("""COMPUTED_VALUE"""),31.0)</f>
        <v>31</v>
      </c>
    </row>
    <row r="1995">
      <c r="A1995" s="3">
        <v>690.0</v>
      </c>
      <c r="B1995" s="3">
        <v>5.0</v>
      </c>
      <c r="C1995" s="3">
        <v>695.0</v>
      </c>
      <c r="D1995" s="5">
        <v>43364.89619212963</v>
      </c>
      <c r="E1995" s="8">
        <f t="shared" si="1"/>
        <v>43364</v>
      </c>
      <c r="F1995" s="9">
        <f>IFERROR(__xludf.DUMMYFUNCTION("""COMPUTED_VALUE"""),0.8961921296296296)</f>
        <v>0.8961921296</v>
      </c>
      <c r="G1995" s="3">
        <f t="shared" si="2"/>
        <v>21</v>
      </c>
      <c r="H1995" s="3">
        <f>IFERROR(__xludf.DUMMYFUNCTION("""COMPUTED_VALUE"""),30.0)</f>
        <v>30</v>
      </c>
      <c r="I1995" s="3">
        <f>IFERROR(__xludf.DUMMYFUNCTION("""COMPUTED_VALUE"""),31.0)</f>
        <v>31</v>
      </c>
    </row>
    <row r="1996">
      <c r="A1996" s="3">
        <v>713.0</v>
      </c>
      <c r="B1996" s="3">
        <v>6.0</v>
      </c>
      <c r="C1996" s="3">
        <v>718.0</v>
      </c>
      <c r="D1996" s="5">
        <v>43364.90659722222</v>
      </c>
      <c r="E1996" s="8">
        <f t="shared" si="1"/>
        <v>43364</v>
      </c>
      <c r="F1996" s="9">
        <f>IFERROR(__xludf.DUMMYFUNCTION("""COMPUTED_VALUE"""),0.9065972222222223)</f>
        <v>0.9065972222</v>
      </c>
      <c r="G1996" s="3">
        <f t="shared" si="2"/>
        <v>21</v>
      </c>
      <c r="H1996" s="3">
        <f>IFERROR(__xludf.DUMMYFUNCTION("""COMPUTED_VALUE"""),45.0)</f>
        <v>45</v>
      </c>
      <c r="I1996" s="3">
        <f>IFERROR(__xludf.DUMMYFUNCTION("""COMPUTED_VALUE"""),30.0)</f>
        <v>30</v>
      </c>
    </row>
    <row r="1997">
      <c r="A1997" s="3">
        <v>700.0</v>
      </c>
      <c r="B1997" s="3">
        <v>2.0</v>
      </c>
      <c r="C1997" s="3">
        <v>702.0</v>
      </c>
      <c r="D1997" s="5">
        <v>43364.917025462964</v>
      </c>
      <c r="E1997" s="8">
        <f t="shared" si="1"/>
        <v>43364</v>
      </c>
      <c r="F1997" s="9">
        <f>IFERROR(__xludf.DUMMYFUNCTION("""COMPUTED_VALUE"""),0.917025462962963)</f>
        <v>0.917025463</v>
      </c>
      <c r="G1997" s="3">
        <f t="shared" si="2"/>
        <v>22</v>
      </c>
      <c r="H1997" s="3">
        <f>IFERROR(__xludf.DUMMYFUNCTION("""COMPUTED_VALUE"""),0.0)</f>
        <v>0</v>
      </c>
      <c r="I1997" s="3">
        <f>IFERROR(__xludf.DUMMYFUNCTION("""COMPUTED_VALUE"""),31.0)</f>
        <v>31</v>
      </c>
    </row>
    <row r="1998">
      <c r="A1998" s="3">
        <v>749.0</v>
      </c>
      <c r="B1998" s="3">
        <v>3.0</v>
      </c>
      <c r="C1998" s="3">
        <v>752.0</v>
      </c>
      <c r="D1998" s="5">
        <v>43364.92744212963</v>
      </c>
      <c r="E1998" s="8">
        <f t="shared" si="1"/>
        <v>43364</v>
      </c>
      <c r="F1998" s="9">
        <f>IFERROR(__xludf.DUMMYFUNCTION("""COMPUTED_VALUE"""),0.9274421296296296)</f>
        <v>0.9274421296</v>
      </c>
      <c r="G1998" s="3">
        <f t="shared" si="2"/>
        <v>22</v>
      </c>
      <c r="H1998" s="3">
        <f>IFERROR(__xludf.DUMMYFUNCTION("""COMPUTED_VALUE"""),15.0)</f>
        <v>15</v>
      </c>
      <c r="I1998" s="3">
        <f>IFERROR(__xludf.DUMMYFUNCTION("""COMPUTED_VALUE"""),31.0)</f>
        <v>31</v>
      </c>
    </row>
    <row r="1999">
      <c r="A1999" s="3">
        <v>691.0</v>
      </c>
      <c r="B1999" s="3">
        <v>3.0</v>
      </c>
      <c r="C1999" s="3">
        <v>694.0</v>
      </c>
      <c r="D1999" s="5">
        <v>43364.93785879629</v>
      </c>
      <c r="E1999" s="8">
        <f t="shared" si="1"/>
        <v>43364</v>
      </c>
      <c r="F1999" s="9">
        <f>IFERROR(__xludf.DUMMYFUNCTION("""COMPUTED_VALUE"""),0.9378587962962963)</f>
        <v>0.9378587963</v>
      </c>
      <c r="G1999" s="3">
        <f t="shared" si="2"/>
        <v>22</v>
      </c>
      <c r="H1999" s="3">
        <f>IFERROR(__xludf.DUMMYFUNCTION("""COMPUTED_VALUE"""),30.0)</f>
        <v>30</v>
      </c>
      <c r="I1999" s="3">
        <f>IFERROR(__xludf.DUMMYFUNCTION("""COMPUTED_VALUE"""),31.0)</f>
        <v>31</v>
      </c>
    </row>
    <row r="2000">
      <c r="A2000" s="3">
        <v>652.0</v>
      </c>
      <c r="B2000" s="3">
        <v>3.0</v>
      </c>
      <c r="C2000" s="3">
        <v>655.0</v>
      </c>
      <c r="D2000" s="5">
        <v>43364.948275462964</v>
      </c>
      <c r="E2000" s="8">
        <f t="shared" si="1"/>
        <v>43364</v>
      </c>
      <c r="F2000" s="9">
        <f>IFERROR(__xludf.DUMMYFUNCTION("""COMPUTED_VALUE"""),0.948275462962963)</f>
        <v>0.948275463</v>
      </c>
      <c r="G2000" s="3">
        <f t="shared" si="2"/>
        <v>22</v>
      </c>
      <c r="H2000" s="3">
        <f>IFERROR(__xludf.DUMMYFUNCTION("""COMPUTED_VALUE"""),45.0)</f>
        <v>45</v>
      </c>
      <c r="I2000" s="3">
        <f>IFERROR(__xludf.DUMMYFUNCTION("""COMPUTED_VALUE"""),31.0)</f>
        <v>31</v>
      </c>
    </row>
    <row r="2001">
      <c r="A2001" s="3">
        <v>630.0</v>
      </c>
      <c r="B2001" s="3">
        <v>6.0</v>
      </c>
      <c r="C2001" s="3">
        <v>636.0</v>
      </c>
      <c r="D2001" s="5">
        <v>43364.95869212963</v>
      </c>
      <c r="E2001" s="8">
        <f t="shared" si="1"/>
        <v>43364</v>
      </c>
      <c r="F2001" s="9">
        <f>IFERROR(__xludf.DUMMYFUNCTION("""COMPUTED_VALUE"""),0.9586921296296296)</f>
        <v>0.9586921296</v>
      </c>
      <c r="G2001" s="3">
        <f t="shared" si="2"/>
        <v>23</v>
      </c>
      <c r="H2001" s="3">
        <f>IFERROR(__xludf.DUMMYFUNCTION("""COMPUTED_VALUE"""),0.0)</f>
        <v>0</v>
      </c>
      <c r="I2001" s="3">
        <f>IFERROR(__xludf.DUMMYFUNCTION("""COMPUTED_VALUE"""),31.0)</f>
        <v>31</v>
      </c>
    </row>
    <row r="2002">
      <c r="A2002" s="3">
        <v>633.0</v>
      </c>
      <c r="B2002" s="3">
        <v>6.0</v>
      </c>
      <c r="C2002" s="3">
        <v>639.0</v>
      </c>
      <c r="D2002" s="5">
        <v>43364.96910879629</v>
      </c>
      <c r="E2002" s="8">
        <f t="shared" si="1"/>
        <v>43364</v>
      </c>
      <c r="F2002" s="9">
        <f>IFERROR(__xludf.DUMMYFUNCTION("""COMPUTED_VALUE"""),0.9691087962962963)</f>
        <v>0.9691087963</v>
      </c>
      <c r="G2002" s="3">
        <f t="shared" si="2"/>
        <v>23</v>
      </c>
      <c r="H2002" s="3">
        <f>IFERROR(__xludf.DUMMYFUNCTION("""COMPUTED_VALUE"""),15.0)</f>
        <v>15</v>
      </c>
      <c r="I2002" s="3">
        <f>IFERROR(__xludf.DUMMYFUNCTION("""COMPUTED_VALUE"""),31.0)</f>
        <v>31</v>
      </c>
    </row>
    <row r="2003">
      <c r="A2003" s="3">
        <v>561.0</v>
      </c>
      <c r="B2003" s="3">
        <v>3.0</v>
      </c>
      <c r="C2003" s="3">
        <v>564.0</v>
      </c>
      <c r="D2003" s="5">
        <v>43364.979525462964</v>
      </c>
      <c r="E2003" s="8">
        <f t="shared" si="1"/>
        <v>43364</v>
      </c>
      <c r="F2003" s="9">
        <f>IFERROR(__xludf.DUMMYFUNCTION("""COMPUTED_VALUE"""),0.979525462962963)</f>
        <v>0.979525463</v>
      </c>
      <c r="G2003" s="3">
        <f t="shared" si="2"/>
        <v>23</v>
      </c>
      <c r="H2003" s="3">
        <f>IFERROR(__xludf.DUMMYFUNCTION("""COMPUTED_VALUE"""),30.0)</f>
        <v>30</v>
      </c>
      <c r="I2003" s="3">
        <f>IFERROR(__xludf.DUMMYFUNCTION("""COMPUTED_VALUE"""),31.0)</f>
        <v>31</v>
      </c>
    </row>
    <row r="2004">
      <c r="A2004" s="3">
        <v>457.0</v>
      </c>
      <c r="B2004" s="3">
        <v>2.0</v>
      </c>
      <c r="C2004" s="3">
        <v>459.0</v>
      </c>
      <c r="D2004" s="5">
        <v>43364.98994212963</v>
      </c>
      <c r="E2004" s="8">
        <f t="shared" si="1"/>
        <v>43364</v>
      </c>
      <c r="F2004" s="9">
        <f>IFERROR(__xludf.DUMMYFUNCTION("""COMPUTED_VALUE"""),0.9899421296296296)</f>
        <v>0.9899421296</v>
      </c>
      <c r="G2004" s="3">
        <f t="shared" si="2"/>
        <v>23</v>
      </c>
      <c r="H2004" s="3">
        <f>IFERROR(__xludf.DUMMYFUNCTION("""COMPUTED_VALUE"""),45.0)</f>
        <v>45</v>
      </c>
      <c r="I2004" s="3">
        <f>IFERROR(__xludf.DUMMYFUNCTION("""COMPUTED_VALUE"""),31.0)</f>
        <v>31</v>
      </c>
    </row>
    <row r="2005">
      <c r="A2005" s="3">
        <v>460.0</v>
      </c>
      <c r="B2005" s="3">
        <v>2.0</v>
      </c>
      <c r="C2005" s="3">
        <v>462.0</v>
      </c>
      <c r="D2005" s="5">
        <v>43365.00035879629</v>
      </c>
      <c r="E2005" s="8">
        <f t="shared" si="1"/>
        <v>43365</v>
      </c>
      <c r="F2005" s="9">
        <f>IFERROR(__xludf.DUMMYFUNCTION("""COMPUTED_VALUE"""),3.587962962962963E-4)</f>
        <v>0.0003587962963</v>
      </c>
      <c r="G2005" s="3">
        <f t="shared" si="2"/>
        <v>0</v>
      </c>
      <c r="H2005" s="3">
        <f>IFERROR(__xludf.DUMMYFUNCTION("""COMPUTED_VALUE"""),0.0)</f>
        <v>0</v>
      </c>
      <c r="I2005" s="3">
        <f>IFERROR(__xludf.DUMMYFUNCTION("""COMPUTED_VALUE"""),31.0)</f>
        <v>31</v>
      </c>
    </row>
    <row r="2006">
      <c r="A2006" s="3">
        <v>455.0</v>
      </c>
      <c r="B2006" s="3">
        <v>5.0</v>
      </c>
      <c r="C2006" s="3">
        <v>460.0</v>
      </c>
      <c r="D2006" s="5">
        <v>43365.010775462964</v>
      </c>
      <c r="E2006" s="8">
        <f t="shared" si="1"/>
        <v>43365</v>
      </c>
      <c r="F2006" s="9">
        <f>IFERROR(__xludf.DUMMYFUNCTION("""COMPUTED_VALUE"""),0.010775462962962962)</f>
        <v>0.01077546296</v>
      </c>
      <c r="G2006" s="3">
        <f t="shared" si="2"/>
        <v>0</v>
      </c>
      <c r="H2006" s="3">
        <f>IFERROR(__xludf.DUMMYFUNCTION("""COMPUTED_VALUE"""),15.0)</f>
        <v>15</v>
      </c>
      <c r="I2006" s="3">
        <f>IFERROR(__xludf.DUMMYFUNCTION("""COMPUTED_VALUE"""),31.0)</f>
        <v>31</v>
      </c>
    </row>
    <row r="2007">
      <c r="A2007" s="3">
        <v>463.0</v>
      </c>
      <c r="B2007" s="3">
        <v>6.0</v>
      </c>
      <c r="C2007" s="3">
        <v>469.0</v>
      </c>
      <c r="D2007" s="5">
        <v>43365.021203703705</v>
      </c>
      <c r="E2007" s="8">
        <f t="shared" si="1"/>
        <v>43365</v>
      </c>
      <c r="F2007" s="9">
        <f>IFERROR(__xludf.DUMMYFUNCTION("""COMPUTED_VALUE"""),0.021203703703703704)</f>
        <v>0.0212037037</v>
      </c>
      <c r="G2007" s="3">
        <f t="shared" si="2"/>
        <v>0</v>
      </c>
      <c r="H2007" s="3">
        <f>IFERROR(__xludf.DUMMYFUNCTION("""COMPUTED_VALUE"""),30.0)</f>
        <v>30</v>
      </c>
      <c r="I2007" s="3">
        <f>IFERROR(__xludf.DUMMYFUNCTION("""COMPUTED_VALUE"""),32.0)</f>
        <v>32</v>
      </c>
    </row>
    <row r="2008">
      <c r="A2008" s="3">
        <v>426.0</v>
      </c>
      <c r="B2008" s="3">
        <v>2.0</v>
      </c>
      <c r="C2008" s="3">
        <v>428.0</v>
      </c>
      <c r="D2008" s="5">
        <v>43365.03160879629</v>
      </c>
      <c r="E2008" s="8">
        <f t="shared" si="1"/>
        <v>43365</v>
      </c>
      <c r="F2008" s="9">
        <f>IFERROR(__xludf.DUMMYFUNCTION("""COMPUTED_VALUE"""),0.031608796296296295)</f>
        <v>0.0316087963</v>
      </c>
      <c r="G2008" s="3">
        <f t="shared" si="2"/>
        <v>0</v>
      </c>
      <c r="H2008" s="3">
        <f>IFERROR(__xludf.DUMMYFUNCTION("""COMPUTED_VALUE"""),45.0)</f>
        <v>45</v>
      </c>
      <c r="I2008" s="3">
        <f>IFERROR(__xludf.DUMMYFUNCTION("""COMPUTED_VALUE"""),31.0)</f>
        <v>31</v>
      </c>
    </row>
    <row r="2009">
      <c r="A2009" s="3">
        <v>380.0</v>
      </c>
      <c r="B2009" s="3">
        <v>5.0</v>
      </c>
      <c r="C2009" s="3">
        <v>385.0</v>
      </c>
      <c r="D2009" s="5">
        <v>43365.042037037034</v>
      </c>
      <c r="E2009" s="8">
        <f t="shared" si="1"/>
        <v>43365</v>
      </c>
      <c r="F2009" s="9">
        <f>IFERROR(__xludf.DUMMYFUNCTION("""COMPUTED_VALUE"""),0.04203703703703704)</f>
        <v>0.04203703704</v>
      </c>
      <c r="G2009" s="3">
        <f t="shared" si="2"/>
        <v>1</v>
      </c>
      <c r="H2009" s="3">
        <f>IFERROR(__xludf.DUMMYFUNCTION("""COMPUTED_VALUE"""),0.0)</f>
        <v>0</v>
      </c>
      <c r="I2009" s="3">
        <f>IFERROR(__xludf.DUMMYFUNCTION("""COMPUTED_VALUE"""),32.0)</f>
        <v>32</v>
      </c>
    </row>
    <row r="2010">
      <c r="A2010" s="3">
        <v>408.0</v>
      </c>
      <c r="B2010" s="3">
        <v>9.0</v>
      </c>
      <c r="C2010" s="3">
        <v>417.0</v>
      </c>
      <c r="D2010" s="5">
        <v>43365.05244212963</v>
      </c>
      <c r="E2010" s="8">
        <f t="shared" si="1"/>
        <v>43365</v>
      </c>
      <c r="F2010" s="9">
        <f>IFERROR(__xludf.DUMMYFUNCTION("""COMPUTED_VALUE"""),0.05244212962962963)</f>
        <v>0.05244212963</v>
      </c>
      <c r="G2010" s="3">
        <f t="shared" si="2"/>
        <v>1</v>
      </c>
      <c r="H2010" s="3">
        <f>IFERROR(__xludf.DUMMYFUNCTION("""COMPUTED_VALUE"""),15.0)</f>
        <v>15</v>
      </c>
      <c r="I2010" s="3">
        <f>IFERROR(__xludf.DUMMYFUNCTION("""COMPUTED_VALUE"""),31.0)</f>
        <v>31</v>
      </c>
    </row>
    <row r="2011">
      <c r="A2011" s="3">
        <v>386.0</v>
      </c>
      <c r="B2011" s="3">
        <v>8.0</v>
      </c>
      <c r="C2011" s="3">
        <v>394.0</v>
      </c>
      <c r="D2011" s="5">
        <v>43365.06287037037</v>
      </c>
      <c r="E2011" s="8">
        <f t="shared" si="1"/>
        <v>43365</v>
      </c>
      <c r="F2011" s="9">
        <f>IFERROR(__xludf.DUMMYFUNCTION("""COMPUTED_VALUE"""),0.06287037037037037)</f>
        <v>0.06287037037</v>
      </c>
      <c r="G2011" s="3">
        <f t="shared" si="2"/>
        <v>1</v>
      </c>
      <c r="H2011" s="3">
        <f>IFERROR(__xludf.DUMMYFUNCTION("""COMPUTED_VALUE"""),30.0)</f>
        <v>30</v>
      </c>
      <c r="I2011" s="3">
        <f>IFERROR(__xludf.DUMMYFUNCTION("""COMPUTED_VALUE"""),32.0)</f>
        <v>32</v>
      </c>
    </row>
    <row r="2012">
      <c r="A2012" s="3">
        <v>413.0</v>
      </c>
      <c r="B2012" s="3">
        <v>3.0</v>
      </c>
      <c r="C2012" s="3">
        <v>416.0</v>
      </c>
      <c r="D2012" s="5">
        <v>43365.073275462964</v>
      </c>
      <c r="E2012" s="8">
        <f t="shared" si="1"/>
        <v>43365</v>
      </c>
      <c r="F2012" s="9">
        <f>IFERROR(__xludf.DUMMYFUNCTION("""COMPUTED_VALUE"""),0.07327546296296296)</f>
        <v>0.07327546296</v>
      </c>
      <c r="G2012" s="3">
        <f t="shared" si="2"/>
        <v>1</v>
      </c>
      <c r="H2012" s="3">
        <f>IFERROR(__xludf.DUMMYFUNCTION("""COMPUTED_VALUE"""),45.0)</f>
        <v>45</v>
      </c>
      <c r="I2012" s="3">
        <f>IFERROR(__xludf.DUMMYFUNCTION("""COMPUTED_VALUE"""),31.0)</f>
        <v>31</v>
      </c>
    </row>
    <row r="2013">
      <c r="A2013" s="3">
        <v>378.0</v>
      </c>
      <c r="B2013" s="3">
        <v>5.0</v>
      </c>
      <c r="C2013" s="3">
        <v>383.0</v>
      </c>
      <c r="D2013" s="5">
        <v>43365.08380787037</v>
      </c>
      <c r="E2013" s="8">
        <f t="shared" si="1"/>
        <v>43365</v>
      </c>
      <c r="F2013" s="9">
        <f>IFERROR(__xludf.DUMMYFUNCTION("""COMPUTED_VALUE"""),0.08380787037037037)</f>
        <v>0.08380787037</v>
      </c>
      <c r="G2013" s="3">
        <f t="shared" si="2"/>
        <v>2</v>
      </c>
      <c r="H2013" s="3">
        <f>IFERROR(__xludf.DUMMYFUNCTION("""COMPUTED_VALUE"""),0.0)</f>
        <v>0</v>
      </c>
      <c r="I2013" s="3">
        <f>IFERROR(__xludf.DUMMYFUNCTION("""COMPUTED_VALUE"""),41.0)</f>
        <v>41</v>
      </c>
    </row>
    <row r="2014">
      <c r="A2014" s="3">
        <v>409.0</v>
      </c>
      <c r="B2014" s="3">
        <v>5.0</v>
      </c>
      <c r="C2014" s="3">
        <v>414.0</v>
      </c>
      <c r="D2014" s="5">
        <v>43365.09410879629</v>
      </c>
      <c r="E2014" s="8">
        <f t="shared" si="1"/>
        <v>43365</v>
      </c>
      <c r="F2014" s="9">
        <f>IFERROR(__xludf.DUMMYFUNCTION("""COMPUTED_VALUE"""),0.0941087962962963)</f>
        <v>0.0941087963</v>
      </c>
      <c r="G2014" s="3">
        <f t="shared" si="2"/>
        <v>2</v>
      </c>
      <c r="H2014" s="3">
        <f>IFERROR(__xludf.DUMMYFUNCTION("""COMPUTED_VALUE"""),15.0)</f>
        <v>15</v>
      </c>
      <c r="I2014" s="3">
        <f>IFERROR(__xludf.DUMMYFUNCTION("""COMPUTED_VALUE"""),31.0)</f>
        <v>31</v>
      </c>
    </row>
    <row r="2015">
      <c r="A2015" s="3">
        <v>355.0</v>
      </c>
      <c r="B2015" s="3">
        <v>6.0</v>
      </c>
      <c r="C2015" s="3">
        <v>361.0</v>
      </c>
      <c r="D2015" s="5">
        <v>43365.104525462964</v>
      </c>
      <c r="E2015" s="8">
        <f t="shared" si="1"/>
        <v>43365</v>
      </c>
      <c r="F2015" s="9">
        <f>IFERROR(__xludf.DUMMYFUNCTION("""COMPUTED_VALUE"""),0.10452546296296296)</f>
        <v>0.104525463</v>
      </c>
      <c r="G2015" s="3">
        <f t="shared" si="2"/>
        <v>2</v>
      </c>
      <c r="H2015" s="3">
        <f>IFERROR(__xludf.DUMMYFUNCTION("""COMPUTED_VALUE"""),30.0)</f>
        <v>30</v>
      </c>
      <c r="I2015" s="3">
        <f>IFERROR(__xludf.DUMMYFUNCTION("""COMPUTED_VALUE"""),31.0)</f>
        <v>31</v>
      </c>
    </row>
    <row r="2016">
      <c r="A2016" s="3">
        <v>331.0</v>
      </c>
      <c r="B2016" s="3">
        <v>6.0</v>
      </c>
      <c r="C2016" s="3">
        <v>337.0</v>
      </c>
      <c r="D2016" s="5">
        <v>43365.11493055556</v>
      </c>
      <c r="E2016" s="8">
        <f t="shared" si="1"/>
        <v>43365</v>
      </c>
      <c r="F2016" s="9">
        <f>IFERROR(__xludf.DUMMYFUNCTION("""COMPUTED_VALUE"""),0.11493055555555555)</f>
        <v>0.1149305556</v>
      </c>
      <c r="G2016" s="3">
        <f t="shared" si="2"/>
        <v>2</v>
      </c>
      <c r="H2016" s="3">
        <f>IFERROR(__xludf.DUMMYFUNCTION("""COMPUTED_VALUE"""),45.0)</f>
        <v>45</v>
      </c>
      <c r="I2016" s="3">
        <f>IFERROR(__xludf.DUMMYFUNCTION("""COMPUTED_VALUE"""),30.0)</f>
        <v>30</v>
      </c>
    </row>
    <row r="2017">
      <c r="A2017" s="3">
        <v>324.0</v>
      </c>
      <c r="B2017" s="3">
        <v>3.0</v>
      </c>
      <c r="C2017" s="3">
        <v>327.0</v>
      </c>
      <c r="D2017" s="5">
        <v>43365.12535879629</v>
      </c>
      <c r="E2017" s="8">
        <f t="shared" si="1"/>
        <v>43365</v>
      </c>
      <c r="F2017" s="9">
        <f>IFERROR(__xludf.DUMMYFUNCTION("""COMPUTED_VALUE"""),0.1253587962962963)</f>
        <v>0.1253587963</v>
      </c>
      <c r="G2017" s="3">
        <f t="shared" si="2"/>
        <v>3</v>
      </c>
      <c r="H2017" s="3">
        <f>IFERROR(__xludf.DUMMYFUNCTION("""COMPUTED_VALUE"""),0.0)</f>
        <v>0</v>
      </c>
      <c r="I2017" s="3">
        <f>IFERROR(__xludf.DUMMYFUNCTION("""COMPUTED_VALUE"""),31.0)</f>
        <v>31</v>
      </c>
    </row>
    <row r="2018">
      <c r="A2018" s="3">
        <v>307.0</v>
      </c>
      <c r="B2018" s="3">
        <v>8.0</v>
      </c>
      <c r="C2018" s="3">
        <v>315.0</v>
      </c>
      <c r="D2018" s="5">
        <v>43365.13576388889</v>
      </c>
      <c r="E2018" s="8">
        <f t="shared" si="1"/>
        <v>43365</v>
      </c>
      <c r="F2018" s="9">
        <f>IFERROR(__xludf.DUMMYFUNCTION("""COMPUTED_VALUE"""),0.13576388888888888)</f>
        <v>0.1357638889</v>
      </c>
      <c r="G2018" s="3">
        <f t="shared" si="2"/>
        <v>3</v>
      </c>
      <c r="H2018" s="3">
        <f>IFERROR(__xludf.DUMMYFUNCTION("""COMPUTED_VALUE"""),15.0)</f>
        <v>15</v>
      </c>
      <c r="I2018" s="3">
        <f>IFERROR(__xludf.DUMMYFUNCTION("""COMPUTED_VALUE"""),30.0)</f>
        <v>30</v>
      </c>
    </row>
    <row r="2019">
      <c r="A2019" s="3">
        <v>297.0</v>
      </c>
      <c r="B2019" s="3">
        <v>2.0</v>
      </c>
      <c r="C2019" s="3">
        <v>299.0</v>
      </c>
      <c r="D2019" s="5">
        <v>43365.14619212963</v>
      </c>
      <c r="E2019" s="8">
        <f t="shared" si="1"/>
        <v>43365</v>
      </c>
      <c r="F2019" s="9">
        <f>IFERROR(__xludf.DUMMYFUNCTION("""COMPUTED_VALUE"""),0.14619212962962963)</f>
        <v>0.1461921296</v>
      </c>
      <c r="G2019" s="3">
        <f t="shared" si="2"/>
        <v>3</v>
      </c>
      <c r="H2019" s="3">
        <f>IFERROR(__xludf.DUMMYFUNCTION("""COMPUTED_VALUE"""),30.0)</f>
        <v>30</v>
      </c>
      <c r="I2019" s="3">
        <f>IFERROR(__xludf.DUMMYFUNCTION("""COMPUTED_VALUE"""),31.0)</f>
        <v>31</v>
      </c>
    </row>
    <row r="2020">
      <c r="A2020" s="3">
        <v>250.0</v>
      </c>
      <c r="B2020" s="3">
        <v>3.0</v>
      </c>
      <c r="C2020" s="3">
        <v>253.0</v>
      </c>
      <c r="D2020" s="5">
        <v>43365.15659722222</v>
      </c>
      <c r="E2020" s="8">
        <f t="shared" si="1"/>
        <v>43365</v>
      </c>
      <c r="F2020" s="9">
        <f>IFERROR(__xludf.DUMMYFUNCTION("""COMPUTED_VALUE"""),0.15659722222222222)</f>
        <v>0.1565972222</v>
      </c>
      <c r="G2020" s="3">
        <f t="shared" si="2"/>
        <v>3</v>
      </c>
      <c r="H2020" s="3">
        <f>IFERROR(__xludf.DUMMYFUNCTION("""COMPUTED_VALUE"""),45.0)</f>
        <v>45</v>
      </c>
      <c r="I2020" s="3">
        <f>IFERROR(__xludf.DUMMYFUNCTION("""COMPUTED_VALUE"""),30.0)</f>
        <v>30</v>
      </c>
    </row>
    <row r="2021">
      <c r="A2021" s="3">
        <v>248.0</v>
      </c>
      <c r="B2021" s="3">
        <v>3.0</v>
      </c>
      <c r="C2021" s="3">
        <v>251.0</v>
      </c>
      <c r="D2021" s="5">
        <v>43365.167025462964</v>
      </c>
      <c r="E2021" s="8">
        <f t="shared" si="1"/>
        <v>43365</v>
      </c>
      <c r="F2021" s="9">
        <f>IFERROR(__xludf.DUMMYFUNCTION("""COMPUTED_VALUE"""),0.16702546296296297)</f>
        <v>0.167025463</v>
      </c>
      <c r="G2021" s="3">
        <f t="shared" si="2"/>
        <v>4</v>
      </c>
      <c r="H2021" s="3">
        <f>IFERROR(__xludf.DUMMYFUNCTION("""COMPUTED_VALUE"""),0.0)</f>
        <v>0</v>
      </c>
      <c r="I2021" s="3">
        <f>IFERROR(__xludf.DUMMYFUNCTION("""COMPUTED_VALUE"""),31.0)</f>
        <v>31</v>
      </c>
    </row>
    <row r="2022">
      <c r="A2022" s="3">
        <v>301.0</v>
      </c>
      <c r="B2022" s="3">
        <v>2.0</v>
      </c>
      <c r="C2022" s="3">
        <v>303.0</v>
      </c>
      <c r="D2022" s="5">
        <v>43365.17744212963</v>
      </c>
      <c r="E2022" s="8">
        <f t="shared" si="1"/>
        <v>43365</v>
      </c>
      <c r="F2022" s="9">
        <f>IFERROR(__xludf.DUMMYFUNCTION("""COMPUTED_VALUE"""),0.17744212962962963)</f>
        <v>0.1774421296</v>
      </c>
      <c r="G2022" s="3">
        <f t="shared" si="2"/>
        <v>4</v>
      </c>
      <c r="H2022" s="3">
        <f>IFERROR(__xludf.DUMMYFUNCTION("""COMPUTED_VALUE"""),15.0)</f>
        <v>15</v>
      </c>
      <c r="I2022" s="3">
        <f>IFERROR(__xludf.DUMMYFUNCTION("""COMPUTED_VALUE"""),31.0)</f>
        <v>31</v>
      </c>
    </row>
    <row r="2023">
      <c r="A2023" s="3">
        <v>273.0</v>
      </c>
      <c r="B2023" s="3">
        <v>0.0</v>
      </c>
      <c r="C2023" s="3">
        <v>273.0</v>
      </c>
      <c r="D2023" s="5">
        <v>43365.18785879629</v>
      </c>
      <c r="E2023" s="8">
        <f t="shared" si="1"/>
        <v>43365</v>
      </c>
      <c r="F2023" s="9">
        <f>IFERROR(__xludf.DUMMYFUNCTION("""COMPUTED_VALUE"""),0.1878587962962963)</f>
        <v>0.1878587963</v>
      </c>
      <c r="G2023" s="3">
        <f t="shared" si="2"/>
        <v>4</v>
      </c>
      <c r="H2023" s="3">
        <f>IFERROR(__xludf.DUMMYFUNCTION("""COMPUTED_VALUE"""),30.0)</f>
        <v>30</v>
      </c>
      <c r="I2023" s="3">
        <f>IFERROR(__xludf.DUMMYFUNCTION("""COMPUTED_VALUE"""),31.0)</f>
        <v>31</v>
      </c>
    </row>
    <row r="2024">
      <c r="A2024" s="3">
        <v>267.0</v>
      </c>
      <c r="B2024" s="3">
        <v>1.0</v>
      </c>
      <c r="C2024" s="3">
        <v>268.0</v>
      </c>
      <c r="D2024" s="5">
        <v>43365.19826388889</v>
      </c>
      <c r="E2024" s="8">
        <f t="shared" si="1"/>
        <v>43365</v>
      </c>
      <c r="F2024" s="9">
        <f>IFERROR(__xludf.DUMMYFUNCTION("""COMPUTED_VALUE"""),0.19826388888888888)</f>
        <v>0.1982638889</v>
      </c>
      <c r="G2024" s="3">
        <f t="shared" si="2"/>
        <v>4</v>
      </c>
      <c r="H2024" s="3">
        <f>IFERROR(__xludf.DUMMYFUNCTION("""COMPUTED_VALUE"""),45.0)</f>
        <v>45</v>
      </c>
      <c r="I2024" s="3">
        <f>IFERROR(__xludf.DUMMYFUNCTION("""COMPUTED_VALUE"""),30.0)</f>
        <v>30</v>
      </c>
    </row>
    <row r="2025">
      <c r="A2025" s="3">
        <v>225.0</v>
      </c>
      <c r="B2025" s="3">
        <v>1.0</v>
      </c>
      <c r="C2025" s="3">
        <v>226.0</v>
      </c>
      <c r="D2025" s="5">
        <v>43365.20869212963</v>
      </c>
      <c r="E2025" s="8">
        <f t="shared" si="1"/>
        <v>43365</v>
      </c>
      <c r="F2025" s="9">
        <f>IFERROR(__xludf.DUMMYFUNCTION("""COMPUTED_VALUE"""),0.20869212962962963)</f>
        <v>0.2086921296</v>
      </c>
      <c r="G2025" s="3">
        <f t="shared" si="2"/>
        <v>5</v>
      </c>
      <c r="H2025" s="3">
        <f>IFERROR(__xludf.DUMMYFUNCTION("""COMPUTED_VALUE"""),0.0)</f>
        <v>0</v>
      </c>
      <c r="I2025" s="3">
        <f>IFERROR(__xludf.DUMMYFUNCTION("""COMPUTED_VALUE"""),31.0)</f>
        <v>31</v>
      </c>
    </row>
    <row r="2026">
      <c r="A2026" s="3">
        <v>203.0</v>
      </c>
      <c r="B2026" s="3">
        <v>1.0</v>
      </c>
      <c r="C2026" s="3">
        <v>204.0</v>
      </c>
      <c r="D2026" s="5">
        <v>43365.21909722222</v>
      </c>
      <c r="E2026" s="8">
        <f t="shared" si="1"/>
        <v>43365</v>
      </c>
      <c r="F2026" s="9">
        <f>IFERROR(__xludf.DUMMYFUNCTION("""COMPUTED_VALUE"""),0.21909722222222222)</f>
        <v>0.2190972222</v>
      </c>
      <c r="G2026" s="3">
        <f t="shared" si="2"/>
        <v>5</v>
      </c>
      <c r="H2026" s="3">
        <f>IFERROR(__xludf.DUMMYFUNCTION("""COMPUTED_VALUE"""),15.0)</f>
        <v>15</v>
      </c>
      <c r="I2026" s="3">
        <f>IFERROR(__xludf.DUMMYFUNCTION("""COMPUTED_VALUE"""),30.0)</f>
        <v>30</v>
      </c>
    </row>
    <row r="2027">
      <c r="A2027" s="3">
        <v>207.0</v>
      </c>
      <c r="B2027" s="3">
        <v>2.0</v>
      </c>
      <c r="C2027" s="3">
        <v>209.0</v>
      </c>
      <c r="D2027" s="5">
        <v>43365.229525462964</v>
      </c>
      <c r="E2027" s="8">
        <f t="shared" si="1"/>
        <v>43365</v>
      </c>
      <c r="F2027" s="9">
        <f>IFERROR(__xludf.DUMMYFUNCTION("""COMPUTED_VALUE"""),0.22952546296296297)</f>
        <v>0.229525463</v>
      </c>
      <c r="G2027" s="3">
        <f t="shared" si="2"/>
        <v>5</v>
      </c>
      <c r="H2027" s="3">
        <f>IFERROR(__xludf.DUMMYFUNCTION("""COMPUTED_VALUE"""),30.0)</f>
        <v>30</v>
      </c>
      <c r="I2027" s="3">
        <f>IFERROR(__xludf.DUMMYFUNCTION("""COMPUTED_VALUE"""),31.0)</f>
        <v>31</v>
      </c>
    </row>
    <row r="2028">
      <c r="A2028" s="3">
        <v>173.0</v>
      </c>
      <c r="B2028" s="3">
        <v>2.0</v>
      </c>
      <c r="C2028" s="3">
        <v>175.0</v>
      </c>
      <c r="D2028" s="5">
        <v>43365.23993055556</v>
      </c>
      <c r="E2028" s="8">
        <f t="shared" si="1"/>
        <v>43365</v>
      </c>
      <c r="F2028" s="9">
        <f>IFERROR(__xludf.DUMMYFUNCTION("""COMPUTED_VALUE"""),0.23993055555555556)</f>
        <v>0.2399305556</v>
      </c>
      <c r="G2028" s="3">
        <f t="shared" si="2"/>
        <v>5</v>
      </c>
      <c r="H2028" s="3">
        <f>IFERROR(__xludf.DUMMYFUNCTION("""COMPUTED_VALUE"""),45.0)</f>
        <v>45</v>
      </c>
      <c r="I2028" s="3">
        <f>IFERROR(__xludf.DUMMYFUNCTION("""COMPUTED_VALUE"""),30.0)</f>
        <v>30</v>
      </c>
    </row>
    <row r="2029">
      <c r="A2029" s="3">
        <v>164.0</v>
      </c>
      <c r="B2029" s="3">
        <v>0.0</v>
      </c>
      <c r="C2029" s="3">
        <v>164.0</v>
      </c>
      <c r="D2029" s="5">
        <v>43365.25035879629</v>
      </c>
      <c r="E2029" s="8">
        <f t="shared" si="1"/>
        <v>43365</v>
      </c>
      <c r="F2029" s="9">
        <f>IFERROR(__xludf.DUMMYFUNCTION("""COMPUTED_VALUE"""),0.2503587962962963)</f>
        <v>0.2503587963</v>
      </c>
      <c r="G2029" s="3">
        <f t="shared" si="2"/>
        <v>6</v>
      </c>
      <c r="H2029" s="3">
        <f>IFERROR(__xludf.DUMMYFUNCTION("""COMPUTED_VALUE"""),0.0)</f>
        <v>0</v>
      </c>
      <c r="I2029" s="3">
        <f>IFERROR(__xludf.DUMMYFUNCTION("""COMPUTED_VALUE"""),31.0)</f>
        <v>31</v>
      </c>
    </row>
    <row r="2030">
      <c r="A2030" s="3">
        <v>130.0</v>
      </c>
      <c r="B2030" s="3">
        <v>1.0</v>
      </c>
      <c r="C2030" s="3">
        <v>131.0</v>
      </c>
      <c r="D2030" s="5">
        <v>43365.26076388889</v>
      </c>
      <c r="E2030" s="8">
        <f t="shared" si="1"/>
        <v>43365</v>
      </c>
      <c r="F2030" s="9">
        <f>IFERROR(__xludf.DUMMYFUNCTION("""COMPUTED_VALUE"""),0.2607638888888889)</f>
        <v>0.2607638889</v>
      </c>
      <c r="G2030" s="3">
        <f t="shared" si="2"/>
        <v>6</v>
      </c>
      <c r="H2030" s="3">
        <f>IFERROR(__xludf.DUMMYFUNCTION("""COMPUTED_VALUE"""),15.0)</f>
        <v>15</v>
      </c>
      <c r="I2030" s="3">
        <f>IFERROR(__xludf.DUMMYFUNCTION("""COMPUTED_VALUE"""),30.0)</f>
        <v>30</v>
      </c>
    </row>
    <row r="2031">
      <c r="A2031" s="3">
        <v>128.0</v>
      </c>
      <c r="B2031" s="3">
        <v>0.0</v>
      </c>
      <c r="C2031" s="3">
        <v>128.0</v>
      </c>
      <c r="D2031" s="5">
        <v>43365.273888888885</v>
      </c>
      <c r="E2031" s="8">
        <f t="shared" si="1"/>
        <v>43365</v>
      </c>
      <c r="F2031" s="9">
        <f>IFERROR(__xludf.DUMMYFUNCTION("""COMPUTED_VALUE"""),0.2738888888888889)</f>
        <v>0.2738888889</v>
      </c>
      <c r="G2031" s="3">
        <f t="shared" si="2"/>
        <v>6</v>
      </c>
      <c r="H2031" s="3">
        <f>IFERROR(__xludf.DUMMYFUNCTION("""COMPUTED_VALUE"""),34.0)</f>
        <v>34</v>
      </c>
      <c r="I2031" s="3">
        <f>IFERROR(__xludf.DUMMYFUNCTION("""COMPUTED_VALUE"""),24.0)</f>
        <v>24</v>
      </c>
    </row>
    <row r="2032">
      <c r="A2032" s="3">
        <v>113.0</v>
      </c>
      <c r="B2032" s="3">
        <v>0.0</v>
      </c>
      <c r="C2032" s="3">
        <v>113.0</v>
      </c>
      <c r="D2032" s="5">
        <v>43365.28160879629</v>
      </c>
      <c r="E2032" s="8">
        <f t="shared" si="1"/>
        <v>43365</v>
      </c>
      <c r="F2032" s="9">
        <f>IFERROR(__xludf.DUMMYFUNCTION("""COMPUTED_VALUE"""),0.2816087962962963)</f>
        <v>0.2816087963</v>
      </c>
      <c r="G2032" s="3">
        <f t="shared" si="2"/>
        <v>6</v>
      </c>
      <c r="H2032" s="3">
        <f>IFERROR(__xludf.DUMMYFUNCTION("""COMPUTED_VALUE"""),45.0)</f>
        <v>45</v>
      </c>
      <c r="I2032" s="3">
        <f>IFERROR(__xludf.DUMMYFUNCTION("""COMPUTED_VALUE"""),31.0)</f>
        <v>31</v>
      </c>
    </row>
    <row r="2033">
      <c r="A2033" s="3">
        <v>110.0</v>
      </c>
      <c r="B2033" s="3">
        <v>1.0</v>
      </c>
      <c r="C2033" s="3">
        <v>111.0</v>
      </c>
      <c r="D2033" s="5">
        <v>43365.29201388889</v>
      </c>
      <c r="E2033" s="8">
        <f t="shared" si="1"/>
        <v>43365</v>
      </c>
      <c r="F2033" s="9">
        <f>IFERROR(__xludf.DUMMYFUNCTION("""COMPUTED_VALUE"""),0.2920138888888889)</f>
        <v>0.2920138889</v>
      </c>
      <c r="G2033" s="3">
        <f t="shared" si="2"/>
        <v>7</v>
      </c>
      <c r="H2033" s="3">
        <f>IFERROR(__xludf.DUMMYFUNCTION("""COMPUTED_VALUE"""),0.0)</f>
        <v>0</v>
      </c>
      <c r="I2033" s="3">
        <f>IFERROR(__xludf.DUMMYFUNCTION("""COMPUTED_VALUE"""),30.0)</f>
        <v>30</v>
      </c>
    </row>
    <row r="2034">
      <c r="A2034" s="3">
        <v>117.0</v>
      </c>
      <c r="B2034" s="3">
        <v>1.0</v>
      </c>
      <c r="C2034" s="3">
        <v>115.0</v>
      </c>
      <c r="D2034" s="5">
        <v>43365.30244212963</v>
      </c>
      <c r="E2034" s="8">
        <f t="shared" si="1"/>
        <v>43365</v>
      </c>
      <c r="F2034" s="9">
        <f>IFERROR(__xludf.DUMMYFUNCTION("""COMPUTED_VALUE"""),0.30244212962962963)</f>
        <v>0.3024421296</v>
      </c>
      <c r="G2034" s="3">
        <f t="shared" si="2"/>
        <v>7</v>
      </c>
      <c r="H2034" s="3">
        <f>IFERROR(__xludf.DUMMYFUNCTION("""COMPUTED_VALUE"""),15.0)</f>
        <v>15</v>
      </c>
      <c r="I2034" s="3">
        <f>IFERROR(__xludf.DUMMYFUNCTION("""COMPUTED_VALUE"""),31.0)</f>
        <v>31</v>
      </c>
    </row>
    <row r="2035">
      <c r="A2035" s="3">
        <v>104.0</v>
      </c>
      <c r="B2035" s="3">
        <v>1.0</v>
      </c>
      <c r="C2035" s="3">
        <v>105.0</v>
      </c>
      <c r="D2035" s="5">
        <v>43365.31287037037</v>
      </c>
      <c r="E2035" s="8">
        <f t="shared" si="1"/>
        <v>43365</v>
      </c>
      <c r="F2035" s="9">
        <f>IFERROR(__xludf.DUMMYFUNCTION("""COMPUTED_VALUE"""),0.31287037037037035)</f>
        <v>0.3128703704</v>
      </c>
      <c r="G2035" s="3">
        <f t="shared" si="2"/>
        <v>7</v>
      </c>
      <c r="H2035" s="3">
        <f>IFERROR(__xludf.DUMMYFUNCTION("""COMPUTED_VALUE"""),30.0)</f>
        <v>30</v>
      </c>
      <c r="I2035" s="3">
        <f>IFERROR(__xludf.DUMMYFUNCTION("""COMPUTED_VALUE"""),32.0)</f>
        <v>32</v>
      </c>
    </row>
    <row r="2036">
      <c r="A2036" s="3">
        <v>93.0</v>
      </c>
      <c r="B2036" s="3">
        <v>2.0</v>
      </c>
      <c r="C2036" s="3">
        <v>95.0</v>
      </c>
      <c r="D2036" s="5">
        <v>43365.323275462964</v>
      </c>
      <c r="E2036" s="8">
        <f t="shared" si="1"/>
        <v>43365</v>
      </c>
      <c r="F2036" s="9">
        <f>IFERROR(__xludf.DUMMYFUNCTION("""COMPUTED_VALUE"""),0.32327546296296295)</f>
        <v>0.323275463</v>
      </c>
      <c r="G2036" s="3">
        <f t="shared" si="2"/>
        <v>7</v>
      </c>
      <c r="H2036" s="3">
        <f>IFERROR(__xludf.DUMMYFUNCTION("""COMPUTED_VALUE"""),45.0)</f>
        <v>45</v>
      </c>
      <c r="I2036" s="3">
        <f>IFERROR(__xludf.DUMMYFUNCTION("""COMPUTED_VALUE"""),31.0)</f>
        <v>31</v>
      </c>
    </row>
    <row r="2037">
      <c r="A2037" s="3">
        <v>87.0</v>
      </c>
      <c r="B2037" s="3">
        <v>1.0</v>
      </c>
      <c r="C2037" s="3">
        <v>88.0</v>
      </c>
      <c r="D2037" s="5">
        <v>43365.333703703705</v>
      </c>
      <c r="E2037" s="8">
        <f t="shared" si="1"/>
        <v>43365</v>
      </c>
      <c r="F2037" s="9">
        <f>IFERROR(__xludf.DUMMYFUNCTION("""COMPUTED_VALUE"""),0.3337037037037037)</f>
        <v>0.3337037037</v>
      </c>
      <c r="G2037" s="3">
        <f t="shared" si="2"/>
        <v>8</v>
      </c>
      <c r="H2037" s="3">
        <f>IFERROR(__xludf.DUMMYFUNCTION("""COMPUTED_VALUE"""),0.0)</f>
        <v>0</v>
      </c>
      <c r="I2037" s="3">
        <f>IFERROR(__xludf.DUMMYFUNCTION("""COMPUTED_VALUE"""),32.0)</f>
        <v>32</v>
      </c>
    </row>
    <row r="2038">
      <c r="A2038" s="3">
        <v>84.0</v>
      </c>
      <c r="B2038" s="3">
        <v>2.0</v>
      </c>
      <c r="C2038" s="3">
        <v>86.0</v>
      </c>
      <c r="D2038" s="5">
        <v>43365.34412037037</v>
      </c>
      <c r="E2038" s="8">
        <f t="shared" si="1"/>
        <v>43365</v>
      </c>
      <c r="F2038" s="9">
        <f>IFERROR(__xludf.DUMMYFUNCTION("""COMPUTED_VALUE"""),0.34412037037037035)</f>
        <v>0.3441203704</v>
      </c>
      <c r="G2038" s="3">
        <f t="shared" si="2"/>
        <v>8</v>
      </c>
      <c r="H2038" s="3">
        <f>IFERROR(__xludf.DUMMYFUNCTION("""COMPUTED_VALUE"""),15.0)</f>
        <v>15</v>
      </c>
      <c r="I2038" s="3">
        <f>IFERROR(__xludf.DUMMYFUNCTION("""COMPUTED_VALUE"""),32.0)</f>
        <v>32</v>
      </c>
    </row>
    <row r="2039">
      <c r="A2039" s="3">
        <v>121.0</v>
      </c>
      <c r="B2039" s="3">
        <v>1.0</v>
      </c>
      <c r="C2039" s="3">
        <v>122.0</v>
      </c>
      <c r="D2039" s="5">
        <v>43365.35454861111</v>
      </c>
      <c r="E2039" s="8">
        <f t="shared" si="1"/>
        <v>43365</v>
      </c>
      <c r="F2039" s="9">
        <f>IFERROR(__xludf.DUMMYFUNCTION("""COMPUTED_VALUE"""),0.35454861111111113)</f>
        <v>0.3545486111</v>
      </c>
      <c r="G2039" s="3">
        <f t="shared" si="2"/>
        <v>8</v>
      </c>
      <c r="H2039" s="3">
        <f>IFERROR(__xludf.DUMMYFUNCTION("""COMPUTED_VALUE"""),30.0)</f>
        <v>30</v>
      </c>
      <c r="I2039" s="3">
        <f>IFERROR(__xludf.DUMMYFUNCTION("""COMPUTED_VALUE"""),33.0)</f>
        <v>33</v>
      </c>
    </row>
    <row r="2040">
      <c r="A2040" s="3">
        <v>103.0</v>
      </c>
      <c r="B2040" s="3">
        <v>1.0</v>
      </c>
      <c r="C2040" s="3">
        <v>104.0</v>
      </c>
      <c r="D2040" s="5">
        <v>43365.364953703705</v>
      </c>
      <c r="E2040" s="8">
        <f t="shared" si="1"/>
        <v>43365</v>
      </c>
      <c r="F2040" s="9">
        <f>IFERROR(__xludf.DUMMYFUNCTION("""COMPUTED_VALUE"""),0.3649537037037037)</f>
        <v>0.3649537037</v>
      </c>
      <c r="G2040" s="3">
        <f t="shared" si="2"/>
        <v>8</v>
      </c>
      <c r="H2040" s="3">
        <f>IFERROR(__xludf.DUMMYFUNCTION("""COMPUTED_VALUE"""),45.0)</f>
        <v>45</v>
      </c>
      <c r="I2040" s="3">
        <f>IFERROR(__xludf.DUMMYFUNCTION("""COMPUTED_VALUE"""),32.0)</f>
        <v>32</v>
      </c>
    </row>
    <row r="2041">
      <c r="A2041" s="3">
        <v>85.0</v>
      </c>
      <c r="B2041" s="3">
        <v>0.0</v>
      </c>
      <c r="C2041" s="3">
        <v>85.0</v>
      </c>
      <c r="D2041" s="5">
        <v>43365.37537037037</v>
      </c>
      <c r="E2041" s="8">
        <f t="shared" si="1"/>
        <v>43365</v>
      </c>
      <c r="F2041" s="9">
        <f>IFERROR(__xludf.DUMMYFUNCTION("""COMPUTED_VALUE"""),0.37537037037037035)</f>
        <v>0.3753703704</v>
      </c>
      <c r="G2041" s="3">
        <f t="shared" si="2"/>
        <v>9</v>
      </c>
      <c r="H2041" s="3">
        <f>IFERROR(__xludf.DUMMYFUNCTION("""COMPUTED_VALUE"""),0.0)</f>
        <v>0</v>
      </c>
      <c r="I2041" s="3">
        <f>IFERROR(__xludf.DUMMYFUNCTION("""COMPUTED_VALUE"""),32.0)</f>
        <v>32</v>
      </c>
    </row>
    <row r="2042">
      <c r="A2042" s="3">
        <v>118.0</v>
      </c>
      <c r="B2042" s="3">
        <v>0.0</v>
      </c>
      <c r="C2042" s="3">
        <v>118.0</v>
      </c>
      <c r="D2042" s="5">
        <v>43365.385787037034</v>
      </c>
      <c r="E2042" s="8">
        <f t="shared" si="1"/>
        <v>43365</v>
      </c>
      <c r="F2042" s="9">
        <f>IFERROR(__xludf.DUMMYFUNCTION("""COMPUTED_VALUE"""),0.38578703703703704)</f>
        <v>0.385787037</v>
      </c>
      <c r="G2042" s="3">
        <f t="shared" si="2"/>
        <v>9</v>
      </c>
      <c r="H2042" s="3">
        <f>IFERROR(__xludf.DUMMYFUNCTION("""COMPUTED_VALUE"""),15.0)</f>
        <v>15</v>
      </c>
      <c r="I2042" s="3">
        <f>IFERROR(__xludf.DUMMYFUNCTION("""COMPUTED_VALUE"""),32.0)</f>
        <v>32</v>
      </c>
    </row>
    <row r="2043">
      <c r="A2043" s="3">
        <v>122.0</v>
      </c>
      <c r="B2043" s="3">
        <v>1.0</v>
      </c>
      <c r="C2043" s="3">
        <v>123.0</v>
      </c>
      <c r="D2043" s="5">
        <v>43365.396203703705</v>
      </c>
      <c r="E2043" s="8">
        <f t="shared" si="1"/>
        <v>43365</v>
      </c>
      <c r="F2043" s="9">
        <f>IFERROR(__xludf.DUMMYFUNCTION("""COMPUTED_VALUE"""),0.3962037037037037)</f>
        <v>0.3962037037</v>
      </c>
      <c r="G2043" s="3">
        <f t="shared" si="2"/>
        <v>9</v>
      </c>
      <c r="H2043" s="3">
        <f>IFERROR(__xludf.DUMMYFUNCTION("""COMPUTED_VALUE"""),30.0)</f>
        <v>30</v>
      </c>
      <c r="I2043" s="3">
        <f>IFERROR(__xludf.DUMMYFUNCTION("""COMPUTED_VALUE"""),32.0)</f>
        <v>32</v>
      </c>
    </row>
    <row r="2044">
      <c r="A2044" s="3">
        <v>158.0</v>
      </c>
      <c r="B2044" s="3">
        <v>1.0</v>
      </c>
      <c r="C2044" s="3">
        <v>159.0</v>
      </c>
      <c r="D2044" s="5">
        <v>43365.40662037037</v>
      </c>
      <c r="E2044" s="8">
        <f t="shared" si="1"/>
        <v>43365</v>
      </c>
      <c r="F2044" s="9">
        <f>IFERROR(__xludf.DUMMYFUNCTION("""COMPUTED_VALUE"""),0.40662037037037035)</f>
        <v>0.4066203704</v>
      </c>
      <c r="G2044" s="3">
        <f t="shared" si="2"/>
        <v>9</v>
      </c>
      <c r="H2044" s="3">
        <f>IFERROR(__xludf.DUMMYFUNCTION("""COMPUTED_VALUE"""),45.0)</f>
        <v>45</v>
      </c>
      <c r="I2044" s="3">
        <f>IFERROR(__xludf.DUMMYFUNCTION("""COMPUTED_VALUE"""),32.0)</f>
        <v>32</v>
      </c>
    </row>
    <row r="2045">
      <c r="A2045" s="3">
        <v>118.0</v>
      </c>
      <c r="B2045" s="3">
        <v>0.0</v>
      </c>
      <c r="C2045" s="3">
        <v>118.0</v>
      </c>
      <c r="D2045" s="5">
        <v>43365.41704861111</v>
      </c>
      <c r="E2045" s="8">
        <f t="shared" si="1"/>
        <v>43365</v>
      </c>
      <c r="F2045" s="9">
        <f>IFERROR(__xludf.DUMMYFUNCTION("""COMPUTED_VALUE"""),0.41704861111111113)</f>
        <v>0.4170486111</v>
      </c>
      <c r="G2045" s="3">
        <f t="shared" si="2"/>
        <v>10</v>
      </c>
      <c r="H2045" s="3">
        <f>IFERROR(__xludf.DUMMYFUNCTION("""COMPUTED_VALUE"""),0.0)</f>
        <v>0</v>
      </c>
      <c r="I2045" s="3">
        <f>IFERROR(__xludf.DUMMYFUNCTION("""COMPUTED_VALUE"""),33.0)</f>
        <v>33</v>
      </c>
    </row>
    <row r="2046">
      <c r="A2046" s="3">
        <v>131.0</v>
      </c>
      <c r="B2046" s="3">
        <v>3.0</v>
      </c>
      <c r="C2046" s="3">
        <v>134.0</v>
      </c>
      <c r="D2046" s="5">
        <v>43365.427453703705</v>
      </c>
      <c r="E2046" s="8">
        <f t="shared" si="1"/>
        <v>43365</v>
      </c>
      <c r="F2046" s="9">
        <f>IFERROR(__xludf.DUMMYFUNCTION("""COMPUTED_VALUE"""),0.4274537037037037)</f>
        <v>0.4274537037</v>
      </c>
      <c r="G2046" s="3">
        <f t="shared" si="2"/>
        <v>10</v>
      </c>
      <c r="H2046" s="3">
        <f>IFERROR(__xludf.DUMMYFUNCTION("""COMPUTED_VALUE"""),15.0)</f>
        <v>15</v>
      </c>
      <c r="I2046" s="3">
        <f>IFERROR(__xludf.DUMMYFUNCTION("""COMPUTED_VALUE"""),32.0)</f>
        <v>32</v>
      </c>
    </row>
    <row r="2047">
      <c r="A2047" s="3">
        <v>153.0</v>
      </c>
      <c r="B2047" s="3">
        <v>2.0</v>
      </c>
      <c r="C2047" s="3">
        <v>155.0</v>
      </c>
      <c r="D2047" s="5">
        <v>43365.43787037037</v>
      </c>
      <c r="E2047" s="8">
        <f t="shared" si="1"/>
        <v>43365</v>
      </c>
      <c r="F2047" s="9">
        <f>IFERROR(__xludf.DUMMYFUNCTION("""COMPUTED_VALUE"""),0.43787037037037035)</f>
        <v>0.4378703704</v>
      </c>
      <c r="G2047" s="3">
        <f t="shared" si="2"/>
        <v>10</v>
      </c>
      <c r="H2047" s="3">
        <f>IFERROR(__xludf.DUMMYFUNCTION("""COMPUTED_VALUE"""),30.0)</f>
        <v>30</v>
      </c>
      <c r="I2047" s="3">
        <f>IFERROR(__xludf.DUMMYFUNCTION("""COMPUTED_VALUE"""),32.0)</f>
        <v>32</v>
      </c>
    </row>
    <row r="2048">
      <c r="A2048" s="3">
        <v>242.0</v>
      </c>
      <c r="B2048" s="3">
        <v>0.0</v>
      </c>
      <c r="C2048" s="3">
        <v>242.0</v>
      </c>
      <c r="D2048" s="5">
        <v>43365.448287037034</v>
      </c>
      <c r="E2048" s="8">
        <f t="shared" si="1"/>
        <v>43365</v>
      </c>
      <c r="F2048" s="9">
        <f>IFERROR(__xludf.DUMMYFUNCTION("""COMPUTED_VALUE"""),0.44828703703703704)</f>
        <v>0.448287037</v>
      </c>
      <c r="G2048" s="3">
        <f t="shared" si="2"/>
        <v>10</v>
      </c>
      <c r="H2048" s="3">
        <f>IFERROR(__xludf.DUMMYFUNCTION("""COMPUTED_VALUE"""),45.0)</f>
        <v>45</v>
      </c>
      <c r="I2048" s="3">
        <f>IFERROR(__xludf.DUMMYFUNCTION("""COMPUTED_VALUE"""),32.0)</f>
        <v>32</v>
      </c>
    </row>
    <row r="2049">
      <c r="A2049" s="3">
        <v>186.0</v>
      </c>
      <c r="B2049" s="3">
        <v>0.0</v>
      </c>
      <c r="C2049" s="3">
        <v>186.0</v>
      </c>
      <c r="D2049" s="5">
        <v>43365.458703703705</v>
      </c>
      <c r="E2049" s="8">
        <f t="shared" si="1"/>
        <v>43365</v>
      </c>
      <c r="F2049" s="9">
        <f>IFERROR(__xludf.DUMMYFUNCTION("""COMPUTED_VALUE"""),0.4587037037037037)</f>
        <v>0.4587037037</v>
      </c>
      <c r="G2049" s="3">
        <f t="shared" si="2"/>
        <v>11</v>
      </c>
      <c r="H2049" s="3">
        <f>IFERROR(__xludf.DUMMYFUNCTION("""COMPUTED_VALUE"""),0.0)</f>
        <v>0</v>
      </c>
      <c r="I2049" s="3">
        <f>IFERROR(__xludf.DUMMYFUNCTION("""COMPUTED_VALUE"""),32.0)</f>
        <v>32</v>
      </c>
    </row>
    <row r="2050">
      <c r="A2050" s="3">
        <v>196.0</v>
      </c>
      <c r="B2050" s="3">
        <v>0.0</v>
      </c>
      <c r="C2050" s="3">
        <v>195.0</v>
      </c>
      <c r="D2050" s="5">
        <v>43365.46910879629</v>
      </c>
      <c r="E2050" s="8">
        <f t="shared" si="1"/>
        <v>43365</v>
      </c>
      <c r="F2050" s="9">
        <f>IFERROR(__xludf.DUMMYFUNCTION("""COMPUTED_VALUE"""),0.4691087962962963)</f>
        <v>0.4691087963</v>
      </c>
      <c r="G2050" s="3">
        <f t="shared" si="2"/>
        <v>11</v>
      </c>
      <c r="H2050" s="3">
        <f>IFERROR(__xludf.DUMMYFUNCTION("""COMPUTED_VALUE"""),15.0)</f>
        <v>15</v>
      </c>
      <c r="I2050" s="3">
        <f>IFERROR(__xludf.DUMMYFUNCTION("""COMPUTED_VALUE"""),31.0)</f>
        <v>31</v>
      </c>
    </row>
    <row r="2051">
      <c r="A2051" s="3">
        <v>216.0</v>
      </c>
      <c r="B2051" s="3">
        <v>0.0</v>
      </c>
      <c r="C2051" s="3">
        <v>216.0</v>
      </c>
      <c r="D2051" s="5">
        <v>43365.479537037034</v>
      </c>
      <c r="E2051" s="8">
        <f t="shared" si="1"/>
        <v>43365</v>
      </c>
      <c r="F2051" s="9">
        <f>IFERROR(__xludf.DUMMYFUNCTION("""COMPUTED_VALUE"""),0.47953703703703704)</f>
        <v>0.479537037</v>
      </c>
      <c r="G2051" s="3">
        <f t="shared" si="2"/>
        <v>11</v>
      </c>
      <c r="H2051" s="3">
        <f>IFERROR(__xludf.DUMMYFUNCTION("""COMPUTED_VALUE"""),30.0)</f>
        <v>30</v>
      </c>
      <c r="I2051" s="3">
        <f>IFERROR(__xludf.DUMMYFUNCTION("""COMPUTED_VALUE"""),32.0)</f>
        <v>32</v>
      </c>
    </row>
    <row r="2052">
      <c r="A2052" s="3">
        <v>278.0</v>
      </c>
      <c r="B2052" s="3">
        <v>2.0</v>
      </c>
      <c r="C2052" s="3">
        <v>280.0</v>
      </c>
      <c r="D2052" s="5">
        <v>43365.48994212963</v>
      </c>
      <c r="E2052" s="8">
        <f t="shared" si="1"/>
        <v>43365</v>
      </c>
      <c r="F2052" s="9">
        <f>IFERROR(__xludf.DUMMYFUNCTION("""COMPUTED_VALUE"""),0.48994212962962963)</f>
        <v>0.4899421296</v>
      </c>
      <c r="G2052" s="3">
        <f t="shared" si="2"/>
        <v>11</v>
      </c>
      <c r="H2052" s="3">
        <f>IFERROR(__xludf.DUMMYFUNCTION("""COMPUTED_VALUE"""),45.0)</f>
        <v>45</v>
      </c>
      <c r="I2052" s="3">
        <f>IFERROR(__xludf.DUMMYFUNCTION("""COMPUTED_VALUE"""),31.0)</f>
        <v>31</v>
      </c>
    </row>
    <row r="2053">
      <c r="A2053" s="3">
        <v>262.0</v>
      </c>
      <c r="B2053" s="3">
        <v>3.0</v>
      </c>
      <c r="C2053" s="3">
        <v>265.0</v>
      </c>
      <c r="D2053" s="5">
        <v>43365.50037037037</v>
      </c>
      <c r="E2053" s="8">
        <f t="shared" si="1"/>
        <v>43365</v>
      </c>
      <c r="F2053" s="9">
        <f>IFERROR(__xludf.DUMMYFUNCTION("""COMPUTED_VALUE"""),0.5003703703703704)</f>
        <v>0.5003703704</v>
      </c>
      <c r="G2053" s="3">
        <f t="shared" si="2"/>
        <v>12</v>
      </c>
      <c r="H2053" s="3">
        <f>IFERROR(__xludf.DUMMYFUNCTION("""COMPUTED_VALUE"""),0.0)</f>
        <v>0</v>
      </c>
      <c r="I2053" s="3">
        <f>IFERROR(__xludf.DUMMYFUNCTION("""COMPUTED_VALUE"""),32.0)</f>
        <v>32</v>
      </c>
    </row>
    <row r="2054">
      <c r="A2054" s="3">
        <v>244.0</v>
      </c>
      <c r="B2054" s="3">
        <v>3.0</v>
      </c>
      <c r="C2054" s="3">
        <v>247.0</v>
      </c>
      <c r="D2054" s="5">
        <v>43365.510775462964</v>
      </c>
      <c r="E2054" s="8">
        <f t="shared" si="1"/>
        <v>43365</v>
      </c>
      <c r="F2054" s="9">
        <f>IFERROR(__xludf.DUMMYFUNCTION("""COMPUTED_VALUE"""),0.510775462962963)</f>
        <v>0.510775463</v>
      </c>
      <c r="G2054" s="3">
        <f t="shared" si="2"/>
        <v>12</v>
      </c>
      <c r="H2054" s="3">
        <f>IFERROR(__xludf.DUMMYFUNCTION("""COMPUTED_VALUE"""),15.0)</f>
        <v>15</v>
      </c>
      <c r="I2054" s="3">
        <f>IFERROR(__xludf.DUMMYFUNCTION("""COMPUTED_VALUE"""),31.0)</f>
        <v>31</v>
      </c>
    </row>
    <row r="2055">
      <c r="A2055" s="3">
        <v>262.0</v>
      </c>
      <c r="B2055" s="3">
        <v>1.0</v>
      </c>
      <c r="C2055" s="3">
        <v>257.0</v>
      </c>
      <c r="D2055" s="5">
        <v>43365.521203703705</v>
      </c>
      <c r="E2055" s="8">
        <f t="shared" si="1"/>
        <v>43365</v>
      </c>
      <c r="F2055" s="9">
        <f>IFERROR(__xludf.DUMMYFUNCTION("""COMPUTED_VALUE"""),0.5212037037037037)</f>
        <v>0.5212037037</v>
      </c>
      <c r="G2055" s="3">
        <f t="shared" si="2"/>
        <v>12</v>
      </c>
      <c r="H2055" s="3">
        <f>IFERROR(__xludf.DUMMYFUNCTION("""COMPUTED_VALUE"""),30.0)</f>
        <v>30</v>
      </c>
      <c r="I2055" s="3">
        <f>IFERROR(__xludf.DUMMYFUNCTION("""COMPUTED_VALUE"""),32.0)</f>
        <v>32</v>
      </c>
    </row>
    <row r="2056">
      <c r="A2056" s="3">
        <v>343.0</v>
      </c>
      <c r="B2056" s="3">
        <v>1.0</v>
      </c>
      <c r="C2056" s="3">
        <v>344.0</v>
      </c>
      <c r="D2056" s="5">
        <v>43365.53160879629</v>
      </c>
      <c r="E2056" s="8">
        <f t="shared" si="1"/>
        <v>43365</v>
      </c>
      <c r="F2056" s="9">
        <f>IFERROR(__xludf.DUMMYFUNCTION("""COMPUTED_VALUE"""),0.5316087962962963)</f>
        <v>0.5316087963</v>
      </c>
      <c r="G2056" s="3">
        <f t="shared" si="2"/>
        <v>12</v>
      </c>
      <c r="H2056" s="3">
        <f>IFERROR(__xludf.DUMMYFUNCTION("""COMPUTED_VALUE"""),45.0)</f>
        <v>45</v>
      </c>
      <c r="I2056" s="3">
        <f>IFERROR(__xludf.DUMMYFUNCTION("""COMPUTED_VALUE"""),31.0)</f>
        <v>31</v>
      </c>
    </row>
    <row r="2057">
      <c r="A2057" s="3">
        <v>323.0</v>
      </c>
      <c r="B2057" s="3">
        <v>1.0</v>
      </c>
      <c r="C2057" s="3">
        <v>324.0</v>
      </c>
      <c r="D2057" s="5">
        <v>43365.542037037034</v>
      </c>
      <c r="E2057" s="8">
        <f t="shared" si="1"/>
        <v>43365</v>
      </c>
      <c r="F2057" s="9">
        <f>IFERROR(__xludf.DUMMYFUNCTION("""COMPUTED_VALUE"""),0.542037037037037)</f>
        <v>0.542037037</v>
      </c>
      <c r="G2057" s="3">
        <f t="shared" si="2"/>
        <v>13</v>
      </c>
      <c r="H2057" s="3">
        <f>IFERROR(__xludf.DUMMYFUNCTION("""COMPUTED_VALUE"""),0.0)</f>
        <v>0</v>
      </c>
      <c r="I2057" s="3">
        <f>IFERROR(__xludf.DUMMYFUNCTION("""COMPUTED_VALUE"""),32.0)</f>
        <v>32</v>
      </c>
    </row>
    <row r="2058">
      <c r="A2058" s="3">
        <v>360.0</v>
      </c>
      <c r="B2058" s="3">
        <v>5.0</v>
      </c>
      <c r="C2058" s="3">
        <v>365.0</v>
      </c>
      <c r="D2058" s="5">
        <v>43365.552453703705</v>
      </c>
      <c r="E2058" s="8">
        <f t="shared" si="1"/>
        <v>43365</v>
      </c>
      <c r="F2058" s="9">
        <f>IFERROR(__xludf.DUMMYFUNCTION("""COMPUTED_VALUE"""),0.5524537037037037)</f>
        <v>0.5524537037</v>
      </c>
      <c r="G2058" s="3">
        <f t="shared" si="2"/>
        <v>13</v>
      </c>
      <c r="H2058" s="3">
        <f>IFERROR(__xludf.DUMMYFUNCTION("""COMPUTED_VALUE"""),15.0)</f>
        <v>15</v>
      </c>
      <c r="I2058" s="3">
        <f>IFERROR(__xludf.DUMMYFUNCTION("""COMPUTED_VALUE"""),32.0)</f>
        <v>32</v>
      </c>
    </row>
    <row r="2059">
      <c r="A2059" s="3">
        <v>362.0</v>
      </c>
      <c r="B2059" s="3">
        <v>5.0</v>
      </c>
      <c r="C2059" s="3">
        <v>363.0</v>
      </c>
      <c r="D2059" s="5">
        <v>43365.56287037037</v>
      </c>
      <c r="E2059" s="8">
        <f t="shared" si="1"/>
        <v>43365</v>
      </c>
      <c r="F2059" s="9">
        <f>IFERROR(__xludf.DUMMYFUNCTION("""COMPUTED_VALUE"""),0.5628703703703704)</f>
        <v>0.5628703704</v>
      </c>
      <c r="G2059" s="3">
        <f t="shared" si="2"/>
        <v>13</v>
      </c>
      <c r="H2059" s="3">
        <f>IFERROR(__xludf.DUMMYFUNCTION("""COMPUTED_VALUE"""),30.0)</f>
        <v>30</v>
      </c>
      <c r="I2059" s="3">
        <f>IFERROR(__xludf.DUMMYFUNCTION("""COMPUTED_VALUE"""),32.0)</f>
        <v>32</v>
      </c>
    </row>
    <row r="2060">
      <c r="A2060" s="3">
        <v>387.0</v>
      </c>
      <c r="B2060" s="3">
        <v>6.0</v>
      </c>
      <c r="C2060" s="3">
        <v>393.0</v>
      </c>
      <c r="D2060" s="5">
        <v>43365.573287037034</v>
      </c>
      <c r="E2060" s="8">
        <f t="shared" si="1"/>
        <v>43365</v>
      </c>
      <c r="F2060" s="9">
        <f>IFERROR(__xludf.DUMMYFUNCTION("""COMPUTED_VALUE"""),0.573287037037037)</f>
        <v>0.573287037</v>
      </c>
      <c r="G2060" s="3">
        <f t="shared" si="2"/>
        <v>13</v>
      </c>
      <c r="H2060" s="3">
        <f>IFERROR(__xludf.DUMMYFUNCTION("""COMPUTED_VALUE"""),45.0)</f>
        <v>45</v>
      </c>
      <c r="I2060" s="3">
        <f>IFERROR(__xludf.DUMMYFUNCTION("""COMPUTED_VALUE"""),32.0)</f>
        <v>32</v>
      </c>
    </row>
    <row r="2061">
      <c r="A2061" s="3">
        <v>394.0</v>
      </c>
      <c r="B2061" s="3">
        <v>3.0</v>
      </c>
      <c r="C2061" s="3">
        <v>397.0</v>
      </c>
      <c r="D2061" s="5">
        <v>43365.583703703705</v>
      </c>
      <c r="E2061" s="8">
        <f t="shared" si="1"/>
        <v>43365</v>
      </c>
      <c r="F2061" s="9">
        <f>IFERROR(__xludf.DUMMYFUNCTION("""COMPUTED_VALUE"""),0.5837037037037037)</f>
        <v>0.5837037037</v>
      </c>
      <c r="G2061" s="3">
        <f t="shared" si="2"/>
        <v>14</v>
      </c>
      <c r="H2061" s="3">
        <f>IFERROR(__xludf.DUMMYFUNCTION("""COMPUTED_VALUE"""),0.0)</f>
        <v>0</v>
      </c>
      <c r="I2061" s="3">
        <f>IFERROR(__xludf.DUMMYFUNCTION("""COMPUTED_VALUE"""),32.0)</f>
        <v>32</v>
      </c>
    </row>
    <row r="2062">
      <c r="A2062" s="3">
        <v>392.0</v>
      </c>
      <c r="B2062" s="3">
        <v>1.0</v>
      </c>
      <c r="C2062" s="3">
        <v>393.0</v>
      </c>
      <c r="D2062" s="5">
        <v>43365.59412037037</v>
      </c>
      <c r="E2062" s="8">
        <f t="shared" si="1"/>
        <v>43365</v>
      </c>
      <c r="F2062" s="9">
        <f>IFERROR(__xludf.DUMMYFUNCTION("""COMPUTED_VALUE"""),0.5941203703703704)</f>
        <v>0.5941203704</v>
      </c>
      <c r="G2062" s="3">
        <f t="shared" si="2"/>
        <v>14</v>
      </c>
      <c r="H2062" s="3">
        <f>IFERROR(__xludf.DUMMYFUNCTION("""COMPUTED_VALUE"""),15.0)</f>
        <v>15</v>
      </c>
      <c r="I2062" s="3">
        <f>IFERROR(__xludf.DUMMYFUNCTION("""COMPUTED_VALUE"""),32.0)</f>
        <v>32</v>
      </c>
    </row>
    <row r="2063">
      <c r="A2063" s="3">
        <v>384.0</v>
      </c>
      <c r="B2063" s="3">
        <v>0.0</v>
      </c>
      <c r="C2063" s="3">
        <v>384.0</v>
      </c>
      <c r="D2063" s="5">
        <v>43365.604537037034</v>
      </c>
      <c r="E2063" s="8">
        <f t="shared" si="1"/>
        <v>43365</v>
      </c>
      <c r="F2063" s="9">
        <f>IFERROR(__xludf.DUMMYFUNCTION("""COMPUTED_VALUE"""),0.604537037037037)</f>
        <v>0.604537037</v>
      </c>
      <c r="G2063" s="3">
        <f t="shared" si="2"/>
        <v>14</v>
      </c>
      <c r="H2063" s="3">
        <f>IFERROR(__xludf.DUMMYFUNCTION("""COMPUTED_VALUE"""),30.0)</f>
        <v>30</v>
      </c>
      <c r="I2063" s="3">
        <f>IFERROR(__xludf.DUMMYFUNCTION("""COMPUTED_VALUE"""),32.0)</f>
        <v>32</v>
      </c>
    </row>
    <row r="2064">
      <c r="A2064" s="3">
        <v>428.0</v>
      </c>
      <c r="B2064" s="3">
        <v>6.0</v>
      </c>
      <c r="C2064" s="3">
        <v>434.0</v>
      </c>
      <c r="D2064" s="5">
        <v>43365.614953703705</v>
      </c>
      <c r="E2064" s="8">
        <f t="shared" si="1"/>
        <v>43365</v>
      </c>
      <c r="F2064" s="9">
        <f>IFERROR(__xludf.DUMMYFUNCTION("""COMPUTED_VALUE"""),0.6149537037037037)</f>
        <v>0.6149537037</v>
      </c>
      <c r="G2064" s="3">
        <f t="shared" si="2"/>
        <v>14</v>
      </c>
      <c r="H2064" s="3">
        <f>IFERROR(__xludf.DUMMYFUNCTION("""COMPUTED_VALUE"""),45.0)</f>
        <v>45</v>
      </c>
      <c r="I2064" s="3">
        <f>IFERROR(__xludf.DUMMYFUNCTION("""COMPUTED_VALUE"""),32.0)</f>
        <v>32</v>
      </c>
    </row>
    <row r="2065">
      <c r="A2065" s="3">
        <v>410.0</v>
      </c>
      <c r="B2065" s="3">
        <v>2.0</v>
      </c>
      <c r="C2065" s="3">
        <v>412.0</v>
      </c>
      <c r="D2065" s="5">
        <v>43365.62537037037</v>
      </c>
      <c r="E2065" s="8">
        <f t="shared" si="1"/>
        <v>43365</v>
      </c>
      <c r="F2065" s="9">
        <f>IFERROR(__xludf.DUMMYFUNCTION("""COMPUTED_VALUE"""),0.6253703703703704)</f>
        <v>0.6253703704</v>
      </c>
      <c r="G2065" s="3">
        <f t="shared" si="2"/>
        <v>15</v>
      </c>
      <c r="H2065" s="3">
        <f>IFERROR(__xludf.DUMMYFUNCTION("""COMPUTED_VALUE"""),0.0)</f>
        <v>0</v>
      </c>
      <c r="I2065" s="3">
        <f>IFERROR(__xludf.DUMMYFUNCTION("""COMPUTED_VALUE"""),32.0)</f>
        <v>32</v>
      </c>
    </row>
    <row r="2066">
      <c r="A2066" s="3">
        <v>424.0</v>
      </c>
      <c r="B2066" s="3">
        <v>4.0</v>
      </c>
      <c r="C2066" s="3">
        <v>428.0</v>
      </c>
      <c r="D2066" s="5">
        <v>43365.635775462964</v>
      </c>
      <c r="E2066" s="8">
        <f t="shared" si="1"/>
        <v>43365</v>
      </c>
      <c r="F2066" s="9">
        <f>IFERROR(__xludf.DUMMYFUNCTION("""COMPUTED_VALUE"""),0.635775462962963)</f>
        <v>0.635775463</v>
      </c>
      <c r="G2066" s="3">
        <f t="shared" si="2"/>
        <v>15</v>
      </c>
      <c r="H2066" s="3">
        <f>IFERROR(__xludf.DUMMYFUNCTION("""COMPUTED_VALUE"""),15.0)</f>
        <v>15</v>
      </c>
      <c r="I2066" s="3">
        <f>IFERROR(__xludf.DUMMYFUNCTION("""COMPUTED_VALUE"""),31.0)</f>
        <v>31</v>
      </c>
    </row>
    <row r="2067">
      <c r="A2067" s="3">
        <v>434.0</v>
      </c>
      <c r="B2067" s="3">
        <v>4.0</v>
      </c>
      <c r="C2067" s="3">
        <v>438.0</v>
      </c>
      <c r="D2067" s="5">
        <v>43365.646203703705</v>
      </c>
      <c r="E2067" s="8">
        <f t="shared" si="1"/>
        <v>43365</v>
      </c>
      <c r="F2067" s="9">
        <f>IFERROR(__xludf.DUMMYFUNCTION("""COMPUTED_VALUE"""),0.6462037037037037)</f>
        <v>0.6462037037</v>
      </c>
      <c r="G2067" s="3">
        <f t="shared" si="2"/>
        <v>15</v>
      </c>
      <c r="H2067" s="3">
        <f>IFERROR(__xludf.DUMMYFUNCTION("""COMPUTED_VALUE"""),30.0)</f>
        <v>30</v>
      </c>
      <c r="I2067" s="3">
        <f>IFERROR(__xludf.DUMMYFUNCTION("""COMPUTED_VALUE"""),32.0)</f>
        <v>32</v>
      </c>
    </row>
    <row r="2068">
      <c r="A2068" s="3">
        <v>450.0</v>
      </c>
      <c r="B2068" s="3">
        <v>3.0</v>
      </c>
      <c r="C2068" s="3">
        <v>453.0</v>
      </c>
      <c r="D2068" s="5">
        <v>43365.65660879629</v>
      </c>
      <c r="E2068" s="8">
        <f t="shared" si="1"/>
        <v>43365</v>
      </c>
      <c r="F2068" s="9">
        <f>IFERROR(__xludf.DUMMYFUNCTION("""COMPUTED_VALUE"""),0.6566087962962963)</f>
        <v>0.6566087963</v>
      </c>
      <c r="G2068" s="3">
        <f t="shared" si="2"/>
        <v>15</v>
      </c>
      <c r="H2068" s="3">
        <f>IFERROR(__xludf.DUMMYFUNCTION("""COMPUTED_VALUE"""),45.0)</f>
        <v>45</v>
      </c>
      <c r="I2068" s="3">
        <f>IFERROR(__xludf.DUMMYFUNCTION("""COMPUTED_VALUE"""),31.0)</f>
        <v>31</v>
      </c>
    </row>
    <row r="2069">
      <c r="A2069" s="3">
        <v>415.0</v>
      </c>
      <c r="B2069" s="3">
        <v>3.0</v>
      </c>
      <c r="C2069" s="3">
        <v>418.0</v>
      </c>
      <c r="D2069" s="5">
        <v>43365.667037037034</v>
      </c>
      <c r="E2069" s="8">
        <f t="shared" si="1"/>
        <v>43365</v>
      </c>
      <c r="F2069" s="9">
        <f>IFERROR(__xludf.DUMMYFUNCTION("""COMPUTED_VALUE"""),0.667037037037037)</f>
        <v>0.667037037</v>
      </c>
      <c r="G2069" s="3">
        <f t="shared" si="2"/>
        <v>16</v>
      </c>
      <c r="H2069" s="3">
        <f>IFERROR(__xludf.DUMMYFUNCTION("""COMPUTED_VALUE"""),0.0)</f>
        <v>0</v>
      </c>
      <c r="I2069" s="3">
        <f>IFERROR(__xludf.DUMMYFUNCTION("""COMPUTED_VALUE"""),32.0)</f>
        <v>32</v>
      </c>
    </row>
    <row r="2070">
      <c r="A2070" s="3">
        <v>440.0</v>
      </c>
      <c r="B2070" s="3">
        <v>5.0</v>
      </c>
      <c r="C2070" s="3">
        <v>445.0</v>
      </c>
      <c r="D2070" s="5">
        <v>43365.677453703705</v>
      </c>
      <c r="E2070" s="8">
        <f t="shared" si="1"/>
        <v>43365</v>
      </c>
      <c r="F2070" s="9">
        <f>IFERROR(__xludf.DUMMYFUNCTION("""COMPUTED_VALUE"""),0.6774537037037037)</f>
        <v>0.6774537037</v>
      </c>
      <c r="G2070" s="3">
        <f t="shared" si="2"/>
        <v>16</v>
      </c>
      <c r="H2070" s="3">
        <f>IFERROR(__xludf.DUMMYFUNCTION("""COMPUTED_VALUE"""),15.0)</f>
        <v>15</v>
      </c>
      <c r="I2070" s="3">
        <f>IFERROR(__xludf.DUMMYFUNCTION("""COMPUTED_VALUE"""),32.0)</f>
        <v>32</v>
      </c>
    </row>
    <row r="2071">
      <c r="A2071" s="3">
        <v>411.0</v>
      </c>
      <c r="B2071" s="3">
        <v>5.0</v>
      </c>
      <c r="C2071" s="3">
        <v>416.0</v>
      </c>
      <c r="D2071" s="5">
        <v>43365.68785879629</v>
      </c>
      <c r="E2071" s="8">
        <f t="shared" si="1"/>
        <v>43365</v>
      </c>
      <c r="F2071" s="9">
        <f>IFERROR(__xludf.DUMMYFUNCTION("""COMPUTED_VALUE"""),0.6878587962962963)</f>
        <v>0.6878587963</v>
      </c>
      <c r="G2071" s="3">
        <f t="shared" si="2"/>
        <v>16</v>
      </c>
      <c r="H2071" s="3">
        <f>IFERROR(__xludf.DUMMYFUNCTION("""COMPUTED_VALUE"""),30.0)</f>
        <v>30</v>
      </c>
      <c r="I2071" s="3">
        <f>IFERROR(__xludf.DUMMYFUNCTION("""COMPUTED_VALUE"""),31.0)</f>
        <v>31</v>
      </c>
    </row>
    <row r="2072">
      <c r="A2072" s="3">
        <v>447.0</v>
      </c>
      <c r="B2072" s="3">
        <v>2.0</v>
      </c>
      <c r="C2072" s="3">
        <v>449.0</v>
      </c>
      <c r="D2072" s="5">
        <v>43365.698287037034</v>
      </c>
      <c r="E2072" s="8">
        <f t="shared" si="1"/>
        <v>43365</v>
      </c>
      <c r="F2072" s="9">
        <f>IFERROR(__xludf.DUMMYFUNCTION("""COMPUTED_VALUE"""),0.698287037037037)</f>
        <v>0.698287037</v>
      </c>
      <c r="G2072" s="3">
        <f t="shared" si="2"/>
        <v>16</v>
      </c>
      <c r="H2072" s="3">
        <f>IFERROR(__xludf.DUMMYFUNCTION("""COMPUTED_VALUE"""),45.0)</f>
        <v>45</v>
      </c>
      <c r="I2072" s="3">
        <f>IFERROR(__xludf.DUMMYFUNCTION("""COMPUTED_VALUE"""),32.0)</f>
        <v>32</v>
      </c>
    </row>
    <row r="2073">
      <c r="A2073" s="3">
        <v>370.0</v>
      </c>
      <c r="B2073" s="3">
        <v>0.0</v>
      </c>
      <c r="C2073" s="3">
        <v>369.0</v>
      </c>
      <c r="D2073" s="5">
        <v>43365.708703703705</v>
      </c>
      <c r="E2073" s="8">
        <f t="shared" si="1"/>
        <v>43365</v>
      </c>
      <c r="F2073" s="9">
        <f>IFERROR(__xludf.DUMMYFUNCTION("""COMPUTED_VALUE"""),0.7087037037037037)</f>
        <v>0.7087037037</v>
      </c>
      <c r="G2073" s="3">
        <f t="shared" si="2"/>
        <v>17</v>
      </c>
      <c r="H2073" s="3">
        <f>IFERROR(__xludf.DUMMYFUNCTION("""COMPUTED_VALUE"""),0.0)</f>
        <v>0</v>
      </c>
      <c r="I2073" s="3">
        <f>IFERROR(__xludf.DUMMYFUNCTION("""COMPUTED_VALUE"""),32.0)</f>
        <v>32</v>
      </c>
    </row>
    <row r="2074">
      <c r="A2074" s="3">
        <v>344.0</v>
      </c>
      <c r="B2074" s="3">
        <v>2.0</v>
      </c>
      <c r="C2074" s="3">
        <v>346.0</v>
      </c>
      <c r="D2074" s="5">
        <v>43365.71910879629</v>
      </c>
      <c r="E2074" s="8">
        <f t="shared" si="1"/>
        <v>43365</v>
      </c>
      <c r="F2074" s="9">
        <f>IFERROR(__xludf.DUMMYFUNCTION("""COMPUTED_VALUE"""),0.7191087962962963)</f>
        <v>0.7191087963</v>
      </c>
      <c r="G2074" s="3">
        <f t="shared" si="2"/>
        <v>17</v>
      </c>
      <c r="H2074" s="3">
        <f>IFERROR(__xludf.DUMMYFUNCTION("""COMPUTED_VALUE"""),15.0)</f>
        <v>15</v>
      </c>
      <c r="I2074" s="3">
        <f>IFERROR(__xludf.DUMMYFUNCTION("""COMPUTED_VALUE"""),31.0)</f>
        <v>31</v>
      </c>
    </row>
    <row r="2075">
      <c r="A2075" s="3">
        <v>372.0</v>
      </c>
      <c r="B2075" s="3">
        <v>3.0</v>
      </c>
      <c r="C2075" s="3">
        <v>375.0</v>
      </c>
      <c r="D2075" s="5">
        <v>43365.729537037034</v>
      </c>
      <c r="E2075" s="8">
        <f t="shared" si="1"/>
        <v>43365</v>
      </c>
      <c r="F2075" s="9">
        <f>IFERROR(__xludf.DUMMYFUNCTION("""COMPUTED_VALUE"""),0.729537037037037)</f>
        <v>0.729537037</v>
      </c>
      <c r="G2075" s="3">
        <f t="shared" si="2"/>
        <v>17</v>
      </c>
      <c r="H2075" s="3">
        <f>IFERROR(__xludf.DUMMYFUNCTION("""COMPUTED_VALUE"""),30.0)</f>
        <v>30</v>
      </c>
      <c r="I2075" s="3">
        <f>IFERROR(__xludf.DUMMYFUNCTION("""COMPUTED_VALUE"""),32.0)</f>
        <v>32</v>
      </c>
    </row>
    <row r="2076">
      <c r="A2076" s="3">
        <v>402.0</v>
      </c>
      <c r="B2076" s="3">
        <v>2.0</v>
      </c>
      <c r="C2076" s="3">
        <v>394.0</v>
      </c>
      <c r="D2076" s="5">
        <v>43365.73994212963</v>
      </c>
      <c r="E2076" s="8">
        <f t="shared" si="1"/>
        <v>43365</v>
      </c>
      <c r="F2076" s="9">
        <f>IFERROR(__xludf.DUMMYFUNCTION("""COMPUTED_VALUE"""),0.7399421296296296)</f>
        <v>0.7399421296</v>
      </c>
      <c r="G2076" s="3">
        <f t="shared" si="2"/>
        <v>17</v>
      </c>
      <c r="H2076" s="3">
        <f>IFERROR(__xludf.DUMMYFUNCTION("""COMPUTED_VALUE"""),45.0)</f>
        <v>45</v>
      </c>
      <c r="I2076" s="3">
        <f>IFERROR(__xludf.DUMMYFUNCTION("""COMPUTED_VALUE"""),31.0)</f>
        <v>31</v>
      </c>
    </row>
    <row r="2077">
      <c r="A2077" s="3">
        <v>366.0</v>
      </c>
      <c r="B2077" s="3">
        <v>2.0</v>
      </c>
      <c r="C2077" s="3">
        <v>368.0</v>
      </c>
      <c r="D2077" s="5">
        <v>43365.750393518516</v>
      </c>
      <c r="E2077" s="8">
        <f t="shared" si="1"/>
        <v>43365</v>
      </c>
      <c r="F2077" s="9">
        <f>IFERROR(__xludf.DUMMYFUNCTION("""COMPUTED_VALUE"""),0.7503935185185185)</f>
        <v>0.7503935185</v>
      </c>
      <c r="G2077" s="3">
        <f t="shared" si="2"/>
        <v>18</v>
      </c>
      <c r="H2077" s="3">
        <f>IFERROR(__xludf.DUMMYFUNCTION("""COMPUTED_VALUE"""),0.0)</f>
        <v>0</v>
      </c>
      <c r="I2077" s="3">
        <f>IFERROR(__xludf.DUMMYFUNCTION("""COMPUTED_VALUE"""),34.0)</f>
        <v>34</v>
      </c>
    </row>
    <row r="2078">
      <c r="A2078" s="3">
        <v>413.0</v>
      </c>
      <c r="B2078" s="3">
        <v>4.0</v>
      </c>
      <c r="C2078" s="3">
        <v>417.0</v>
      </c>
      <c r="D2078" s="5">
        <v>43365.760775462964</v>
      </c>
      <c r="E2078" s="8">
        <f t="shared" si="1"/>
        <v>43365</v>
      </c>
      <c r="F2078" s="9">
        <f>IFERROR(__xludf.DUMMYFUNCTION("""COMPUTED_VALUE"""),0.760775462962963)</f>
        <v>0.760775463</v>
      </c>
      <c r="G2078" s="3">
        <f t="shared" si="2"/>
        <v>18</v>
      </c>
      <c r="H2078" s="3">
        <f>IFERROR(__xludf.DUMMYFUNCTION("""COMPUTED_VALUE"""),15.0)</f>
        <v>15</v>
      </c>
      <c r="I2078" s="3">
        <f>IFERROR(__xludf.DUMMYFUNCTION("""COMPUTED_VALUE"""),31.0)</f>
        <v>31</v>
      </c>
    </row>
    <row r="2079">
      <c r="A2079" s="3">
        <v>421.0</v>
      </c>
      <c r="B2079" s="3">
        <v>2.0</v>
      </c>
      <c r="C2079" s="3">
        <v>423.0</v>
      </c>
      <c r="D2079" s="5">
        <v>43365.77119212963</v>
      </c>
      <c r="E2079" s="8">
        <f t="shared" si="1"/>
        <v>43365</v>
      </c>
      <c r="F2079" s="9">
        <f>IFERROR(__xludf.DUMMYFUNCTION("""COMPUTED_VALUE"""),0.7711921296296296)</f>
        <v>0.7711921296</v>
      </c>
      <c r="G2079" s="3">
        <f t="shared" si="2"/>
        <v>18</v>
      </c>
      <c r="H2079" s="3">
        <f>IFERROR(__xludf.DUMMYFUNCTION("""COMPUTED_VALUE"""),30.0)</f>
        <v>30</v>
      </c>
      <c r="I2079" s="3">
        <f>IFERROR(__xludf.DUMMYFUNCTION("""COMPUTED_VALUE"""),31.0)</f>
        <v>31</v>
      </c>
    </row>
    <row r="2080">
      <c r="A2080" s="3">
        <v>421.0</v>
      </c>
      <c r="B2080" s="3">
        <v>6.0</v>
      </c>
      <c r="C2080" s="3">
        <v>427.0</v>
      </c>
      <c r="D2080" s="5">
        <v>43365.78160879629</v>
      </c>
      <c r="E2080" s="8">
        <f t="shared" si="1"/>
        <v>43365</v>
      </c>
      <c r="F2080" s="9">
        <f>IFERROR(__xludf.DUMMYFUNCTION("""COMPUTED_VALUE"""),0.7816087962962963)</f>
        <v>0.7816087963</v>
      </c>
      <c r="G2080" s="3">
        <f t="shared" si="2"/>
        <v>18</v>
      </c>
      <c r="H2080" s="3">
        <f>IFERROR(__xludf.DUMMYFUNCTION("""COMPUTED_VALUE"""),45.0)</f>
        <v>45</v>
      </c>
      <c r="I2080" s="3">
        <f>IFERROR(__xludf.DUMMYFUNCTION("""COMPUTED_VALUE"""),31.0)</f>
        <v>31</v>
      </c>
    </row>
    <row r="2081">
      <c r="A2081" s="3">
        <v>412.0</v>
      </c>
      <c r="B2081" s="3">
        <v>7.0</v>
      </c>
      <c r="C2081" s="3">
        <v>419.0</v>
      </c>
      <c r="D2081" s="5">
        <v>43365.792037037034</v>
      </c>
      <c r="E2081" s="8">
        <f t="shared" si="1"/>
        <v>43365</v>
      </c>
      <c r="F2081" s="9">
        <f>IFERROR(__xludf.DUMMYFUNCTION("""COMPUTED_VALUE"""),0.792037037037037)</f>
        <v>0.792037037</v>
      </c>
      <c r="G2081" s="3">
        <f t="shared" si="2"/>
        <v>19</v>
      </c>
      <c r="H2081" s="3">
        <f>IFERROR(__xludf.DUMMYFUNCTION("""COMPUTED_VALUE"""),0.0)</f>
        <v>0</v>
      </c>
      <c r="I2081" s="3">
        <f>IFERROR(__xludf.DUMMYFUNCTION("""COMPUTED_VALUE"""),32.0)</f>
        <v>32</v>
      </c>
    </row>
    <row r="2082">
      <c r="A2082" s="3">
        <v>448.0</v>
      </c>
      <c r="B2082" s="3">
        <v>5.0</v>
      </c>
      <c r="C2082" s="3">
        <v>453.0</v>
      </c>
      <c r="D2082" s="5">
        <v>43365.80244212963</v>
      </c>
      <c r="E2082" s="8">
        <f t="shared" si="1"/>
        <v>43365</v>
      </c>
      <c r="F2082" s="9">
        <f>IFERROR(__xludf.DUMMYFUNCTION("""COMPUTED_VALUE"""),0.8024421296296296)</f>
        <v>0.8024421296</v>
      </c>
      <c r="G2082" s="3">
        <f t="shared" si="2"/>
        <v>19</v>
      </c>
      <c r="H2082" s="3">
        <f>IFERROR(__xludf.DUMMYFUNCTION("""COMPUTED_VALUE"""),15.0)</f>
        <v>15</v>
      </c>
      <c r="I2082" s="3">
        <f>IFERROR(__xludf.DUMMYFUNCTION("""COMPUTED_VALUE"""),31.0)</f>
        <v>31</v>
      </c>
    </row>
    <row r="2083">
      <c r="A2083" s="3">
        <v>434.0</v>
      </c>
      <c r="B2083" s="3">
        <v>9.0</v>
      </c>
      <c r="C2083" s="3">
        <v>443.0</v>
      </c>
      <c r="D2083" s="5">
        <v>43365.81285879629</v>
      </c>
      <c r="E2083" s="8">
        <f t="shared" si="1"/>
        <v>43365</v>
      </c>
      <c r="F2083" s="9">
        <f>IFERROR(__xludf.DUMMYFUNCTION("""COMPUTED_VALUE"""),0.8128587962962963)</f>
        <v>0.8128587963</v>
      </c>
      <c r="G2083" s="3">
        <f t="shared" si="2"/>
        <v>19</v>
      </c>
      <c r="H2083" s="3">
        <f>IFERROR(__xludf.DUMMYFUNCTION("""COMPUTED_VALUE"""),30.0)</f>
        <v>30</v>
      </c>
      <c r="I2083" s="3">
        <f>IFERROR(__xludf.DUMMYFUNCTION("""COMPUTED_VALUE"""),31.0)</f>
        <v>31</v>
      </c>
    </row>
    <row r="2084">
      <c r="A2084" s="3">
        <v>440.0</v>
      </c>
      <c r="B2084" s="3">
        <v>10.0</v>
      </c>
      <c r="C2084" s="3">
        <v>450.0</v>
      </c>
      <c r="D2084" s="5">
        <v>43365.823275462964</v>
      </c>
      <c r="E2084" s="8">
        <f t="shared" si="1"/>
        <v>43365</v>
      </c>
      <c r="F2084" s="9">
        <f>IFERROR(__xludf.DUMMYFUNCTION("""COMPUTED_VALUE"""),0.823275462962963)</f>
        <v>0.823275463</v>
      </c>
      <c r="G2084" s="3">
        <f t="shared" si="2"/>
        <v>19</v>
      </c>
      <c r="H2084" s="3">
        <f>IFERROR(__xludf.DUMMYFUNCTION("""COMPUTED_VALUE"""),45.0)</f>
        <v>45</v>
      </c>
      <c r="I2084" s="3">
        <f>IFERROR(__xludf.DUMMYFUNCTION("""COMPUTED_VALUE"""),31.0)</f>
        <v>31</v>
      </c>
    </row>
    <row r="2085">
      <c r="A2085" s="3">
        <v>455.0</v>
      </c>
      <c r="B2085" s="3">
        <v>8.0</v>
      </c>
      <c r="C2085" s="3">
        <v>463.0</v>
      </c>
      <c r="D2085" s="5">
        <v>43365.83369212963</v>
      </c>
      <c r="E2085" s="8">
        <f t="shared" si="1"/>
        <v>43365</v>
      </c>
      <c r="F2085" s="9">
        <f>IFERROR(__xludf.DUMMYFUNCTION("""COMPUTED_VALUE"""),0.8336921296296296)</f>
        <v>0.8336921296</v>
      </c>
      <c r="G2085" s="3">
        <f t="shared" si="2"/>
        <v>20</v>
      </c>
      <c r="H2085" s="3">
        <f>IFERROR(__xludf.DUMMYFUNCTION("""COMPUTED_VALUE"""),0.0)</f>
        <v>0</v>
      </c>
      <c r="I2085" s="3">
        <f>IFERROR(__xludf.DUMMYFUNCTION("""COMPUTED_VALUE"""),31.0)</f>
        <v>31</v>
      </c>
    </row>
    <row r="2086">
      <c r="A2086" s="3">
        <v>461.0</v>
      </c>
      <c r="B2086" s="3">
        <v>8.0</v>
      </c>
      <c r="C2086" s="3">
        <v>469.0</v>
      </c>
      <c r="D2086" s="5">
        <v>43365.84410879629</v>
      </c>
      <c r="E2086" s="8">
        <f t="shared" si="1"/>
        <v>43365</v>
      </c>
      <c r="F2086" s="9">
        <f>IFERROR(__xludf.DUMMYFUNCTION("""COMPUTED_VALUE"""),0.8441087962962963)</f>
        <v>0.8441087963</v>
      </c>
      <c r="G2086" s="3">
        <f t="shared" si="2"/>
        <v>20</v>
      </c>
      <c r="H2086" s="3">
        <f>IFERROR(__xludf.DUMMYFUNCTION("""COMPUTED_VALUE"""),15.0)</f>
        <v>15</v>
      </c>
      <c r="I2086" s="3">
        <f>IFERROR(__xludf.DUMMYFUNCTION("""COMPUTED_VALUE"""),31.0)</f>
        <v>31</v>
      </c>
    </row>
    <row r="2087">
      <c r="A2087" s="3">
        <v>513.0</v>
      </c>
      <c r="B2087" s="3">
        <v>5.0</v>
      </c>
      <c r="C2087" s="3">
        <v>518.0</v>
      </c>
      <c r="D2087" s="5">
        <v>43365.854525462964</v>
      </c>
      <c r="E2087" s="8">
        <f t="shared" si="1"/>
        <v>43365</v>
      </c>
      <c r="F2087" s="9">
        <f>IFERROR(__xludf.DUMMYFUNCTION("""COMPUTED_VALUE"""),0.854525462962963)</f>
        <v>0.854525463</v>
      </c>
      <c r="G2087" s="3">
        <f t="shared" si="2"/>
        <v>20</v>
      </c>
      <c r="H2087" s="3">
        <f>IFERROR(__xludf.DUMMYFUNCTION("""COMPUTED_VALUE"""),30.0)</f>
        <v>30</v>
      </c>
      <c r="I2087" s="3">
        <f>IFERROR(__xludf.DUMMYFUNCTION("""COMPUTED_VALUE"""),31.0)</f>
        <v>31</v>
      </c>
    </row>
    <row r="2088">
      <c r="A2088" s="3">
        <v>552.0</v>
      </c>
      <c r="B2088" s="3">
        <v>3.0</v>
      </c>
      <c r="C2088" s="3">
        <v>555.0</v>
      </c>
      <c r="D2088" s="5">
        <v>43365.86494212963</v>
      </c>
      <c r="E2088" s="8">
        <f t="shared" si="1"/>
        <v>43365</v>
      </c>
      <c r="F2088" s="9">
        <f>IFERROR(__xludf.DUMMYFUNCTION("""COMPUTED_VALUE"""),0.8649421296296296)</f>
        <v>0.8649421296</v>
      </c>
      <c r="G2088" s="3">
        <f t="shared" si="2"/>
        <v>20</v>
      </c>
      <c r="H2088" s="3">
        <f>IFERROR(__xludf.DUMMYFUNCTION("""COMPUTED_VALUE"""),45.0)</f>
        <v>45</v>
      </c>
      <c r="I2088" s="3">
        <f>IFERROR(__xludf.DUMMYFUNCTION("""COMPUTED_VALUE"""),31.0)</f>
        <v>31</v>
      </c>
    </row>
    <row r="2089">
      <c r="A2089" s="3">
        <v>543.0</v>
      </c>
      <c r="B2089" s="3">
        <v>8.0</v>
      </c>
      <c r="C2089" s="3">
        <v>551.0</v>
      </c>
      <c r="D2089" s="5">
        <v>43365.87535879629</v>
      </c>
      <c r="E2089" s="8">
        <f t="shared" si="1"/>
        <v>43365</v>
      </c>
      <c r="F2089" s="9">
        <f>IFERROR(__xludf.DUMMYFUNCTION("""COMPUTED_VALUE"""),0.8753587962962963)</f>
        <v>0.8753587963</v>
      </c>
      <c r="G2089" s="3">
        <f t="shared" si="2"/>
        <v>21</v>
      </c>
      <c r="H2089" s="3">
        <f>IFERROR(__xludf.DUMMYFUNCTION("""COMPUTED_VALUE"""),0.0)</f>
        <v>0</v>
      </c>
      <c r="I2089" s="3">
        <f>IFERROR(__xludf.DUMMYFUNCTION("""COMPUTED_VALUE"""),31.0)</f>
        <v>31</v>
      </c>
    </row>
    <row r="2090">
      <c r="A2090" s="3">
        <v>568.0</v>
      </c>
      <c r="B2090" s="3">
        <v>6.0</v>
      </c>
      <c r="C2090" s="3">
        <v>574.0</v>
      </c>
      <c r="D2090" s="5">
        <v>43365.885775462964</v>
      </c>
      <c r="E2090" s="8">
        <f t="shared" si="1"/>
        <v>43365</v>
      </c>
      <c r="F2090" s="9">
        <f>IFERROR(__xludf.DUMMYFUNCTION("""COMPUTED_VALUE"""),0.885775462962963)</f>
        <v>0.885775463</v>
      </c>
      <c r="G2090" s="3">
        <f t="shared" si="2"/>
        <v>21</v>
      </c>
      <c r="H2090" s="3">
        <f>IFERROR(__xludf.DUMMYFUNCTION("""COMPUTED_VALUE"""),15.0)</f>
        <v>15</v>
      </c>
      <c r="I2090" s="3">
        <f>IFERROR(__xludf.DUMMYFUNCTION("""COMPUTED_VALUE"""),31.0)</f>
        <v>31</v>
      </c>
    </row>
    <row r="2091">
      <c r="A2091" s="3">
        <v>606.0</v>
      </c>
      <c r="B2091" s="3">
        <v>5.0</v>
      </c>
      <c r="C2091" s="3">
        <v>611.0</v>
      </c>
      <c r="D2091" s="5">
        <v>43365.89619212963</v>
      </c>
      <c r="E2091" s="8">
        <f t="shared" si="1"/>
        <v>43365</v>
      </c>
      <c r="F2091" s="9">
        <f>IFERROR(__xludf.DUMMYFUNCTION("""COMPUTED_VALUE"""),0.8961921296296296)</f>
        <v>0.8961921296</v>
      </c>
      <c r="G2091" s="3">
        <f t="shared" si="2"/>
        <v>21</v>
      </c>
      <c r="H2091" s="3">
        <f>IFERROR(__xludf.DUMMYFUNCTION("""COMPUTED_VALUE"""),30.0)</f>
        <v>30</v>
      </c>
      <c r="I2091" s="3">
        <f>IFERROR(__xludf.DUMMYFUNCTION("""COMPUTED_VALUE"""),31.0)</f>
        <v>31</v>
      </c>
    </row>
    <row r="2092">
      <c r="A2092" s="3">
        <v>647.0</v>
      </c>
      <c r="B2092" s="3">
        <v>6.0</v>
      </c>
      <c r="C2092" s="3">
        <v>653.0</v>
      </c>
      <c r="D2092" s="5">
        <v>43365.90660879629</v>
      </c>
      <c r="E2092" s="8">
        <f t="shared" si="1"/>
        <v>43365</v>
      </c>
      <c r="F2092" s="9">
        <f>IFERROR(__xludf.DUMMYFUNCTION("""COMPUTED_VALUE"""),0.9066087962962963)</f>
        <v>0.9066087963</v>
      </c>
      <c r="G2092" s="3">
        <f t="shared" si="2"/>
        <v>21</v>
      </c>
      <c r="H2092" s="3">
        <f>IFERROR(__xludf.DUMMYFUNCTION("""COMPUTED_VALUE"""),45.0)</f>
        <v>45</v>
      </c>
      <c r="I2092" s="3">
        <f>IFERROR(__xludf.DUMMYFUNCTION("""COMPUTED_VALUE"""),31.0)</f>
        <v>31</v>
      </c>
    </row>
    <row r="2093">
      <c r="A2093" s="3">
        <v>601.0</v>
      </c>
      <c r="B2093" s="3">
        <v>10.0</v>
      </c>
      <c r="C2093" s="3">
        <v>611.0</v>
      </c>
      <c r="D2093" s="5">
        <v>43365.917025462964</v>
      </c>
      <c r="E2093" s="8">
        <f t="shared" si="1"/>
        <v>43365</v>
      </c>
      <c r="F2093" s="9">
        <f>IFERROR(__xludf.DUMMYFUNCTION("""COMPUTED_VALUE"""),0.917025462962963)</f>
        <v>0.917025463</v>
      </c>
      <c r="G2093" s="3">
        <f t="shared" si="2"/>
        <v>22</v>
      </c>
      <c r="H2093" s="3">
        <f>IFERROR(__xludf.DUMMYFUNCTION("""COMPUTED_VALUE"""),0.0)</f>
        <v>0</v>
      </c>
      <c r="I2093" s="3">
        <f>IFERROR(__xludf.DUMMYFUNCTION("""COMPUTED_VALUE"""),31.0)</f>
        <v>31</v>
      </c>
    </row>
    <row r="2094">
      <c r="A2094" s="3">
        <v>606.0</v>
      </c>
      <c r="B2094" s="3">
        <v>3.0</v>
      </c>
      <c r="C2094" s="3">
        <v>609.0</v>
      </c>
      <c r="D2094" s="5">
        <v>43365.92744212963</v>
      </c>
      <c r="E2094" s="8">
        <f t="shared" si="1"/>
        <v>43365</v>
      </c>
      <c r="F2094" s="9">
        <f>IFERROR(__xludf.DUMMYFUNCTION("""COMPUTED_VALUE"""),0.9274421296296296)</f>
        <v>0.9274421296</v>
      </c>
      <c r="G2094" s="3">
        <f t="shared" si="2"/>
        <v>22</v>
      </c>
      <c r="H2094" s="3">
        <f>IFERROR(__xludf.DUMMYFUNCTION("""COMPUTED_VALUE"""),15.0)</f>
        <v>15</v>
      </c>
      <c r="I2094" s="3">
        <f>IFERROR(__xludf.DUMMYFUNCTION("""COMPUTED_VALUE"""),31.0)</f>
        <v>31</v>
      </c>
    </row>
    <row r="2095">
      <c r="A2095" s="3">
        <v>636.0</v>
      </c>
      <c r="B2095" s="3">
        <v>2.0</v>
      </c>
      <c r="C2095" s="3">
        <v>638.0</v>
      </c>
      <c r="D2095" s="5">
        <v>43365.93785879629</v>
      </c>
      <c r="E2095" s="8">
        <f t="shared" si="1"/>
        <v>43365</v>
      </c>
      <c r="F2095" s="9">
        <f>IFERROR(__xludf.DUMMYFUNCTION("""COMPUTED_VALUE"""),0.9378587962962963)</f>
        <v>0.9378587963</v>
      </c>
      <c r="G2095" s="3">
        <f t="shared" si="2"/>
        <v>22</v>
      </c>
      <c r="H2095" s="3">
        <f>IFERROR(__xludf.DUMMYFUNCTION("""COMPUTED_VALUE"""),30.0)</f>
        <v>30</v>
      </c>
      <c r="I2095" s="3">
        <f>IFERROR(__xludf.DUMMYFUNCTION("""COMPUTED_VALUE"""),31.0)</f>
        <v>31</v>
      </c>
    </row>
    <row r="2096">
      <c r="A2096" s="3">
        <v>576.0</v>
      </c>
      <c r="B2096" s="3">
        <v>8.0</v>
      </c>
      <c r="C2096" s="3">
        <v>584.0</v>
      </c>
      <c r="D2096" s="5">
        <v>43365.948275462964</v>
      </c>
      <c r="E2096" s="8">
        <f t="shared" si="1"/>
        <v>43365</v>
      </c>
      <c r="F2096" s="9">
        <f>IFERROR(__xludf.DUMMYFUNCTION("""COMPUTED_VALUE"""),0.948275462962963)</f>
        <v>0.948275463</v>
      </c>
      <c r="G2096" s="3">
        <f t="shared" si="2"/>
        <v>22</v>
      </c>
      <c r="H2096" s="3">
        <f>IFERROR(__xludf.DUMMYFUNCTION("""COMPUTED_VALUE"""),45.0)</f>
        <v>45</v>
      </c>
      <c r="I2096" s="3">
        <f>IFERROR(__xludf.DUMMYFUNCTION("""COMPUTED_VALUE"""),31.0)</f>
        <v>31</v>
      </c>
    </row>
    <row r="2097">
      <c r="A2097" s="3">
        <v>550.0</v>
      </c>
      <c r="B2097" s="3">
        <v>4.0</v>
      </c>
      <c r="C2097" s="3">
        <v>554.0</v>
      </c>
      <c r="D2097" s="5">
        <v>43365.95868055556</v>
      </c>
      <c r="E2097" s="8">
        <f t="shared" si="1"/>
        <v>43365</v>
      </c>
      <c r="F2097" s="9">
        <f>IFERROR(__xludf.DUMMYFUNCTION("""COMPUTED_VALUE"""),0.9586805555555555)</f>
        <v>0.9586805556</v>
      </c>
      <c r="G2097" s="3">
        <f t="shared" si="2"/>
        <v>23</v>
      </c>
      <c r="H2097" s="3">
        <f>IFERROR(__xludf.DUMMYFUNCTION("""COMPUTED_VALUE"""),0.0)</f>
        <v>0</v>
      </c>
      <c r="I2097" s="3">
        <f>IFERROR(__xludf.DUMMYFUNCTION("""COMPUTED_VALUE"""),30.0)</f>
        <v>30</v>
      </c>
    </row>
    <row r="2098">
      <c r="A2098" s="3">
        <v>462.0</v>
      </c>
      <c r="B2098" s="3">
        <v>11.0</v>
      </c>
      <c r="C2098" s="3">
        <v>473.0</v>
      </c>
      <c r="D2098" s="5">
        <v>43365.96910879629</v>
      </c>
      <c r="E2098" s="8">
        <f t="shared" si="1"/>
        <v>43365</v>
      </c>
      <c r="F2098" s="9">
        <f>IFERROR(__xludf.DUMMYFUNCTION("""COMPUTED_VALUE"""),0.9691087962962963)</f>
        <v>0.9691087963</v>
      </c>
      <c r="G2098" s="3">
        <f t="shared" si="2"/>
        <v>23</v>
      </c>
      <c r="H2098" s="3">
        <f>IFERROR(__xludf.DUMMYFUNCTION("""COMPUTED_VALUE"""),15.0)</f>
        <v>15</v>
      </c>
      <c r="I2098" s="3">
        <f>IFERROR(__xludf.DUMMYFUNCTION("""COMPUTED_VALUE"""),31.0)</f>
        <v>31</v>
      </c>
    </row>
    <row r="2099">
      <c r="A2099" s="3">
        <v>451.0</v>
      </c>
      <c r="B2099" s="3">
        <v>5.0</v>
      </c>
      <c r="C2099" s="3">
        <v>456.0</v>
      </c>
      <c r="D2099" s="5">
        <v>43365.97951388889</v>
      </c>
      <c r="E2099" s="8">
        <f t="shared" si="1"/>
        <v>43365</v>
      </c>
      <c r="F2099" s="9">
        <f>IFERROR(__xludf.DUMMYFUNCTION("""COMPUTED_VALUE"""),0.9795138888888889)</f>
        <v>0.9795138889</v>
      </c>
      <c r="G2099" s="3">
        <f t="shared" si="2"/>
        <v>23</v>
      </c>
      <c r="H2099" s="3">
        <f>IFERROR(__xludf.DUMMYFUNCTION("""COMPUTED_VALUE"""),30.0)</f>
        <v>30</v>
      </c>
      <c r="I2099" s="3">
        <f>IFERROR(__xludf.DUMMYFUNCTION("""COMPUTED_VALUE"""),30.0)</f>
        <v>30</v>
      </c>
    </row>
    <row r="2100">
      <c r="A2100" s="3">
        <v>450.0</v>
      </c>
      <c r="B2100" s="3">
        <v>4.0</v>
      </c>
      <c r="C2100" s="3">
        <v>454.0</v>
      </c>
      <c r="D2100" s="5">
        <v>43365.98994212963</v>
      </c>
      <c r="E2100" s="8">
        <f t="shared" si="1"/>
        <v>43365</v>
      </c>
      <c r="F2100" s="9">
        <f>IFERROR(__xludf.DUMMYFUNCTION("""COMPUTED_VALUE"""),0.9899421296296296)</f>
        <v>0.9899421296</v>
      </c>
      <c r="G2100" s="3">
        <f t="shared" si="2"/>
        <v>23</v>
      </c>
      <c r="H2100" s="3">
        <f>IFERROR(__xludf.DUMMYFUNCTION("""COMPUTED_VALUE"""),45.0)</f>
        <v>45</v>
      </c>
      <c r="I2100" s="3">
        <f>IFERROR(__xludf.DUMMYFUNCTION("""COMPUTED_VALUE"""),31.0)</f>
        <v>31</v>
      </c>
    </row>
    <row r="2101">
      <c r="A2101" s="3">
        <v>402.0</v>
      </c>
      <c r="B2101" s="3">
        <v>3.0</v>
      </c>
      <c r="C2101" s="3">
        <v>405.0</v>
      </c>
      <c r="D2101" s="5">
        <v>43366.00035879629</v>
      </c>
      <c r="E2101" s="8">
        <f t="shared" si="1"/>
        <v>43366</v>
      </c>
      <c r="F2101" s="9">
        <f>IFERROR(__xludf.DUMMYFUNCTION("""COMPUTED_VALUE"""),3.587962962962963E-4)</f>
        <v>0.0003587962963</v>
      </c>
      <c r="G2101" s="3">
        <f t="shared" si="2"/>
        <v>0</v>
      </c>
      <c r="H2101" s="3">
        <f>IFERROR(__xludf.DUMMYFUNCTION("""COMPUTED_VALUE"""),0.0)</f>
        <v>0</v>
      </c>
      <c r="I2101" s="3">
        <f>IFERROR(__xludf.DUMMYFUNCTION("""COMPUTED_VALUE"""),31.0)</f>
        <v>31</v>
      </c>
    </row>
    <row r="2102">
      <c r="A2102" s="3">
        <v>396.0</v>
      </c>
      <c r="B2102" s="3">
        <v>4.0</v>
      </c>
      <c r="C2102" s="3">
        <v>400.0</v>
      </c>
      <c r="D2102" s="5">
        <v>43366.010775462964</v>
      </c>
      <c r="E2102" s="8">
        <f t="shared" si="1"/>
        <v>43366</v>
      </c>
      <c r="F2102" s="9">
        <f>IFERROR(__xludf.DUMMYFUNCTION("""COMPUTED_VALUE"""),0.010775462962962962)</f>
        <v>0.01077546296</v>
      </c>
      <c r="G2102" s="3">
        <f t="shared" si="2"/>
        <v>0</v>
      </c>
      <c r="H2102" s="3">
        <f>IFERROR(__xludf.DUMMYFUNCTION("""COMPUTED_VALUE"""),15.0)</f>
        <v>15</v>
      </c>
      <c r="I2102" s="3">
        <f>IFERROR(__xludf.DUMMYFUNCTION("""COMPUTED_VALUE"""),31.0)</f>
        <v>31</v>
      </c>
    </row>
    <row r="2103">
      <c r="A2103" s="3">
        <v>407.0</v>
      </c>
      <c r="B2103" s="3">
        <v>4.0</v>
      </c>
      <c r="C2103" s="3">
        <v>411.0</v>
      </c>
      <c r="D2103" s="5">
        <v>43366.02118055556</v>
      </c>
      <c r="E2103" s="8">
        <f t="shared" si="1"/>
        <v>43366</v>
      </c>
      <c r="F2103" s="9">
        <f>IFERROR(__xludf.DUMMYFUNCTION("""COMPUTED_VALUE"""),0.021180555555555557)</f>
        <v>0.02118055556</v>
      </c>
      <c r="G2103" s="3">
        <f t="shared" si="2"/>
        <v>0</v>
      </c>
      <c r="H2103" s="3">
        <f>IFERROR(__xludf.DUMMYFUNCTION("""COMPUTED_VALUE"""),30.0)</f>
        <v>30</v>
      </c>
      <c r="I2103" s="3">
        <f>IFERROR(__xludf.DUMMYFUNCTION("""COMPUTED_VALUE"""),30.0)</f>
        <v>30</v>
      </c>
    </row>
    <row r="2104">
      <c r="A2104" s="3">
        <v>378.0</v>
      </c>
      <c r="B2104" s="3">
        <v>5.0</v>
      </c>
      <c r="C2104" s="3">
        <v>383.0</v>
      </c>
      <c r="D2104" s="5">
        <v>43366.03160879629</v>
      </c>
      <c r="E2104" s="8">
        <f t="shared" si="1"/>
        <v>43366</v>
      </c>
      <c r="F2104" s="9">
        <f>IFERROR(__xludf.DUMMYFUNCTION("""COMPUTED_VALUE"""),0.031608796296296295)</f>
        <v>0.0316087963</v>
      </c>
      <c r="G2104" s="3">
        <f t="shared" si="2"/>
        <v>0</v>
      </c>
      <c r="H2104" s="3">
        <f>IFERROR(__xludf.DUMMYFUNCTION("""COMPUTED_VALUE"""),45.0)</f>
        <v>45</v>
      </c>
      <c r="I2104" s="3">
        <f>IFERROR(__xludf.DUMMYFUNCTION("""COMPUTED_VALUE"""),31.0)</f>
        <v>31</v>
      </c>
    </row>
    <row r="2105">
      <c r="A2105" s="3">
        <v>360.0</v>
      </c>
      <c r="B2105" s="3">
        <v>7.0</v>
      </c>
      <c r="C2105" s="3">
        <v>367.0</v>
      </c>
      <c r="D2105" s="5">
        <v>43366.042025462964</v>
      </c>
      <c r="E2105" s="8">
        <f t="shared" si="1"/>
        <v>43366</v>
      </c>
      <c r="F2105" s="9">
        <f>IFERROR(__xludf.DUMMYFUNCTION("""COMPUTED_VALUE"""),0.042025462962962966)</f>
        <v>0.04202546296</v>
      </c>
      <c r="G2105" s="3">
        <f t="shared" si="2"/>
        <v>1</v>
      </c>
      <c r="H2105" s="3">
        <f>IFERROR(__xludf.DUMMYFUNCTION("""COMPUTED_VALUE"""),0.0)</f>
        <v>0</v>
      </c>
      <c r="I2105" s="3">
        <f>IFERROR(__xludf.DUMMYFUNCTION("""COMPUTED_VALUE"""),31.0)</f>
        <v>31</v>
      </c>
    </row>
    <row r="2106">
      <c r="A2106" s="3">
        <v>372.0</v>
      </c>
      <c r="B2106" s="3">
        <v>5.0</v>
      </c>
      <c r="C2106" s="3">
        <v>377.0</v>
      </c>
      <c r="D2106" s="5">
        <v>43366.05244212963</v>
      </c>
      <c r="E2106" s="8">
        <f t="shared" si="1"/>
        <v>43366</v>
      </c>
      <c r="F2106" s="9">
        <f>IFERROR(__xludf.DUMMYFUNCTION("""COMPUTED_VALUE"""),0.05244212962962963)</f>
        <v>0.05244212963</v>
      </c>
      <c r="G2106" s="3">
        <f t="shared" si="2"/>
        <v>1</v>
      </c>
      <c r="H2106" s="3">
        <f>IFERROR(__xludf.DUMMYFUNCTION("""COMPUTED_VALUE"""),15.0)</f>
        <v>15</v>
      </c>
      <c r="I2106" s="3">
        <f>IFERROR(__xludf.DUMMYFUNCTION("""COMPUTED_VALUE"""),31.0)</f>
        <v>31</v>
      </c>
    </row>
    <row r="2107">
      <c r="A2107" s="3">
        <v>364.0</v>
      </c>
      <c r="B2107" s="3">
        <v>6.0</v>
      </c>
      <c r="C2107" s="3">
        <v>370.0</v>
      </c>
      <c r="D2107" s="5">
        <v>43366.06285879629</v>
      </c>
      <c r="E2107" s="8">
        <f t="shared" si="1"/>
        <v>43366</v>
      </c>
      <c r="F2107" s="9">
        <f>IFERROR(__xludf.DUMMYFUNCTION("""COMPUTED_VALUE"""),0.0628587962962963)</f>
        <v>0.0628587963</v>
      </c>
      <c r="G2107" s="3">
        <f t="shared" si="2"/>
        <v>1</v>
      </c>
      <c r="H2107" s="3">
        <f>IFERROR(__xludf.DUMMYFUNCTION("""COMPUTED_VALUE"""),30.0)</f>
        <v>30</v>
      </c>
      <c r="I2107" s="3">
        <f>IFERROR(__xludf.DUMMYFUNCTION("""COMPUTED_VALUE"""),31.0)</f>
        <v>31</v>
      </c>
    </row>
    <row r="2108">
      <c r="A2108" s="3">
        <v>354.0</v>
      </c>
      <c r="B2108" s="3">
        <v>3.0</v>
      </c>
      <c r="C2108" s="3">
        <v>357.0</v>
      </c>
      <c r="D2108" s="5">
        <v>43366.07326388889</v>
      </c>
      <c r="E2108" s="8">
        <f t="shared" si="1"/>
        <v>43366</v>
      </c>
      <c r="F2108" s="9">
        <f>IFERROR(__xludf.DUMMYFUNCTION("""COMPUTED_VALUE"""),0.07326388888888889)</f>
        <v>0.07326388889</v>
      </c>
      <c r="G2108" s="3">
        <f t="shared" si="2"/>
        <v>1</v>
      </c>
      <c r="H2108" s="3">
        <f>IFERROR(__xludf.DUMMYFUNCTION("""COMPUTED_VALUE"""),45.0)</f>
        <v>45</v>
      </c>
      <c r="I2108" s="3">
        <f>IFERROR(__xludf.DUMMYFUNCTION("""COMPUTED_VALUE"""),30.0)</f>
        <v>30</v>
      </c>
    </row>
    <row r="2109">
      <c r="A2109" s="3">
        <v>372.0</v>
      </c>
      <c r="B2109" s="3">
        <v>7.0</v>
      </c>
      <c r="C2109" s="3">
        <v>379.0</v>
      </c>
      <c r="D2109" s="5">
        <v>43366.08377314815</v>
      </c>
      <c r="E2109" s="8">
        <f t="shared" si="1"/>
        <v>43366</v>
      </c>
      <c r="F2109" s="9">
        <f>IFERROR(__xludf.DUMMYFUNCTION("""COMPUTED_VALUE"""),0.08377314814814815)</f>
        <v>0.08377314815</v>
      </c>
      <c r="G2109" s="3">
        <f t="shared" si="2"/>
        <v>2</v>
      </c>
      <c r="H2109" s="3">
        <f>IFERROR(__xludf.DUMMYFUNCTION("""COMPUTED_VALUE"""),0.0)</f>
        <v>0</v>
      </c>
      <c r="I2109" s="3">
        <f>IFERROR(__xludf.DUMMYFUNCTION("""COMPUTED_VALUE"""),38.0)</f>
        <v>38</v>
      </c>
    </row>
    <row r="2110">
      <c r="A2110" s="3">
        <v>358.0</v>
      </c>
      <c r="B2110" s="3">
        <v>3.0</v>
      </c>
      <c r="C2110" s="3">
        <v>361.0</v>
      </c>
      <c r="D2110" s="5">
        <v>43366.09410879629</v>
      </c>
      <c r="E2110" s="8">
        <f t="shared" si="1"/>
        <v>43366</v>
      </c>
      <c r="F2110" s="9">
        <f>IFERROR(__xludf.DUMMYFUNCTION("""COMPUTED_VALUE"""),0.0941087962962963)</f>
        <v>0.0941087963</v>
      </c>
      <c r="G2110" s="3">
        <f t="shared" si="2"/>
        <v>2</v>
      </c>
      <c r="H2110" s="3">
        <f>IFERROR(__xludf.DUMMYFUNCTION("""COMPUTED_VALUE"""),15.0)</f>
        <v>15</v>
      </c>
      <c r="I2110" s="3">
        <f>IFERROR(__xludf.DUMMYFUNCTION("""COMPUTED_VALUE"""),31.0)</f>
        <v>31</v>
      </c>
    </row>
    <row r="2111">
      <c r="A2111" s="3">
        <v>346.0</v>
      </c>
      <c r="B2111" s="3">
        <v>5.0</v>
      </c>
      <c r="C2111" s="3">
        <v>351.0</v>
      </c>
      <c r="D2111" s="5">
        <v>43366.104525462964</v>
      </c>
      <c r="E2111" s="8">
        <f t="shared" si="1"/>
        <v>43366</v>
      </c>
      <c r="F2111" s="9">
        <f>IFERROR(__xludf.DUMMYFUNCTION("""COMPUTED_VALUE"""),0.10452546296296296)</f>
        <v>0.104525463</v>
      </c>
      <c r="G2111" s="3">
        <f t="shared" si="2"/>
        <v>2</v>
      </c>
      <c r="H2111" s="3">
        <f>IFERROR(__xludf.DUMMYFUNCTION("""COMPUTED_VALUE"""),30.0)</f>
        <v>30</v>
      </c>
      <c r="I2111" s="3">
        <f>IFERROR(__xludf.DUMMYFUNCTION("""COMPUTED_VALUE"""),31.0)</f>
        <v>31</v>
      </c>
    </row>
    <row r="2112">
      <c r="A2112" s="3">
        <v>302.0</v>
      </c>
      <c r="B2112" s="3">
        <v>4.0</v>
      </c>
      <c r="C2112" s="3">
        <v>306.0</v>
      </c>
      <c r="D2112" s="5">
        <v>43366.11493055556</v>
      </c>
      <c r="E2112" s="8">
        <f t="shared" si="1"/>
        <v>43366</v>
      </c>
      <c r="F2112" s="9">
        <f>IFERROR(__xludf.DUMMYFUNCTION("""COMPUTED_VALUE"""),0.11493055555555555)</f>
        <v>0.1149305556</v>
      </c>
      <c r="G2112" s="3">
        <f t="shared" si="2"/>
        <v>2</v>
      </c>
      <c r="H2112" s="3">
        <f>IFERROR(__xludf.DUMMYFUNCTION("""COMPUTED_VALUE"""),45.0)</f>
        <v>45</v>
      </c>
      <c r="I2112" s="3">
        <f>IFERROR(__xludf.DUMMYFUNCTION("""COMPUTED_VALUE"""),30.0)</f>
        <v>30</v>
      </c>
    </row>
    <row r="2113">
      <c r="A2113" s="3">
        <v>322.0</v>
      </c>
      <c r="B2113" s="3">
        <v>4.0</v>
      </c>
      <c r="C2113" s="3">
        <v>326.0</v>
      </c>
      <c r="D2113" s="5">
        <v>43366.12535879629</v>
      </c>
      <c r="E2113" s="8">
        <f t="shared" si="1"/>
        <v>43366</v>
      </c>
      <c r="F2113" s="9">
        <f>IFERROR(__xludf.DUMMYFUNCTION("""COMPUTED_VALUE"""),0.1253587962962963)</f>
        <v>0.1253587963</v>
      </c>
      <c r="G2113" s="3">
        <f t="shared" si="2"/>
        <v>3</v>
      </c>
      <c r="H2113" s="3">
        <f>IFERROR(__xludf.DUMMYFUNCTION("""COMPUTED_VALUE"""),0.0)</f>
        <v>0</v>
      </c>
      <c r="I2113" s="3">
        <f>IFERROR(__xludf.DUMMYFUNCTION("""COMPUTED_VALUE"""),31.0)</f>
        <v>31</v>
      </c>
    </row>
    <row r="2114">
      <c r="A2114" s="3">
        <v>370.0</v>
      </c>
      <c r="B2114" s="3">
        <v>1.0</v>
      </c>
      <c r="C2114" s="3">
        <v>371.0</v>
      </c>
      <c r="D2114" s="5">
        <v>43366.13576388889</v>
      </c>
      <c r="E2114" s="8">
        <f t="shared" si="1"/>
        <v>43366</v>
      </c>
      <c r="F2114" s="9">
        <f>IFERROR(__xludf.DUMMYFUNCTION("""COMPUTED_VALUE"""),0.13576388888888888)</f>
        <v>0.1357638889</v>
      </c>
      <c r="G2114" s="3">
        <f t="shared" si="2"/>
        <v>3</v>
      </c>
      <c r="H2114" s="3">
        <f>IFERROR(__xludf.DUMMYFUNCTION("""COMPUTED_VALUE"""),15.0)</f>
        <v>15</v>
      </c>
      <c r="I2114" s="3">
        <f>IFERROR(__xludf.DUMMYFUNCTION("""COMPUTED_VALUE"""),30.0)</f>
        <v>30</v>
      </c>
    </row>
    <row r="2115">
      <c r="A2115" s="3">
        <v>397.0</v>
      </c>
      <c r="B2115" s="3">
        <v>1.0</v>
      </c>
      <c r="C2115" s="3">
        <v>398.0</v>
      </c>
      <c r="D2115" s="5">
        <v>43366.14619212963</v>
      </c>
      <c r="E2115" s="8">
        <f t="shared" si="1"/>
        <v>43366</v>
      </c>
      <c r="F2115" s="9">
        <f>IFERROR(__xludf.DUMMYFUNCTION("""COMPUTED_VALUE"""),0.14619212962962963)</f>
        <v>0.1461921296</v>
      </c>
      <c r="G2115" s="3">
        <f t="shared" si="2"/>
        <v>3</v>
      </c>
      <c r="H2115" s="3">
        <f>IFERROR(__xludf.DUMMYFUNCTION("""COMPUTED_VALUE"""),30.0)</f>
        <v>30</v>
      </c>
      <c r="I2115" s="3">
        <f>IFERROR(__xludf.DUMMYFUNCTION("""COMPUTED_VALUE"""),31.0)</f>
        <v>31</v>
      </c>
    </row>
    <row r="2116">
      <c r="A2116" s="3">
        <v>339.0</v>
      </c>
      <c r="B2116" s="3">
        <v>3.0</v>
      </c>
      <c r="C2116" s="3">
        <v>342.0</v>
      </c>
      <c r="D2116" s="5">
        <v>43366.15660879629</v>
      </c>
      <c r="E2116" s="8">
        <f t="shared" si="1"/>
        <v>43366</v>
      </c>
      <c r="F2116" s="9">
        <f>IFERROR(__xludf.DUMMYFUNCTION("""COMPUTED_VALUE"""),0.1566087962962963)</f>
        <v>0.1566087963</v>
      </c>
      <c r="G2116" s="3">
        <f t="shared" si="2"/>
        <v>3</v>
      </c>
      <c r="H2116" s="3">
        <f>IFERROR(__xludf.DUMMYFUNCTION("""COMPUTED_VALUE"""),45.0)</f>
        <v>45</v>
      </c>
      <c r="I2116" s="3">
        <f>IFERROR(__xludf.DUMMYFUNCTION("""COMPUTED_VALUE"""),31.0)</f>
        <v>31</v>
      </c>
    </row>
    <row r="2117">
      <c r="A2117" s="3">
        <v>336.0</v>
      </c>
      <c r="B2117" s="3">
        <v>5.0</v>
      </c>
      <c r="C2117" s="3">
        <v>338.0</v>
      </c>
      <c r="D2117" s="5">
        <v>43366.16701388889</v>
      </c>
      <c r="E2117" s="8">
        <f t="shared" si="1"/>
        <v>43366</v>
      </c>
      <c r="F2117" s="9">
        <f>IFERROR(__xludf.DUMMYFUNCTION("""COMPUTED_VALUE"""),0.16701388888888888)</f>
        <v>0.1670138889</v>
      </c>
      <c r="G2117" s="3">
        <f t="shared" si="2"/>
        <v>4</v>
      </c>
      <c r="H2117" s="3">
        <f>IFERROR(__xludf.DUMMYFUNCTION("""COMPUTED_VALUE"""),0.0)</f>
        <v>0</v>
      </c>
      <c r="I2117" s="3">
        <f>IFERROR(__xludf.DUMMYFUNCTION("""COMPUTED_VALUE"""),30.0)</f>
        <v>30</v>
      </c>
    </row>
    <row r="2118">
      <c r="A2118" s="3">
        <v>313.0</v>
      </c>
      <c r="B2118" s="3">
        <v>1.0</v>
      </c>
      <c r="C2118" s="3">
        <v>314.0</v>
      </c>
      <c r="D2118" s="5">
        <v>43366.17743055556</v>
      </c>
      <c r="E2118" s="8">
        <f t="shared" si="1"/>
        <v>43366</v>
      </c>
      <c r="F2118" s="9">
        <f>IFERROR(__xludf.DUMMYFUNCTION("""COMPUTED_VALUE"""),0.17743055555555556)</f>
        <v>0.1774305556</v>
      </c>
      <c r="G2118" s="3">
        <f t="shared" si="2"/>
        <v>4</v>
      </c>
      <c r="H2118" s="3">
        <f>IFERROR(__xludf.DUMMYFUNCTION("""COMPUTED_VALUE"""),15.0)</f>
        <v>15</v>
      </c>
      <c r="I2118" s="3">
        <f>IFERROR(__xludf.DUMMYFUNCTION("""COMPUTED_VALUE"""),30.0)</f>
        <v>30</v>
      </c>
    </row>
    <row r="2119">
      <c r="A2119" s="3">
        <v>228.0</v>
      </c>
      <c r="B2119" s="3">
        <v>6.0</v>
      </c>
      <c r="C2119" s="3">
        <v>234.0</v>
      </c>
      <c r="D2119" s="5">
        <v>43366.18784722222</v>
      </c>
      <c r="E2119" s="8">
        <f t="shared" si="1"/>
        <v>43366</v>
      </c>
      <c r="F2119" s="9">
        <f>IFERROR(__xludf.DUMMYFUNCTION("""COMPUTED_VALUE"""),0.18784722222222222)</f>
        <v>0.1878472222</v>
      </c>
      <c r="G2119" s="3">
        <f t="shared" si="2"/>
        <v>4</v>
      </c>
      <c r="H2119" s="3">
        <f>IFERROR(__xludf.DUMMYFUNCTION("""COMPUTED_VALUE"""),30.0)</f>
        <v>30</v>
      </c>
      <c r="I2119" s="3">
        <f>IFERROR(__xludf.DUMMYFUNCTION("""COMPUTED_VALUE"""),30.0)</f>
        <v>30</v>
      </c>
    </row>
    <row r="2120">
      <c r="A2120" s="3">
        <v>189.0</v>
      </c>
      <c r="B2120" s="3">
        <v>2.0</v>
      </c>
      <c r="C2120" s="3">
        <v>191.0</v>
      </c>
      <c r="D2120" s="5">
        <v>43366.198275462964</v>
      </c>
      <c r="E2120" s="8">
        <f t="shared" si="1"/>
        <v>43366</v>
      </c>
      <c r="F2120" s="9">
        <f>IFERROR(__xludf.DUMMYFUNCTION("""COMPUTED_VALUE"""),0.19827546296296297)</f>
        <v>0.198275463</v>
      </c>
      <c r="G2120" s="3">
        <f t="shared" si="2"/>
        <v>4</v>
      </c>
      <c r="H2120" s="3">
        <f>IFERROR(__xludf.DUMMYFUNCTION("""COMPUTED_VALUE"""),45.0)</f>
        <v>45</v>
      </c>
      <c r="I2120" s="3">
        <f>IFERROR(__xludf.DUMMYFUNCTION("""COMPUTED_VALUE"""),31.0)</f>
        <v>31</v>
      </c>
    </row>
    <row r="2121">
      <c r="A2121" s="3">
        <v>210.0</v>
      </c>
      <c r="B2121" s="3">
        <v>2.0</v>
      </c>
      <c r="C2121" s="3">
        <v>212.0</v>
      </c>
      <c r="D2121" s="5">
        <v>43366.20868055556</v>
      </c>
      <c r="E2121" s="8">
        <f t="shared" si="1"/>
        <v>43366</v>
      </c>
      <c r="F2121" s="9">
        <f>IFERROR(__xludf.DUMMYFUNCTION("""COMPUTED_VALUE"""),0.20868055555555556)</f>
        <v>0.2086805556</v>
      </c>
      <c r="G2121" s="3">
        <f t="shared" si="2"/>
        <v>5</v>
      </c>
      <c r="H2121" s="3">
        <f>IFERROR(__xludf.DUMMYFUNCTION("""COMPUTED_VALUE"""),0.0)</f>
        <v>0</v>
      </c>
      <c r="I2121" s="3">
        <f>IFERROR(__xludf.DUMMYFUNCTION("""COMPUTED_VALUE"""),30.0)</f>
        <v>30</v>
      </c>
    </row>
    <row r="2122">
      <c r="A2122" s="3">
        <v>199.0</v>
      </c>
      <c r="B2122" s="3">
        <v>2.0</v>
      </c>
      <c r="C2122" s="3">
        <v>201.0</v>
      </c>
      <c r="D2122" s="5">
        <v>43366.21909722222</v>
      </c>
      <c r="E2122" s="8">
        <f t="shared" si="1"/>
        <v>43366</v>
      </c>
      <c r="F2122" s="9">
        <f>IFERROR(__xludf.DUMMYFUNCTION("""COMPUTED_VALUE"""),0.21909722222222222)</f>
        <v>0.2190972222</v>
      </c>
      <c r="G2122" s="3">
        <f t="shared" si="2"/>
        <v>5</v>
      </c>
      <c r="H2122" s="3">
        <f>IFERROR(__xludf.DUMMYFUNCTION("""COMPUTED_VALUE"""),15.0)</f>
        <v>15</v>
      </c>
      <c r="I2122" s="3">
        <f>IFERROR(__xludf.DUMMYFUNCTION("""COMPUTED_VALUE"""),30.0)</f>
        <v>30</v>
      </c>
    </row>
    <row r="2123">
      <c r="A2123" s="3">
        <v>230.0</v>
      </c>
      <c r="B2123" s="3">
        <v>1.0</v>
      </c>
      <c r="C2123" s="3">
        <v>231.0</v>
      </c>
      <c r="D2123" s="5">
        <v>43366.22951388889</v>
      </c>
      <c r="E2123" s="8">
        <f t="shared" si="1"/>
        <v>43366</v>
      </c>
      <c r="F2123" s="9">
        <f>IFERROR(__xludf.DUMMYFUNCTION("""COMPUTED_VALUE"""),0.22951388888888888)</f>
        <v>0.2295138889</v>
      </c>
      <c r="G2123" s="3">
        <f t="shared" si="2"/>
        <v>5</v>
      </c>
      <c r="H2123" s="3">
        <f>IFERROR(__xludf.DUMMYFUNCTION("""COMPUTED_VALUE"""),30.0)</f>
        <v>30</v>
      </c>
      <c r="I2123" s="3">
        <f>IFERROR(__xludf.DUMMYFUNCTION("""COMPUTED_VALUE"""),30.0)</f>
        <v>30</v>
      </c>
    </row>
    <row r="2124">
      <c r="A2124" s="3">
        <v>265.0</v>
      </c>
      <c r="B2124" s="3">
        <v>2.0</v>
      </c>
      <c r="C2124" s="3">
        <v>267.0</v>
      </c>
      <c r="D2124" s="5">
        <v>43366.23993055556</v>
      </c>
      <c r="E2124" s="8">
        <f t="shared" si="1"/>
        <v>43366</v>
      </c>
      <c r="F2124" s="9">
        <f>IFERROR(__xludf.DUMMYFUNCTION("""COMPUTED_VALUE"""),0.23993055555555556)</f>
        <v>0.2399305556</v>
      </c>
      <c r="G2124" s="3">
        <f t="shared" si="2"/>
        <v>5</v>
      </c>
      <c r="H2124" s="3">
        <f>IFERROR(__xludf.DUMMYFUNCTION("""COMPUTED_VALUE"""),45.0)</f>
        <v>45</v>
      </c>
      <c r="I2124" s="3">
        <f>IFERROR(__xludf.DUMMYFUNCTION("""COMPUTED_VALUE"""),30.0)</f>
        <v>30</v>
      </c>
    </row>
    <row r="2125">
      <c r="A2125" s="3">
        <v>264.0</v>
      </c>
      <c r="B2125" s="3">
        <v>0.0</v>
      </c>
      <c r="C2125" s="3">
        <v>264.0</v>
      </c>
      <c r="D2125" s="5">
        <v>43366.25034722222</v>
      </c>
      <c r="E2125" s="8">
        <f t="shared" si="1"/>
        <v>43366</v>
      </c>
      <c r="F2125" s="9">
        <f>IFERROR(__xludf.DUMMYFUNCTION("""COMPUTED_VALUE"""),0.2503472222222222)</f>
        <v>0.2503472222</v>
      </c>
      <c r="G2125" s="3">
        <f t="shared" si="2"/>
        <v>6</v>
      </c>
      <c r="H2125" s="3">
        <f>IFERROR(__xludf.DUMMYFUNCTION("""COMPUTED_VALUE"""),0.0)</f>
        <v>0</v>
      </c>
      <c r="I2125" s="3">
        <f>IFERROR(__xludf.DUMMYFUNCTION("""COMPUTED_VALUE"""),30.0)</f>
        <v>30</v>
      </c>
    </row>
    <row r="2126">
      <c r="A2126" s="3">
        <v>219.0</v>
      </c>
      <c r="B2126" s="3">
        <v>1.0</v>
      </c>
      <c r="C2126" s="3">
        <v>220.0</v>
      </c>
      <c r="D2126" s="5">
        <v>43366.26076388889</v>
      </c>
      <c r="E2126" s="8">
        <f t="shared" si="1"/>
        <v>43366</v>
      </c>
      <c r="F2126" s="9">
        <f>IFERROR(__xludf.DUMMYFUNCTION("""COMPUTED_VALUE"""),0.2607638888888889)</f>
        <v>0.2607638889</v>
      </c>
      <c r="G2126" s="3">
        <f t="shared" si="2"/>
        <v>6</v>
      </c>
      <c r="H2126" s="3">
        <f>IFERROR(__xludf.DUMMYFUNCTION("""COMPUTED_VALUE"""),15.0)</f>
        <v>15</v>
      </c>
      <c r="I2126" s="3">
        <f>IFERROR(__xludf.DUMMYFUNCTION("""COMPUTED_VALUE"""),30.0)</f>
        <v>30</v>
      </c>
    </row>
    <row r="2127">
      <c r="A2127" s="3">
        <v>176.0</v>
      </c>
      <c r="B2127" s="3">
        <v>0.0</v>
      </c>
      <c r="C2127" s="3">
        <v>176.0</v>
      </c>
      <c r="D2127" s="5">
        <v>43366.27385416667</v>
      </c>
      <c r="E2127" s="8">
        <f t="shared" si="1"/>
        <v>43366</v>
      </c>
      <c r="F2127" s="9">
        <f>IFERROR(__xludf.DUMMYFUNCTION("""COMPUTED_VALUE"""),0.2738541666666667)</f>
        <v>0.2738541667</v>
      </c>
      <c r="G2127" s="3">
        <f t="shared" si="2"/>
        <v>6</v>
      </c>
      <c r="H2127" s="3">
        <f>IFERROR(__xludf.DUMMYFUNCTION("""COMPUTED_VALUE"""),34.0)</f>
        <v>34</v>
      </c>
      <c r="I2127" s="3">
        <f>IFERROR(__xludf.DUMMYFUNCTION("""COMPUTED_VALUE"""),21.0)</f>
        <v>21</v>
      </c>
    </row>
    <row r="2128">
      <c r="A2128" s="3">
        <v>170.0</v>
      </c>
      <c r="B2128" s="3">
        <v>0.0</v>
      </c>
      <c r="C2128" s="3">
        <v>170.0</v>
      </c>
      <c r="D2128" s="5">
        <v>43366.28159722222</v>
      </c>
      <c r="E2128" s="8">
        <f t="shared" si="1"/>
        <v>43366</v>
      </c>
      <c r="F2128" s="9">
        <f>IFERROR(__xludf.DUMMYFUNCTION("""COMPUTED_VALUE"""),0.2815972222222222)</f>
        <v>0.2815972222</v>
      </c>
      <c r="G2128" s="3">
        <f t="shared" si="2"/>
        <v>6</v>
      </c>
      <c r="H2128" s="3">
        <f>IFERROR(__xludf.DUMMYFUNCTION("""COMPUTED_VALUE"""),45.0)</f>
        <v>45</v>
      </c>
      <c r="I2128" s="3">
        <f>IFERROR(__xludf.DUMMYFUNCTION("""COMPUTED_VALUE"""),30.0)</f>
        <v>30</v>
      </c>
    </row>
    <row r="2129">
      <c r="A2129" s="3">
        <v>164.0</v>
      </c>
      <c r="B2129" s="3">
        <v>0.0</v>
      </c>
      <c r="C2129" s="3">
        <v>164.0</v>
      </c>
      <c r="D2129" s="5">
        <v>43366.292025462964</v>
      </c>
      <c r="E2129" s="8">
        <f t="shared" si="1"/>
        <v>43366</v>
      </c>
      <c r="F2129" s="9">
        <f>IFERROR(__xludf.DUMMYFUNCTION("""COMPUTED_VALUE"""),0.29202546296296295)</f>
        <v>0.292025463</v>
      </c>
      <c r="G2129" s="3">
        <f t="shared" si="2"/>
        <v>7</v>
      </c>
      <c r="H2129" s="3">
        <f>IFERROR(__xludf.DUMMYFUNCTION("""COMPUTED_VALUE"""),0.0)</f>
        <v>0</v>
      </c>
      <c r="I2129" s="3">
        <f>IFERROR(__xludf.DUMMYFUNCTION("""COMPUTED_VALUE"""),31.0)</f>
        <v>31</v>
      </c>
    </row>
    <row r="2130">
      <c r="A2130" s="3">
        <v>134.0</v>
      </c>
      <c r="B2130" s="3">
        <v>0.0</v>
      </c>
      <c r="C2130" s="3">
        <v>134.0</v>
      </c>
      <c r="D2130" s="5">
        <v>43366.302453703705</v>
      </c>
      <c r="E2130" s="8">
        <f t="shared" si="1"/>
        <v>43366</v>
      </c>
      <c r="F2130" s="9">
        <f>IFERROR(__xludf.DUMMYFUNCTION("""COMPUTED_VALUE"""),0.3024537037037037)</f>
        <v>0.3024537037</v>
      </c>
      <c r="G2130" s="3">
        <f t="shared" si="2"/>
        <v>7</v>
      </c>
      <c r="H2130" s="3">
        <f>IFERROR(__xludf.DUMMYFUNCTION("""COMPUTED_VALUE"""),15.0)</f>
        <v>15</v>
      </c>
      <c r="I2130" s="3">
        <f>IFERROR(__xludf.DUMMYFUNCTION("""COMPUTED_VALUE"""),32.0)</f>
        <v>32</v>
      </c>
    </row>
    <row r="2131">
      <c r="A2131" s="3">
        <v>119.0</v>
      </c>
      <c r="B2131" s="3">
        <v>0.0</v>
      </c>
      <c r="C2131" s="3">
        <v>119.0</v>
      </c>
      <c r="D2131" s="5">
        <v>43366.31285879629</v>
      </c>
      <c r="E2131" s="8">
        <f t="shared" si="1"/>
        <v>43366</v>
      </c>
      <c r="F2131" s="9">
        <f>IFERROR(__xludf.DUMMYFUNCTION("""COMPUTED_VALUE"""),0.3128587962962963)</f>
        <v>0.3128587963</v>
      </c>
      <c r="G2131" s="3">
        <f t="shared" si="2"/>
        <v>7</v>
      </c>
      <c r="H2131" s="3">
        <f>IFERROR(__xludf.DUMMYFUNCTION("""COMPUTED_VALUE"""),30.0)</f>
        <v>30</v>
      </c>
      <c r="I2131" s="3">
        <f>IFERROR(__xludf.DUMMYFUNCTION("""COMPUTED_VALUE"""),31.0)</f>
        <v>31</v>
      </c>
    </row>
    <row r="2132">
      <c r="A2132" s="3">
        <v>119.0</v>
      </c>
      <c r="B2132" s="3">
        <v>0.0</v>
      </c>
      <c r="C2132" s="3">
        <v>115.0</v>
      </c>
      <c r="D2132" s="5">
        <v>43366.323287037034</v>
      </c>
      <c r="E2132" s="8">
        <f t="shared" si="1"/>
        <v>43366</v>
      </c>
      <c r="F2132" s="9">
        <f>IFERROR(__xludf.DUMMYFUNCTION("""COMPUTED_VALUE"""),0.32328703703703704)</f>
        <v>0.323287037</v>
      </c>
      <c r="G2132" s="3">
        <f t="shared" si="2"/>
        <v>7</v>
      </c>
      <c r="H2132" s="3">
        <f>IFERROR(__xludf.DUMMYFUNCTION("""COMPUTED_VALUE"""),45.0)</f>
        <v>45</v>
      </c>
      <c r="I2132" s="3">
        <f>IFERROR(__xludf.DUMMYFUNCTION("""COMPUTED_VALUE"""),32.0)</f>
        <v>32</v>
      </c>
    </row>
    <row r="2133">
      <c r="A2133" s="3">
        <v>108.0</v>
      </c>
      <c r="B2133" s="3">
        <v>0.0</v>
      </c>
      <c r="C2133" s="3">
        <v>108.0</v>
      </c>
      <c r="D2133" s="5">
        <v>43366.333703703705</v>
      </c>
      <c r="E2133" s="8">
        <f t="shared" si="1"/>
        <v>43366</v>
      </c>
      <c r="F2133" s="9">
        <f>IFERROR(__xludf.DUMMYFUNCTION("""COMPUTED_VALUE"""),0.3337037037037037)</f>
        <v>0.3337037037</v>
      </c>
      <c r="G2133" s="3">
        <f t="shared" si="2"/>
        <v>8</v>
      </c>
      <c r="H2133" s="3">
        <f>IFERROR(__xludf.DUMMYFUNCTION("""COMPUTED_VALUE"""),0.0)</f>
        <v>0</v>
      </c>
      <c r="I2133" s="3">
        <f>IFERROR(__xludf.DUMMYFUNCTION("""COMPUTED_VALUE"""),32.0)</f>
        <v>32</v>
      </c>
    </row>
    <row r="2134">
      <c r="A2134" s="3">
        <v>114.0</v>
      </c>
      <c r="B2134" s="3">
        <v>0.0</v>
      </c>
      <c r="C2134" s="3">
        <v>114.0</v>
      </c>
      <c r="D2134" s="5">
        <v>43366.34410879629</v>
      </c>
      <c r="E2134" s="8">
        <f t="shared" si="1"/>
        <v>43366</v>
      </c>
      <c r="F2134" s="9">
        <f>IFERROR(__xludf.DUMMYFUNCTION("""COMPUTED_VALUE"""),0.3441087962962963)</f>
        <v>0.3441087963</v>
      </c>
      <c r="G2134" s="3">
        <f t="shared" si="2"/>
        <v>8</v>
      </c>
      <c r="H2134" s="3">
        <f>IFERROR(__xludf.DUMMYFUNCTION("""COMPUTED_VALUE"""),15.0)</f>
        <v>15</v>
      </c>
      <c r="I2134" s="3">
        <f>IFERROR(__xludf.DUMMYFUNCTION("""COMPUTED_VALUE"""),31.0)</f>
        <v>31</v>
      </c>
    </row>
    <row r="2135">
      <c r="A2135" s="3">
        <v>132.0</v>
      </c>
      <c r="B2135" s="3">
        <v>0.0</v>
      </c>
      <c r="C2135" s="3">
        <v>132.0</v>
      </c>
      <c r="D2135" s="5">
        <v>43366.35454861111</v>
      </c>
      <c r="E2135" s="8">
        <f t="shared" si="1"/>
        <v>43366</v>
      </c>
      <c r="F2135" s="9">
        <f>IFERROR(__xludf.DUMMYFUNCTION("""COMPUTED_VALUE"""),0.35454861111111113)</f>
        <v>0.3545486111</v>
      </c>
      <c r="G2135" s="3">
        <f t="shared" si="2"/>
        <v>8</v>
      </c>
      <c r="H2135" s="3">
        <f>IFERROR(__xludf.DUMMYFUNCTION("""COMPUTED_VALUE"""),30.0)</f>
        <v>30</v>
      </c>
      <c r="I2135" s="3">
        <f>IFERROR(__xludf.DUMMYFUNCTION("""COMPUTED_VALUE"""),33.0)</f>
        <v>33</v>
      </c>
    </row>
    <row r="2136">
      <c r="A2136" s="3">
        <v>115.0</v>
      </c>
      <c r="B2136" s="3">
        <v>1.0</v>
      </c>
      <c r="C2136" s="3">
        <v>116.0</v>
      </c>
      <c r="D2136" s="5">
        <v>43366.36494212963</v>
      </c>
      <c r="E2136" s="8">
        <f t="shared" si="1"/>
        <v>43366</v>
      </c>
      <c r="F2136" s="9">
        <f>IFERROR(__xludf.DUMMYFUNCTION("""COMPUTED_VALUE"""),0.36494212962962963)</f>
        <v>0.3649421296</v>
      </c>
      <c r="G2136" s="3">
        <f t="shared" si="2"/>
        <v>8</v>
      </c>
      <c r="H2136" s="3">
        <f>IFERROR(__xludf.DUMMYFUNCTION("""COMPUTED_VALUE"""),45.0)</f>
        <v>45</v>
      </c>
      <c r="I2136" s="3">
        <f>IFERROR(__xludf.DUMMYFUNCTION("""COMPUTED_VALUE"""),31.0)</f>
        <v>31</v>
      </c>
    </row>
    <row r="2137">
      <c r="A2137" s="3">
        <v>107.0</v>
      </c>
      <c r="B2137" s="3">
        <v>0.0</v>
      </c>
      <c r="C2137" s="3">
        <v>102.0</v>
      </c>
      <c r="D2137" s="5">
        <v>43366.37537037037</v>
      </c>
      <c r="E2137" s="8">
        <f t="shared" si="1"/>
        <v>43366</v>
      </c>
      <c r="F2137" s="9">
        <f>IFERROR(__xludf.DUMMYFUNCTION("""COMPUTED_VALUE"""),0.37537037037037035)</f>
        <v>0.3753703704</v>
      </c>
      <c r="G2137" s="3">
        <f t="shared" si="2"/>
        <v>9</v>
      </c>
      <c r="H2137" s="3">
        <f>IFERROR(__xludf.DUMMYFUNCTION("""COMPUTED_VALUE"""),0.0)</f>
        <v>0</v>
      </c>
      <c r="I2137" s="3">
        <f>IFERROR(__xludf.DUMMYFUNCTION("""COMPUTED_VALUE"""),32.0)</f>
        <v>32</v>
      </c>
    </row>
    <row r="2138">
      <c r="A2138" s="3">
        <v>101.0</v>
      </c>
      <c r="B2138" s="3">
        <v>0.0</v>
      </c>
      <c r="C2138" s="3">
        <v>101.0</v>
      </c>
      <c r="D2138" s="5">
        <v>43366.385775462964</v>
      </c>
      <c r="E2138" s="8">
        <f t="shared" si="1"/>
        <v>43366</v>
      </c>
      <c r="F2138" s="9">
        <f>IFERROR(__xludf.DUMMYFUNCTION("""COMPUTED_VALUE"""),0.38577546296296295)</f>
        <v>0.385775463</v>
      </c>
      <c r="G2138" s="3">
        <f t="shared" si="2"/>
        <v>9</v>
      </c>
      <c r="H2138" s="3">
        <f>IFERROR(__xludf.DUMMYFUNCTION("""COMPUTED_VALUE"""),15.0)</f>
        <v>15</v>
      </c>
      <c r="I2138" s="3">
        <f>IFERROR(__xludf.DUMMYFUNCTION("""COMPUTED_VALUE"""),31.0)</f>
        <v>31</v>
      </c>
    </row>
    <row r="2139">
      <c r="A2139" s="3">
        <v>124.0</v>
      </c>
      <c r="B2139" s="3">
        <v>1.0</v>
      </c>
      <c r="C2139" s="3">
        <v>117.0</v>
      </c>
      <c r="D2139" s="5">
        <v>43366.39619212963</v>
      </c>
      <c r="E2139" s="8">
        <f t="shared" si="1"/>
        <v>43366</v>
      </c>
      <c r="F2139" s="9">
        <f>IFERROR(__xludf.DUMMYFUNCTION("""COMPUTED_VALUE"""),0.39619212962962963)</f>
        <v>0.3961921296</v>
      </c>
      <c r="G2139" s="3">
        <f t="shared" si="2"/>
        <v>9</v>
      </c>
      <c r="H2139" s="3">
        <f>IFERROR(__xludf.DUMMYFUNCTION("""COMPUTED_VALUE"""),30.0)</f>
        <v>30</v>
      </c>
      <c r="I2139" s="3">
        <f>IFERROR(__xludf.DUMMYFUNCTION("""COMPUTED_VALUE"""),31.0)</f>
        <v>31</v>
      </c>
    </row>
    <row r="2140">
      <c r="A2140" s="3">
        <v>136.0</v>
      </c>
      <c r="B2140" s="3">
        <v>0.0</v>
      </c>
      <c r="C2140" s="3">
        <v>128.0</v>
      </c>
      <c r="D2140" s="5">
        <v>43366.40660879629</v>
      </c>
      <c r="E2140" s="8">
        <f t="shared" si="1"/>
        <v>43366</v>
      </c>
      <c r="F2140" s="9">
        <f>IFERROR(__xludf.DUMMYFUNCTION("""COMPUTED_VALUE"""),0.4066087962962963)</f>
        <v>0.4066087963</v>
      </c>
      <c r="G2140" s="3">
        <f t="shared" si="2"/>
        <v>9</v>
      </c>
      <c r="H2140" s="3">
        <f>IFERROR(__xludf.DUMMYFUNCTION("""COMPUTED_VALUE"""),45.0)</f>
        <v>45</v>
      </c>
      <c r="I2140" s="3">
        <f>IFERROR(__xludf.DUMMYFUNCTION("""COMPUTED_VALUE"""),31.0)</f>
        <v>31</v>
      </c>
    </row>
    <row r="2141">
      <c r="A2141" s="3">
        <v>109.0</v>
      </c>
      <c r="B2141" s="3">
        <v>0.0</v>
      </c>
      <c r="C2141" s="3">
        <v>109.0</v>
      </c>
      <c r="D2141" s="5">
        <v>43366.417037037034</v>
      </c>
      <c r="E2141" s="8">
        <f t="shared" si="1"/>
        <v>43366</v>
      </c>
      <c r="F2141" s="9">
        <f>IFERROR(__xludf.DUMMYFUNCTION("""COMPUTED_VALUE"""),0.41703703703703704)</f>
        <v>0.417037037</v>
      </c>
      <c r="G2141" s="3">
        <f t="shared" si="2"/>
        <v>10</v>
      </c>
      <c r="H2141" s="3">
        <f>IFERROR(__xludf.DUMMYFUNCTION("""COMPUTED_VALUE"""),0.0)</f>
        <v>0</v>
      </c>
      <c r="I2141" s="3">
        <f>IFERROR(__xludf.DUMMYFUNCTION("""COMPUTED_VALUE"""),32.0)</f>
        <v>32</v>
      </c>
    </row>
    <row r="2142">
      <c r="A2142" s="3">
        <v>128.0</v>
      </c>
      <c r="B2142" s="3">
        <v>0.0</v>
      </c>
      <c r="C2142" s="3">
        <v>128.0</v>
      </c>
      <c r="D2142" s="5">
        <v>43366.427453703705</v>
      </c>
      <c r="E2142" s="8">
        <f t="shared" si="1"/>
        <v>43366</v>
      </c>
      <c r="F2142" s="9">
        <f>IFERROR(__xludf.DUMMYFUNCTION("""COMPUTED_VALUE"""),0.4274537037037037)</f>
        <v>0.4274537037</v>
      </c>
      <c r="G2142" s="3">
        <f t="shared" si="2"/>
        <v>10</v>
      </c>
      <c r="H2142" s="3">
        <f>IFERROR(__xludf.DUMMYFUNCTION("""COMPUTED_VALUE"""),15.0)</f>
        <v>15</v>
      </c>
      <c r="I2142" s="3">
        <f>IFERROR(__xludf.DUMMYFUNCTION("""COMPUTED_VALUE"""),32.0)</f>
        <v>32</v>
      </c>
    </row>
    <row r="2143">
      <c r="A2143" s="3">
        <v>139.0</v>
      </c>
      <c r="B2143" s="3">
        <v>1.0</v>
      </c>
      <c r="C2143" s="3">
        <v>140.0</v>
      </c>
      <c r="D2143" s="5">
        <v>43366.43785879629</v>
      </c>
      <c r="E2143" s="8">
        <f t="shared" si="1"/>
        <v>43366</v>
      </c>
      <c r="F2143" s="9">
        <f>IFERROR(__xludf.DUMMYFUNCTION("""COMPUTED_VALUE"""),0.4378587962962963)</f>
        <v>0.4378587963</v>
      </c>
      <c r="G2143" s="3">
        <f t="shared" si="2"/>
        <v>10</v>
      </c>
      <c r="H2143" s="3">
        <f>IFERROR(__xludf.DUMMYFUNCTION("""COMPUTED_VALUE"""),30.0)</f>
        <v>30</v>
      </c>
      <c r="I2143" s="3">
        <f>IFERROR(__xludf.DUMMYFUNCTION("""COMPUTED_VALUE"""),31.0)</f>
        <v>31</v>
      </c>
    </row>
    <row r="2144">
      <c r="A2144" s="3">
        <v>165.0</v>
      </c>
      <c r="B2144" s="3">
        <v>0.0</v>
      </c>
      <c r="C2144" s="3">
        <v>165.0</v>
      </c>
      <c r="D2144" s="5">
        <v>43366.448287037034</v>
      </c>
      <c r="E2144" s="8">
        <f t="shared" si="1"/>
        <v>43366</v>
      </c>
      <c r="F2144" s="9">
        <f>IFERROR(__xludf.DUMMYFUNCTION("""COMPUTED_VALUE"""),0.44828703703703704)</f>
        <v>0.448287037</v>
      </c>
      <c r="G2144" s="3">
        <f t="shared" si="2"/>
        <v>10</v>
      </c>
      <c r="H2144" s="3">
        <f>IFERROR(__xludf.DUMMYFUNCTION("""COMPUTED_VALUE"""),45.0)</f>
        <v>45</v>
      </c>
      <c r="I2144" s="3">
        <f>IFERROR(__xludf.DUMMYFUNCTION("""COMPUTED_VALUE"""),32.0)</f>
        <v>32</v>
      </c>
    </row>
    <row r="2145">
      <c r="A2145" s="3">
        <v>158.0</v>
      </c>
      <c r="B2145" s="3">
        <v>1.0</v>
      </c>
      <c r="C2145" s="3">
        <v>159.0</v>
      </c>
      <c r="D2145" s="5">
        <v>43366.45869212963</v>
      </c>
      <c r="E2145" s="8">
        <f t="shared" si="1"/>
        <v>43366</v>
      </c>
      <c r="F2145" s="9">
        <f>IFERROR(__xludf.DUMMYFUNCTION("""COMPUTED_VALUE"""),0.45869212962962963)</f>
        <v>0.4586921296</v>
      </c>
      <c r="G2145" s="3">
        <f t="shared" si="2"/>
        <v>11</v>
      </c>
      <c r="H2145" s="3">
        <f>IFERROR(__xludf.DUMMYFUNCTION("""COMPUTED_VALUE"""),0.0)</f>
        <v>0</v>
      </c>
      <c r="I2145" s="3">
        <f>IFERROR(__xludf.DUMMYFUNCTION("""COMPUTED_VALUE"""),31.0)</f>
        <v>31</v>
      </c>
    </row>
    <row r="2146">
      <c r="A2146" s="3">
        <v>162.0</v>
      </c>
      <c r="B2146" s="3">
        <v>1.0</v>
      </c>
      <c r="C2146" s="3">
        <v>155.0</v>
      </c>
      <c r="D2146" s="5">
        <v>43366.46912037037</v>
      </c>
      <c r="E2146" s="8">
        <f t="shared" si="1"/>
        <v>43366</v>
      </c>
      <c r="F2146" s="9">
        <f>IFERROR(__xludf.DUMMYFUNCTION("""COMPUTED_VALUE"""),0.46912037037037035)</f>
        <v>0.4691203704</v>
      </c>
      <c r="G2146" s="3">
        <f t="shared" si="2"/>
        <v>11</v>
      </c>
      <c r="H2146" s="3">
        <f>IFERROR(__xludf.DUMMYFUNCTION("""COMPUTED_VALUE"""),15.0)</f>
        <v>15</v>
      </c>
      <c r="I2146" s="3">
        <f>IFERROR(__xludf.DUMMYFUNCTION("""COMPUTED_VALUE"""),32.0)</f>
        <v>32</v>
      </c>
    </row>
    <row r="2147">
      <c r="A2147" s="3">
        <v>195.0</v>
      </c>
      <c r="B2147" s="3">
        <v>1.0</v>
      </c>
      <c r="C2147" s="3">
        <v>196.0</v>
      </c>
      <c r="D2147" s="5">
        <v>43366.479525462964</v>
      </c>
      <c r="E2147" s="8">
        <f t="shared" si="1"/>
        <v>43366</v>
      </c>
      <c r="F2147" s="9">
        <f>IFERROR(__xludf.DUMMYFUNCTION("""COMPUTED_VALUE"""),0.47952546296296295)</f>
        <v>0.479525463</v>
      </c>
      <c r="G2147" s="3">
        <f t="shared" si="2"/>
        <v>11</v>
      </c>
      <c r="H2147" s="3">
        <f>IFERROR(__xludf.DUMMYFUNCTION("""COMPUTED_VALUE"""),30.0)</f>
        <v>30</v>
      </c>
      <c r="I2147" s="3">
        <f>IFERROR(__xludf.DUMMYFUNCTION("""COMPUTED_VALUE"""),31.0)</f>
        <v>31</v>
      </c>
    </row>
    <row r="2148">
      <c r="A2148" s="3">
        <v>227.0</v>
      </c>
      <c r="B2148" s="3">
        <v>0.0</v>
      </c>
      <c r="C2148" s="3">
        <v>219.0</v>
      </c>
      <c r="D2148" s="5">
        <v>43366.489953703705</v>
      </c>
      <c r="E2148" s="8">
        <f t="shared" si="1"/>
        <v>43366</v>
      </c>
      <c r="F2148" s="9">
        <f>IFERROR(__xludf.DUMMYFUNCTION("""COMPUTED_VALUE"""),0.4899537037037037)</f>
        <v>0.4899537037</v>
      </c>
      <c r="G2148" s="3">
        <f t="shared" si="2"/>
        <v>11</v>
      </c>
      <c r="H2148" s="3">
        <f>IFERROR(__xludf.DUMMYFUNCTION("""COMPUTED_VALUE"""),45.0)</f>
        <v>45</v>
      </c>
      <c r="I2148" s="3">
        <f>IFERROR(__xludf.DUMMYFUNCTION("""COMPUTED_VALUE"""),32.0)</f>
        <v>32</v>
      </c>
    </row>
    <row r="2149">
      <c r="A2149" s="3">
        <v>191.0</v>
      </c>
      <c r="B2149" s="3">
        <v>0.0</v>
      </c>
      <c r="C2149" s="3">
        <v>191.0</v>
      </c>
      <c r="D2149" s="5">
        <v>43366.50037037037</v>
      </c>
      <c r="E2149" s="8">
        <f t="shared" si="1"/>
        <v>43366</v>
      </c>
      <c r="F2149" s="9">
        <f>IFERROR(__xludf.DUMMYFUNCTION("""COMPUTED_VALUE"""),0.5003703703703704)</f>
        <v>0.5003703704</v>
      </c>
      <c r="G2149" s="3">
        <f t="shared" si="2"/>
        <v>12</v>
      </c>
      <c r="H2149" s="3">
        <f>IFERROR(__xludf.DUMMYFUNCTION("""COMPUTED_VALUE"""),0.0)</f>
        <v>0</v>
      </c>
      <c r="I2149" s="3">
        <f>IFERROR(__xludf.DUMMYFUNCTION("""COMPUTED_VALUE"""),32.0)</f>
        <v>32</v>
      </c>
    </row>
    <row r="2150">
      <c r="A2150" s="3">
        <v>199.0</v>
      </c>
      <c r="B2150" s="3">
        <v>1.0</v>
      </c>
      <c r="C2150" s="3">
        <v>200.0</v>
      </c>
      <c r="D2150" s="5">
        <v>43366.510775462964</v>
      </c>
      <c r="E2150" s="8">
        <f t="shared" si="1"/>
        <v>43366</v>
      </c>
      <c r="F2150" s="9">
        <f>IFERROR(__xludf.DUMMYFUNCTION("""COMPUTED_VALUE"""),0.510775462962963)</f>
        <v>0.510775463</v>
      </c>
      <c r="G2150" s="3">
        <f t="shared" si="2"/>
        <v>12</v>
      </c>
      <c r="H2150" s="3">
        <f>IFERROR(__xludf.DUMMYFUNCTION("""COMPUTED_VALUE"""),15.0)</f>
        <v>15</v>
      </c>
      <c r="I2150" s="3">
        <f>IFERROR(__xludf.DUMMYFUNCTION("""COMPUTED_VALUE"""),31.0)</f>
        <v>31</v>
      </c>
    </row>
    <row r="2151">
      <c r="A2151" s="3">
        <v>220.0</v>
      </c>
      <c r="B2151" s="3">
        <v>2.0</v>
      </c>
      <c r="C2151" s="3">
        <v>222.0</v>
      </c>
      <c r="D2151" s="5">
        <v>43366.521203703705</v>
      </c>
      <c r="E2151" s="8">
        <f t="shared" si="1"/>
        <v>43366</v>
      </c>
      <c r="F2151" s="9">
        <f>IFERROR(__xludf.DUMMYFUNCTION("""COMPUTED_VALUE"""),0.5212037037037037)</f>
        <v>0.5212037037</v>
      </c>
      <c r="G2151" s="3">
        <f t="shared" si="2"/>
        <v>12</v>
      </c>
      <c r="H2151" s="3">
        <f>IFERROR(__xludf.DUMMYFUNCTION("""COMPUTED_VALUE"""),30.0)</f>
        <v>30</v>
      </c>
      <c r="I2151" s="3">
        <f>IFERROR(__xludf.DUMMYFUNCTION("""COMPUTED_VALUE"""),32.0)</f>
        <v>32</v>
      </c>
    </row>
    <row r="2152">
      <c r="A2152" s="3">
        <v>256.0</v>
      </c>
      <c r="B2152" s="3">
        <v>3.0</v>
      </c>
      <c r="C2152" s="3">
        <v>259.0</v>
      </c>
      <c r="D2152" s="5">
        <v>43366.53162037037</v>
      </c>
      <c r="E2152" s="8">
        <f t="shared" si="1"/>
        <v>43366</v>
      </c>
      <c r="F2152" s="9">
        <f>IFERROR(__xludf.DUMMYFUNCTION("""COMPUTED_VALUE"""),0.5316203703703704)</f>
        <v>0.5316203704</v>
      </c>
      <c r="G2152" s="3">
        <f t="shared" si="2"/>
        <v>12</v>
      </c>
      <c r="H2152" s="3">
        <f>IFERROR(__xludf.DUMMYFUNCTION("""COMPUTED_VALUE"""),45.0)</f>
        <v>45</v>
      </c>
      <c r="I2152" s="3">
        <f>IFERROR(__xludf.DUMMYFUNCTION("""COMPUTED_VALUE"""),32.0)</f>
        <v>32</v>
      </c>
    </row>
    <row r="2153">
      <c r="A2153" s="3">
        <v>269.0</v>
      </c>
      <c r="B2153" s="3">
        <v>0.0</v>
      </c>
      <c r="C2153" s="3">
        <v>269.0</v>
      </c>
      <c r="D2153" s="5">
        <v>43366.542025462964</v>
      </c>
      <c r="E2153" s="8">
        <f t="shared" si="1"/>
        <v>43366</v>
      </c>
      <c r="F2153" s="9">
        <f>IFERROR(__xludf.DUMMYFUNCTION("""COMPUTED_VALUE"""),0.542025462962963)</f>
        <v>0.542025463</v>
      </c>
      <c r="G2153" s="3">
        <f t="shared" si="2"/>
        <v>13</v>
      </c>
      <c r="H2153" s="3">
        <f>IFERROR(__xludf.DUMMYFUNCTION("""COMPUTED_VALUE"""),0.0)</f>
        <v>0</v>
      </c>
      <c r="I2153" s="3">
        <f>IFERROR(__xludf.DUMMYFUNCTION("""COMPUTED_VALUE"""),31.0)</f>
        <v>31</v>
      </c>
    </row>
    <row r="2154">
      <c r="A2154" s="3">
        <v>307.0</v>
      </c>
      <c r="B2154" s="3">
        <v>3.0</v>
      </c>
      <c r="C2154" s="3">
        <v>310.0</v>
      </c>
      <c r="D2154" s="5">
        <v>43366.55243055556</v>
      </c>
      <c r="E2154" s="8">
        <f t="shared" si="1"/>
        <v>43366</v>
      </c>
      <c r="F2154" s="9">
        <f>IFERROR(__xludf.DUMMYFUNCTION("""COMPUTED_VALUE"""),0.5524305555555555)</f>
        <v>0.5524305556</v>
      </c>
      <c r="G2154" s="3">
        <f t="shared" si="2"/>
        <v>13</v>
      </c>
      <c r="H2154" s="3">
        <f>IFERROR(__xludf.DUMMYFUNCTION("""COMPUTED_VALUE"""),15.0)</f>
        <v>15</v>
      </c>
      <c r="I2154" s="3">
        <f>IFERROR(__xludf.DUMMYFUNCTION("""COMPUTED_VALUE"""),30.0)</f>
        <v>30</v>
      </c>
    </row>
    <row r="2155">
      <c r="A2155" s="3">
        <v>317.0</v>
      </c>
      <c r="B2155" s="3">
        <v>2.0</v>
      </c>
      <c r="C2155" s="3">
        <v>319.0</v>
      </c>
      <c r="D2155" s="5">
        <v>43366.56285879629</v>
      </c>
      <c r="E2155" s="8">
        <f t="shared" si="1"/>
        <v>43366</v>
      </c>
      <c r="F2155" s="9">
        <f>IFERROR(__xludf.DUMMYFUNCTION("""COMPUTED_VALUE"""),0.5628587962962963)</f>
        <v>0.5628587963</v>
      </c>
      <c r="G2155" s="3">
        <f t="shared" si="2"/>
        <v>13</v>
      </c>
      <c r="H2155" s="3">
        <f>IFERROR(__xludf.DUMMYFUNCTION("""COMPUTED_VALUE"""),30.0)</f>
        <v>30</v>
      </c>
      <c r="I2155" s="3">
        <f>IFERROR(__xludf.DUMMYFUNCTION("""COMPUTED_VALUE"""),31.0)</f>
        <v>31</v>
      </c>
    </row>
    <row r="2156">
      <c r="A2156" s="3">
        <v>365.0</v>
      </c>
      <c r="B2156" s="3">
        <v>4.0</v>
      </c>
      <c r="C2156" s="3">
        <v>369.0</v>
      </c>
      <c r="D2156" s="5">
        <v>43366.573275462964</v>
      </c>
      <c r="E2156" s="8">
        <f t="shared" si="1"/>
        <v>43366</v>
      </c>
      <c r="F2156" s="9">
        <f>IFERROR(__xludf.DUMMYFUNCTION("""COMPUTED_VALUE"""),0.573275462962963)</f>
        <v>0.573275463</v>
      </c>
      <c r="G2156" s="3">
        <f t="shared" si="2"/>
        <v>13</v>
      </c>
      <c r="H2156" s="3">
        <f>IFERROR(__xludf.DUMMYFUNCTION("""COMPUTED_VALUE"""),45.0)</f>
        <v>45</v>
      </c>
      <c r="I2156" s="3">
        <f>IFERROR(__xludf.DUMMYFUNCTION("""COMPUTED_VALUE"""),31.0)</f>
        <v>31</v>
      </c>
    </row>
    <row r="2157">
      <c r="A2157" s="3">
        <v>375.0</v>
      </c>
      <c r="B2157" s="3">
        <v>3.0</v>
      </c>
      <c r="C2157" s="3">
        <v>378.0</v>
      </c>
      <c r="D2157" s="5">
        <v>43366.58369212963</v>
      </c>
      <c r="E2157" s="8">
        <f t="shared" si="1"/>
        <v>43366</v>
      </c>
      <c r="F2157" s="9">
        <f>IFERROR(__xludf.DUMMYFUNCTION("""COMPUTED_VALUE"""),0.5836921296296296)</f>
        <v>0.5836921296</v>
      </c>
      <c r="G2157" s="3">
        <f t="shared" si="2"/>
        <v>14</v>
      </c>
      <c r="H2157" s="3">
        <f>IFERROR(__xludf.DUMMYFUNCTION("""COMPUTED_VALUE"""),0.0)</f>
        <v>0</v>
      </c>
      <c r="I2157" s="3">
        <f>IFERROR(__xludf.DUMMYFUNCTION("""COMPUTED_VALUE"""),31.0)</f>
        <v>31</v>
      </c>
    </row>
    <row r="2158">
      <c r="A2158" s="3">
        <v>336.0</v>
      </c>
      <c r="B2158" s="3">
        <v>4.0</v>
      </c>
      <c r="C2158" s="3">
        <v>340.0</v>
      </c>
      <c r="D2158" s="5">
        <v>43366.59410879629</v>
      </c>
      <c r="E2158" s="8">
        <f t="shared" si="1"/>
        <v>43366</v>
      </c>
      <c r="F2158" s="9">
        <f>IFERROR(__xludf.DUMMYFUNCTION("""COMPUTED_VALUE"""),0.5941087962962963)</f>
        <v>0.5941087963</v>
      </c>
      <c r="G2158" s="3">
        <f t="shared" si="2"/>
        <v>14</v>
      </c>
      <c r="H2158" s="3">
        <f>IFERROR(__xludf.DUMMYFUNCTION("""COMPUTED_VALUE"""),15.0)</f>
        <v>15</v>
      </c>
      <c r="I2158" s="3">
        <f>IFERROR(__xludf.DUMMYFUNCTION("""COMPUTED_VALUE"""),31.0)</f>
        <v>31</v>
      </c>
    </row>
    <row r="2159">
      <c r="A2159" s="3">
        <v>371.0</v>
      </c>
      <c r="B2159" s="3">
        <v>2.0</v>
      </c>
      <c r="C2159" s="3">
        <v>373.0</v>
      </c>
      <c r="D2159" s="5">
        <v>43366.604537037034</v>
      </c>
      <c r="E2159" s="8">
        <f t="shared" si="1"/>
        <v>43366</v>
      </c>
      <c r="F2159" s="9">
        <f>IFERROR(__xludf.DUMMYFUNCTION("""COMPUTED_VALUE"""),0.604537037037037)</f>
        <v>0.604537037</v>
      </c>
      <c r="G2159" s="3">
        <f t="shared" si="2"/>
        <v>14</v>
      </c>
      <c r="H2159" s="3">
        <f>IFERROR(__xludf.DUMMYFUNCTION("""COMPUTED_VALUE"""),30.0)</f>
        <v>30</v>
      </c>
      <c r="I2159" s="3">
        <f>IFERROR(__xludf.DUMMYFUNCTION("""COMPUTED_VALUE"""),32.0)</f>
        <v>32</v>
      </c>
    </row>
    <row r="2160">
      <c r="A2160" s="3">
        <v>417.0</v>
      </c>
      <c r="B2160" s="3">
        <v>2.0</v>
      </c>
      <c r="C2160" s="3">
        <v>419.0</v>
      </c>
      <c r="D2160" s="5">
        <v>43366.61494212963</v>
      </c>
      <c r="E2160" s="8">
        <f t="shared" si="1"/>
        <v>43366</v>
      </c>
      <c r="F2160" s="9">
        <f>IFERROR(__xludf.DUMMYFUNCTION("""COMPUTED_VALUE"""),0.6149421296296296)</f>
        <v>0.6149421296</v>
      </c>
      <c r="G2160" s="3">
        <f t="shared" si="2"/>
        <v>14</v>
      </c>
      <c r="H2160" s="3">
        <f>IFERROR(__xludf.DUMMYFUNCTION("""COMPUTED_VALUE"""),45.0)</f>
        <v>45</v>
      </c>
      <c r="I2160" s="3">
        <f>IFERROR(__xludf.DUMMYFUNCTION("""COMPUTED_VALUE"""),31.0)</f>
        <v>31</v>
      </c>
    </row>
    <row r="2161">
      <c r="A2161" s="3">
        <v>408.0</v>
      </c>
      <c r="B2161" s="3">
        <v>2.0</v>
      </c>
      <c r="C2161" s="3">
        <v>410.0</v>
      </c>
      <c r="D2161" s="5">
        <v>43366.62535879629</v>
      </c>
      <c r="E2161" s="8">
        <f t="shared" si="1"/>
        <v>43366</v>
      </c>
      <c r="F2161" s="9">
        <f>IFERROR(__xludf.DUMMYFUNCTION("""COMPUTED_VALUE"""),0.6253587962962963)</f>
        <v>0.6253587963</v>
      </c>
      <c r="G2161" s="3">
        <f t="shared" si="2"/>
        <v>15</v>
      </c>
      <c r="H2161" s="3">
        <f>IFERROR(__xludf.DUMMYFUNCTION("""COMPUTED_VALUE"""),0.0)</f>
        <v>0</v>
      </c>
      <c r="I2161" s="3">
        <f>IFERROR(__xludf.DUMMYFUNCTION("""COMPUTED_VALUE"""),31.0)</f>
        <v>31</v>
      </c>
    </row>
    <row r="2162">
      <c r="A2162" s="3">
        <v>368.0</v>
      </c>
      <c r="B2162" s="3">
        <v>6.0</v>
      </c>
      <c r="C2162" s="3">
        <v>374.0</v>
      </c>
      <c r="D2162" s="5">
        <v>43366.635775462964</v>
      </c>
      <c r="E2162" s="8">
        <f t="shared" si="1"/>
        <v>43366</v>
      </c>
      <c r="F2162" s="9">
        <f>IFERROR(__xludf.DUMMYFUNCTION("""COMPUTED_VALUE"""),0.635775462962963)</f>
        <v>0.635775463</v>
      </c>
      <c r="G2162" s="3">
        <f t="shared" si="2"/>
        <v>15</v>
      </c>
      <c r="H2162" s="3">
        <f>IFERROR(__xludf.DUMMYFUNCTION("""COMPUTED_VALUE"""),15.0)</f>
        <v>15</v>
      </c>
      <c r="I2162" s="3">
        <f>IFERROR(__xludf.DUMMYFUNCTION("""COMPUTED_VALUE"""),31.0)</f>
        <v>31</v>
      </c>
    </row>
    <row r="2163">
      <c r="A2163" s="3">
        <v>365.0</v>
      </c>
      <c r="B2163" s="3">
        <v>4.0</v>
      </c>
      <c r="C2163" s="3">
        <v>369.0</v>
      </c>
      <c r="D2163" s="5">
        <v>43366.646203703705</v>
      </c>
      <c r="E2163" s="8">
        <f t="shared" si="1"/>
        <v>43366</v>
      </c>
      <c r="F2163" s="9">
        <f>IFERROR(__xludf.DUMMYFUNCTION("""COMPUTED_VALUE"""),0.6462037037037037)</f>
        <v>0.6462037037</v>
      </c>
      <c r="G2163" s="3">
        <f t="shared" si="2"/>
        <v>15</v>
      </c>
      <c r="H2163" s="3">
        <f>IFERROR(__xludf.DUMMYFUNCTION("""COMPUTED_VALUE"""),30.0)</f>
        <v>30</v>
      </c>
      <c r="I2163" s="3">
        <f>IFERROR(__xludf.DUMMYFUNCTION("""COMPUTED_VALUE"""),32.0)</f>
        <v>32</v>
      </c>
    </row>
    <row r="2164">
      <c r="A2164" s="3">
        <v>429.0</v>
      </c>
      <c r="B2164" s="3">
        <v>2.0</v>
      </c>
      <c r="C2164" s="3">
        <v>431.0</v>
      </c>
      <c r="D2164" s="5">
        <v>43366.65660879629</v>
      </c>
      <c r="E2164" s="8">
        <f t="shared" si="1"/>
        <v>43366</v>
      </c>
      <c r="F2164" s="9">
        <f>IFERROR(__xludf.DUMMYFUNCTION("""COMPUTED_VALUE"""),0.6566087962962963)</f>
        <v>0.6566087963</v>
      </c>
      <c r="G2164" s="3">
        <f t="shared" si="2"/>
        <v>15</v>
      </c>
      <c r="H2164" s="3">
        <f>IFERROR(__xludf.DUMMYFUNCTION("""COMPUTED_VALUE"""),45.0)</f>
        <v>45</v>
      </c>
      <c r="I2164" s="3">
        <f>IFERROR(__xludf.DUMMYFUNCTION("""COMPUTED_VALUE"""),31.0)</f>
        <v>31</v>
      </c>
    </row>
    <row r="2165">
      <c r="A2165" s="3">
        <v>418.0</v>
      </c>
      <c r="B2165" s="3">
        <v>6.0</v>
      </c>
      <c r="C2165" s="3">
        <v>424.0</v>
      </c>
      <c r="D2165" s="5">
        <v>43366.667025462964</v>
      </c>
      <c r="E2165" s="8">
        <f t="shared" si="1"/>
        <v>43366</v>
      </c>
      <c r="F2165" s="9">
        <f>IFERROR(__xludf.DUMMYFUNCTION("""COMPUTED_VALUE"""),0.667025462962963)</f>
        <v>0.667025463</v>
      </c>
      <c r="G2165" s="3">
        <f t="shared" si="2"/>
        <v>16</v>
      </c>
      <c r="H2165" s="3">
        <f>IFERROR(__xludf.DUMMYFUNCTION("""COMPUTED_VALUE"""),0.0)</f>
        <v>0</v>
      </c>
      <c r="I2165" s="3">
        <f>IFERROR(__xludf.DUMMYFUNCTION("""COMPUTED_VALUE"""),31.0)</f>
        <v>31</v>
      </c>
    </row>
    <row r="2166">
      <c r="A2166" s="3">
        <v>421.0</v>
      </c>
      <c r="B2166" s="3">
        <v>5.0</v>
      </c>
      <c r="C2166" s="3">
        <v>426.0</v>
      </c>
      <c r="D2166" s="5">
        <v>43366.67744212963</v>
      </c>
      <c r="E2166" s="8">
        <f t="shared" si="1"/>
        <v>43366</v>
      </c>
      <c r="F2166" s="9">
        <f>IFERROR(__xludf.DUMMYFUNCTION("""COMPUTED_VALUE"""),0.6774421296296296)</f>
        <v>0.6774421296</v>
      </c>
      <c r="G2166" s="3">
        <f t="shared" si="2"/>
        <v>16</v>
      </c>
      <c r="H2166" s="3">
        <f>IFERROR(__xludf.DUMMYFUNCTION("""COMPUTED_VALUE"""),15.0)</f>
        <v>15</v>
      </c>
      <c r="I2166" s="3">
        <f>IFERROR(__xludf.DUMMYFUNCTION("""COMPUTED_VALUE"""),31.0)</f>
        <v>31</v>
      </c>
    </row>
    <row r="2167">
      <c r="A2167" s="3">
        <v>429.0</v>
      </c>
      <c r="B2167" s="3">
        <v>8.0</v>
      </c>
      <c r="C2167" s="3">
        <v>437.0</v>
      </c>
      <c r="D2167" s="5">
        <v>43366.68785879629</v>
      </c>
      <c r="E2167" s="8">
        <f t="shared" si="1"/>
        <v>43366</v>
      </c>
      <c r="F2167" s="9">
        <f>IFERROR(__xludf.DUMMYFUNCTION("""COMPUTED_VALUE"""),0.6878587962962963)</f>
        <v>0.6878587963</v>
      </c>
      <c r="G2167" s="3">
        <f t="shared" si="2"/>
        <v>16</v>
      </c>
      <c r="H2167" s="3">
        <f>IFERROR(__xludf.DUMMYFUNCTION("""COMPUTED_VALUE"""),30.0)</f>
        <v>30</v>
      </c>
      <c r="I2167" s="3">
        <f>IFERROR(__xludf.DUMMYFUNCTION("""COMPUTED_VALUE"""),31.0)</f>
        <v>31</v>
      </c>
    </row>
    <row r="2168">
      <c r="A2168" s="3">
        <v>425.0</v>
      </c>
      <c r="B2168" s="3">
        <v>4.0</v>
      </c>
      <c r="C2168" s="3">
        <v>429.0</v>
      </c>
      <c r="D2168" s="5">
        <v>43366.698275462964</v>
      </c>
      <c r="E2168" s="8">
        <f t="shared" si="1"/>
        <v>43366</v>
      </c>
      <c r="F2168" s="9">
        <f>IFERROR(__xludf.DUMMYFUNCTION("""COMPUTED_VALUE"""),0.698275462962963)</f>
        <v>0.698275463</v>
      </c>
      <c r="G2168" s="3">
        <f t="shared" si="2"/>
        <v>16</v>
      </c>
      <c r="H2168" s="3">
        <f>IFERROR(__xludf.DUMMYFUNCTION("""COMPUTED_VALUE"""),45.0)</f>
        <v>45</v>
      </c>
      <c r="I2168" s="3">
        <f>IFERROR(__xludf.DUMMYFUNCTION("""COMPUTED_VALUE"""),31.0)</f>
        <v>31</v>
      </c>
    </row>
    <row r="2169">
      <c r="A2169" s="3">
        <v>399.0</v>
      </c>
      <c r="B2169" s="3">
        <v>1.0</v>
      </c>
      <c r="C2169" s="3">
        <v>396.0</v>
      </c>
      <c r="D2169" s="5">
        <v>43366.708703703705</v>
      </c>
      <c r="E2169" s="8">
        <f t="shared" si="1"/>
        <v>43366</v>
      </c>
      <c r="F2169" s="9">
        <f>IFERROR(__xludf.DUMMYFUNCTION("""COMPUTED_VALUE"""),0.7087037037037037)</f>
        <v>0.7087037037</v>
      </c>
      <c r="G2169" s="3">
        <f t="shared" si="2"/>
        <v>17</v>
      </c>
      <c r="H2169" s="3">
        <f>IFERROR(__xludf.DUMMYFUNCTION("""COMPUTED_VALUE"""),0.0)</f>
        <v>0</v>
      </c>
      <c r="I2169" s="3">
        <f>IFERROR(__xludf.DUMMYFUNCTION("""COMPUTED_VALUE"""),32.0)</f>
        <v>32</v>
      </c>
    </row>
    <row r="2170">
      <c r="A2170" s="3">
        <v>352.0</v>
      </c>
      <c r="B2170" s="3">
        <v>2.0</v>
      </c>
      <c r="C2170" s="3">
        <v>354.0</v>
      </c>
      <c r="D2170" s="5">
        <v>43366.71910879629</v>
      </c>
      <c r="E2170" s="8">
        <f t="shared" si="1"/>
        <v>43366</v>
      </c>
      <c r="F2170" s="9">
        <f>IFERROR(__xludf.DUMMYFUNCTION("""COMPUTED_VALUE"""),0.7191087962962963)</f>
        <v>0.7191087963</v>
      </c>
      <c r="G2170" s="3">
        <f t="shared" si="2"/>
        <v>17</v>
      </c>
      <c r="H2170" s="3">
        <f>IFERROR(__xludf.DUMMYFUNCTION("""COMPUTED_VALUE"""),15.0)</f>
        <v>15</v>
      </c>
      <c r="I2170" s="3">
        <f>IFERROR(__xludf.DUMMYFUNCTION("""COMPUTED_VALUE"""),31.0)</f>
        <v>31</v>
      </c>
    </row>
    <row r="2171">
      <c r="A2171" s="3">
        <v>375.0</v>
      </c>
      <c r="B2171" s="3">
        <v>4.0</v>
      </c>
      <c r="C2171" s="3">
        <v>379.0</v>
      </c>
      <c r="D2171" s="5">
        <v>43366.729525462964</v>
      </c>
      <c r="E2171" s="8">
        <f t="shared" si="1"/>
        <v>43366</v>
      </c>
      <c r="F2171" s="9">
        <f>IFERROR(__xludf.DUMMYFUNCTION("""COMPUTED_VALUE"""),0.729525462962963)</f>
        <v>0.729525463</v>
      </c>
      <c r="G2171" s="3">
        <f t="shared" si="2"/>
        <v>17</v>
      </c>
      <c r="H2171" s="3">
        <f>IFERROR(__xludf.DUMMYFUNCTION("""COMPUTED_VALUE"""),30.0)</f>
        <v>30</v>
      </c>
      <c r="I2171" s="3">
        <f>IFERROR(__xludf.DUMMYFUNCTION("""COMPUTED_VALUE"""),31.0)</f>
        <v>31</v>
      </c>
    </row>
    <row r="2172">
      <c r="A2172" s="3">
        <v>397.0</v>
      </c>
      <c r="B2172" s="3">
        <v>6.0</v>
      </c>
      <c r="C2172" s="3">
        <v>403.0</v>
      </c>
      <c r="D2172" s="5">
        <v>43366.73994212963</v>
      </c>
      <c r="E2172" s="8">
        <f t="shared" si="1"/>
        <v>43366</v>
      </c>
      <c r="F2172" s="9">
        <f>IFERROR(__xludf.DUMMYFUNCTION("""COMPUTED_VALUE"""),0.7399421296296296)</f>
        <v>0.7399421296</v>
      </c>
      <c r="G2172" s="3">
        <f t="shared" si="2"/>
        <v>17</v>
      </c>
      <c r="H2172" s="3">
        <f>IFERROR(__xludf.DUMMYFUNCTION("""COMPUTED_VALUE"""),45.0)</f>
        <v>45</v>
      </c>
      <c r="I2172" s="3">
        <f>IFERROR(__xludf.DUMMYFUNCTION("""COMPUTED_VALUE"""),31.0)</f>
        <v>31</v>
      </c>
    </row>
    <row r="2173">
      <c r="A2173" s="3">
        <v>396.0</v>
      </c>
      <c r="B2173" s="3">
        <v>2.0</v>
      </c>
      <c r="C2173" s="3">
        <v>398.0</v>
      </c>
      <c r="D2173" s="5">
        <v>43366.75035879629</v>
      </c>
      <c r="E2173" s="8">
        <f t="shared" si="1"/>
        <v>43366</v>
      </c>
      <c r="F2173" s="9">
        <f>IFERROR(__xludf.DUMMYFUNCTION("""COMPUTED_VALUE"""),0.7503587962962963)</f>
        <v>0.7503587963</v>
      </c>
      <c r="G2173" s="3">
        <f t="shared" si="2"/>
        <v>18</v>
      </c>
      <c r="H2173" s="3">
        <f>IFERROR(__xludf.DUMMYFUNCTION("""COMPUTED_VALUE"""),0.0)</f>
        <v>0</v>
      </c>
      <c r="I2173" s="3">
        <f>IFERROR(__xludf.DUMMYFUNCTION("""COMPUTED_VALUE"""),31.0)</f>
        <v>31</v>
      </c>
    </row>
    <row r="2174">
      <c r="A2174" s="3">
        <v>417.0</v>
      </c>
      <c r="B2174" s="3">
        <v>0.0</v>
      </c>
      <c r="C2174" s="3">
        <v>416.0</v>
      </c>
      <c r="D2174" s="5">
        <v>43366.760775462964</v>
      </c>
      <c r="E2174" s="8">
        <f t="shared" si="1"/>
        <v>43366</v>
      </c>
      <c r="F2174" s="9">
        <f>IFERROR(__xludf.DUMMYFUNCTION("""COMPUTED_VALUE"""),0.760775462962963)</f>
        <v>0.760775463</v>
      </c>
      <c r="G2174" s="3">
        <f t="shared" si="2"/>
        <v>18</v>
      </c>
      <c r="H2174" s="3">
        <f>IFERROR(__xludf.DUMMYFUNCTION("""COMPUTED_VALUE"""),15.0)</f>
        <v>15</v>
      </c>
      <c r="I2174" s="3">
        <f>IFERROR(__xludf.DUMMYFUNCTION("""COMPUTED_VALUE"""),31.0)</f>
        <v>31</v>
      </c>
    </row>
    <row r="2175">
      <c r="A2175" s="3">
        <v>444.0</v>
      </c>
      <c r="B2175" s="3">
        <v>1.0</v>
      </c>
      <c r="C2175" s="3">
        <v>445.0</v>
      </c>
      <c r="D2175" s="5">
        <v>43366.77119212963</v>
      </c>
      <c r="E2175" s="8">
        <f t="shared" si="1"/>
        <v>43366</v>
      </c>
      <c r="F2175" s="9">
        <f>IFERROR(__xludf.DUMMYFUNCTION("""COMPUTED_VALUE"""),0.7711921296296296)</f>
        <v>0.7711921296</v>
      </c>
      <c r="G2175" s="3">
        <f t="shared" si="2"/>
        <v>18</v>
      </c>
      <c r="H2175" s="3">
        <f>IFERROR(__xludf.DUMMYFUNCTION("""COMPUTED_VALUE"""),30.0)</f>
        <v>30</v>
      </c>
      <c r="I2175" s="3">
        <f>IFERROR(__xludf.DUMMYFUNCTION("""COMPUTED_VALUE"""),31.0)</f>
        <v>31</v>
      </c>
    </row>
    <row r="2176">
      <c r="A2176" s="3">
        <v>462.0</v>
      </c>
      <c r="B2176" s="3">
        <v>4.0</v>
      </c>
      <c r="C2176" s="3">
        <v>466.0</v>
      </c>
      <c r="D2176" s="5">
        <v>43366.78160879629</v>
      </c>
      <c r="E2176" s="8">
        <f t="shared" si="1"/>
        <v>43366</v>
      </c>
      <c r="F2176" s="9">
        <f>IFERROR(__xludf.DUMMYFUNCTION("""COMPUTED_VALUE"""),0.7816087962962963)</f>
        <v>0.7816087963</v>
      </c>
      <c r="G2176" s="3">
        <f t="shared" si="2"/>
        <v>18</v>
      </c>
      <c r="H2176" s="3">
        <f>IFERROR(__xludf.DUMMYFUNCTION("""COMPUTED_VALUE"""),45.0)</f>
        <v>45</v>
      </c>
      <c r="I2176" s="3">
        <f>IFERROR(__xludf.DUMMYFUNCTION("""COMPUTED_VALUE"""),31.0)</f>
        <v>31</v>
      </c>
    </row>
    <row r="2177">
      <c r="A2177" s="3">
        <v>451.0</v>
      </c>
      <c r="B2177" s="3">
        <v>7.0</v>
      </c>
      <c r="C2177" s="3">
        <v>458.0</v>
      </c>
      <c r="D2177" s="5">
        <v>43366.792025462964</v>
      </c>
      <c r="E2177" s="8">
        <f t="shared" si="1"/>
        <v>43366</v>
      </c>
      <c r="F2177" s="9">
        <f>IFERROR(__xludf.DUMMYFUNCTION("""COMPUTED_VALUE"""),0.792025462962963)</f>
        <v>0.792025463</v>
      </c>
      <c r="G2177" s="3">
        <f t="shared" si="2"/>
        <v>19</v>
      </c>
      <c r="H2177" s="3">
        <f>IFERROR(__xludf.DUMMYFUNCTION("""COMPUTED_VALUE"""),0.0)</f>
        <v>0</v>
      </c>
      <c r="I2177" s="3">
        <f>IFERROR(__xludf.DUMMYFUNCTION("""COMPUTED_VALUE"""),31.0)</f>
        <v>31</v>
      </c>
    </row>
    <row r="2178">
      <c r="A2178" s="3">
        <v>445.0</v>
      </c>
      <c r="B2178" s="3">
        <v>7.0</v>
      </c>
      <c r="C2178" s="3">
        <v>443.0</v>
      </c>
      <c r="D2178" s="5">
        <v>43366.80244212963</v>
      </c>
      <c r="E2178" s="8">
        <f t="shared" si="1"/>
        <v>43366</v>
      </c>
      <c r="F2178" s="9">
        <f>IFERROR(__xludf.DUMMYFUNCTION("""COMPUTED_VALUE"""),0.8024421296296296)</f>
        <v>0.8024421296</v>
      </c>
      <c r="G2178" s="3">
        <f t="shared" si="2"/>
        <v>19</v>
      </c>
      <c r="H2178" s="3">
        <f>IFERROR(__xludf.DUMMYFUNCTION("""COMPUTED_VALUE"""),15.0)</f>
        <v>15</v>
      </c>
      <c r="I2178" s="3">
        <f>IFERROR(__xludf.DUMMYFUNCTION("""COMPUTED_VALUE"""),31.0)</f>
        <v>31</v>
      </c>
    </row>
    <row r="2179">
      <c r="A2179" s="3">
        <v>456.0</v>
      </c>
      <c r="B2179" s="3">
        <v>6.0</v>
      </c>
      <c r="C2179" s="3">
        <v>462.0</v>
      </c>
      <c r="D2179" s="5">
        <v>43366.81284722222</v>
      </c>
      <c r="E2179" s="8">
        <f t="shared" si="1"/>
        <v>43366</v>
      </c>
      <c r="F2179" s="9">
        <f>IFERROR(__xludf.DUMMYFUNCTION("""COMPUTED_VALUE"""),0.8128472222222223)</f>
        <v>0.8128472222</v>
      </c>
      <c r="G2179" s="3">
        <f t="shared" si="2"/>
        <v>19</v>
      </c>
      <c r="H2179" s="3">
        <f>IFERROR(__xludf.DUMMYFUNCTION("""COMPUTED_VALUE"""),30.0)</f>
        <v>30</v>
      </c>
      <c r="I2179" s="3">
        <f>IFERROR(__xludf.DUMMYFUNCTION("""COMPUTED_VALUE"""),30.0)</f>
        <v>30</v>
      </c>
    </row>
    <row r="2180">
      <c r="A2180" s="3">
        <v>439.0</v>
      </c>
      <c r="B2180" s="3">
        <v>5.0</v>
      </c>
      <c r="C2180" s="3">
        <v>444.0</v>
      </c>
      <c r="D2180" s="5">
        <v>43366.823275462964</v>
      </c>
      <c r="E2180" s="8">
        <f t="shared" si="1"/>
        <v>43366</v>
      </c>
      <c r="F2180" s="9">
        <f>IFERROR(__xludf.DUMMYFUNCTION("""COMPUTED_VALUE"""),0.823275462962963)</f>
        <v>0.823275463</v>
      </c>
      <c r="G2180" s="3">
        <f t="shared" si="2"/>
        <v>19</v>
      </c>
      <c r="H2180" s="3">
        <f>IFERROR(__xludf.DUMMYFUNCTION("""COMPUTED_VALUE"""),45.0)</f>
        <v>45</v>
      </c>
      <c r="I2180" s="3">
        <f>IFERROR(__xludf.DUMMYFUNCTION("""COMPUTED_VALUE"""),31.0)</f>
        <v>31</v>
      </c>
    </row>
    <row r="2181">
      <c r="A2181" s="3">
        <v>458.0</v>
      </c>
      <c r="B2181" s="3">
        <v>6.0</v>
      </c>
      <c r="C2181" s="3">
        <v>464.0</v>
      </c>
      <c r="D2181" s="5">
        <v>43366.83369212963</v>
      </c>
      <c r="E2181" s="8">
        <f t="shared" si="1"/>
        <v>43366</v>
      </c>
      <c r="F2181" s="9">
        <f>IFERROR(__xludf.DUMMYFUNCTION("""COMPUTED_VALUE"""),0.8336921296296296)</f>
        <v>0.8336921296</v>
      </c>
      <c r="G2181" s="3">
        <f t="shared" si="2"/>
        <v>20</v>
      </c>
      <c r="H2181" s="3">
        <f>IFERROR(__xludf.DUMMYFUNCTION("""COMPUTED_VALUE"""),0.0)</f>
        <v>0</v>
      </c>
      <c r="I2181" s="3">
        <f>IFERROR(__xludf.DUMMYFUNCTION("""COMPUTED_VALUE"""),31.0)</f>
        <v>31</v>
      </c>
    </row>
    <row r="2182">
      <c r="A2182" s="3">
        <v>442.0</v>
      </c>
      <c r="B2182" s="3">
        <v>9.0</v>
      </c>
      <c r="C2182" s="3">
        <v>451.0</v>
      </c>
      <c r="D2182" s="5">
        <v>43366.84409722222</v>
      </c>
      <c r="E2182" s="8">
        <f t="shared" si="1"/>
        <v>43366</v>
      </c>
      <c r="F2182" s="9">
        <f>IFERROR(__xludf.DUMMYFUNCTION("""COMPUTED_VALUE"""),0.8440972222222223)</f>
        <v>0.8440972222</v>
      </c>
      <c r="G2182" s="3">
        <f t="shared" si="2"/>
        <v>20</v>
      </c>
      <c r="H2182" s="3">
        <f>IFERROR(__xludf.DUMMYFUNCTION("""COMPUTED_VALUE"""),15.0)</f>
        <v>15</v>
      </c>
      <c r="I2182" s="3">
        <f>IFERROR(__xludf.DUMMYFUNCTION("""COMPUTED_VALUE"""),30.0)</f>
        <v>30</v>
      </c>
    </row>
    <row r="2183">
      <c r="A2183" s="3">
        <v>448.0</v>
      </c>
      <c r="B2183" s="3">
        <v>8.0</v>
      </c>
      <c r="C2183" s="3">
        <v>456.0</v>
      </c>
      <c r="D2183" s="5">
        <v>43366.85451388889</v>
      </c>
      <c r="E2183" s="8">
        <f t="shared" si="1"/>
        <v>43366</v>
      </c>
      <c r="F2183" s="9">
        <f>IFERROR(__xludf.DUMMYFUNCTION("""COMPUTED_VALUE"""),0.8545138888888889)</f>
        <v>0.8545138889</v>
      </c>
      <c r="G2183" s="3">
        <f t="shared" si="2"/>
        <v>20</v>
      </c>
      <c r="H2183" s="3">
        <f>IFERROR(__xludf.DUMMYFUNCTION("""COMPUTED_VALUE"""),30.0)</f>
        <v>30</v>
      </c>
      <c r="I2183" s="3">
        <f>IFERROR(__xludf.DUMMYFUNCTION("""COMPUTED_VALUE"""),30.0)</f>
        <v>30</v>
      </c>
    </row>
    <row r="2184">
      <c r="A2184" s="3">
        <v>534.0</v>
      </c>
      <c r="B2184" s="3">
        <v>6.0</v>
      </c>
      <c r="C2184" s="3">
        <v>533.0</v>
      </c>
      <c r="D2184" s="5">
        <v>43366.86494212963</v>
      </c>
      <c r="E2184" s="8">
        <f t="shared" si="1"/>
        <v>43366</v>
      </c>
      <c r="F2184" s="9">
        <f>IFERROR(__xludf.DUMMYFUNCTION("""COMPUTED_VALUE"""),0.8649421296296296)</f>
        <v>0.8649421296</v>
      </c>
      <c r="G2184" s="3">
        <f t="shared" si="2"/>
        <v>20</v>
      </c>
      <c r="H2184" s="3">
        <f>IFERROR(__xludf.DUMMYFUNCTION("""COMPUTED_VALUE"""),45.0)</f>
        <v>45</v>
      </c>
      <c r="I2184" s="3">
        <f>IFERROR(__xludf.DUMMYFUNCTION("""COMPUTED_VALUE"""),31.0)</f>
        <v>31</v>
      </c>
    </row>
    <row r="2185">
      <c r="A2185" s="3">
        <v>515.0</v>
      </c>
      <c r="B2185" s="3">
        <v>4.0</v>
      </c>
      <c r="C2185" s="3">
        <v>519.0</v>
      </c>
      <c r="D2185" s="5">
        <v>43366.87534722222</v>
      </c>
      <c r="E2185" s="8">
        <f t="shared" si="1"/>
        <v>43366</v>
      </c>
      <c r="F2185" s="9">
        <f>IFERROR(__xludf.DUMMYFUNCTION("""COMPUTED_VALUE"""),0.8753472222222223)</f>
        <v>0.8753472222</v>
      </c>
      <c r="G2185" s="3">
        <f t="shared" si="2"/>
        <v>21</v>
      </c>
      <c r="H2185" s="3">
        <f>IFERROR(__xludf.DUMMYFUNCTION("""COMPUTED_VALUE"""),0.0)</f>
        <v>0</v>
      </c>
      <c r="I2185" s="3">
        <f>IFERROR(__xludf.DUMMYFUNCTION("""COMPUTED_VALUE"""),30.0)</f>
        <v>30</v>
      </c>
    </row>
    <row r="2186">
      <c r="A2186" s="3">
        <v>572.0</v>
      </c>
      <c r="B2186" s="3">
        <v>5.0</v>
      </c>
      <c r="C2186" s="3">
        <v>577.0</v>
      </c>
      <c r="D2186" s="5">
        <v>43366.885775462964</v>
      </c>
      <c r="E2186" s="8">
        <f t="shared" si="1"/>
        <v>43366</v>
      </c>
      <c r="F2186" s="9">
        <f>IFERROR(__xludf.DUMMYFUNCTION("""COMPUTED_VALUE"""),0.885775462962963)</f>
        <v>0.885775463</v>
      </c>
      <c r="G2186" s="3">
        <f t="shared" si="2"/>
        <v>21</v>
      </c>
      <c r="H2186" s="3">
        <f>IFERROR(__xludf.DUMMYFUNCTION("""COMPUTED_VALUE"""),15.0)</f>
        <v>15</v>
      </c>
      <c r="I2186" s="3">
        <f>IFERROR(__xludf.DUMMYFUNCTION("""COMPUTED_VALUE"""),31.0)</f>
        <v>31</v>
      </c>
    </row>
    <row r="2187">
      <c r="A2187" s="3">
        <v>563.0</v>
      </c>
      <c r="B2187" s="3">
        <v>8.0</v>
      </c>
      <c r="C2187" s="3">
        <v>571.0</v>
      </c>
      <c r="D2187" s="5">
        <v>43366.89618055556</v>
      </c>
      <c r="E2187" s="8">
        <f t="shared" si="1"/>
        <v>43366</v>
      </c>
      <c r="F2187" s="9">
        <f>IFERROR(__xludf.DUMMYFUNCTION("""COMPUTED_VALUE"""),0.8961805555555555)</f>
        <v>0.8961805556</v>
      </c>
      <c r="G2187" s="3">
        <f t="shared" si="2"/>
        <v>21</v>
      </c>
      <c r="H2187" s="3">
        <f>IFERROR(__xludf.DUMMYFUNCTION("""COMPUTED_VALUE"""),30.0)</f>
        <v>30</v>
      </c>
      <c r="I2187" s="3">
        <f>IFERROR(__xludf.DUMMYFUNCTION("""COMPUTED_VALUE"""),30.0)</f>
        <v>30</v>
      </c>
    </row>
    <row r="2188">
      <c r="A2188" s="3">
        <v>585.0</v>
      </c>
      <c r="B2188" s="3">
        <v>10.0</v>
      </c>
      <c r="C2188" s="3">
        <v>595.0</v>
      </c>
      <c r="D2188" s="5">
        <v>43366.90660879629</v>
      </c>
      <c r="E2188" s="8">
        <f t="shared" si="1"/>
        <v>43366</v>
      </c>
      <c r="F2188" s="9">
        <f>IFERROR(__xludf.DUMMYFUNCTION("""COMPUTED_VALUE"""),0.9066087962962963)</f>
        <v>0.9066087963</v>
      </c>
      <c r="G2188" s="3">
        <f t="shared" si="2"/>
        <v>21</v>
      </c>
      <c r="H2188" s="3">
        <f>IFERROR(__xludf.DUMMYFUNCTION("""COMPUTED_VALUE"""),45.0)</f>
        <v>45</v>
      </c>
      <c r="I2188" s="3">
        <f>IFERROR(__xludf.DUMMYFUNCTION("""COMPUTED_VALUE"""),31.0)</f>
        <v>31</v>
      </c>
    </row>
    <row r="2189">
      <c r="A2189" s="3">
        <v>555.0</v>
      </c>
      <c r="B2189" s="3">
        <v>6.0</v>
      </c>
      <c r="C2189" s="3">
        <v>561.0</v>
      </c>
      <c r="D2189" s="5">
        <v>43366.91701388889</v>
      </c>
      <c r="E2189" s="8">
        <f t="shared" si="1"/>
        <v>43366</v>
      </c>
      <c r="F2189" s="9">
        <f>IFERROR(__xludf.DUMMYFUNCTION("""COMPUTED_VALUE"""),0.9170138888888889)</f>
        <v>0.9170138889</v>
      </c>
      <c r="G2189" s="3">
        <f t="shared" si="2"/>
        <v>22</v>
      </c>
      <c r="H2189" s="3">
        <f>IFERROR(__xludf.DUMMYFUNCTION("""COMPUTED_VALUE"""),0.0)</f>
        <v>0</v>
      </c>
      <c r="I2189" s="3">
        <f>IFERROR(__xludf.DUMMYFUNCTION("""COMPUTED_VALUE"""),30.0)</f>
        <v>30</v>
      </c>
    </row>
    <row r="2190">
      <c r="A2190" s="3">
        <v>571.0</v>
      </c>
      <c r="B2190" s="3">
        <v>6.0</v>
      </c>
      <c r="C2190" s="3">
        <v>577.0</v>
      </c>
      <c r="D2190" s="5">
        <v>43366.92743055556</v>
      </c>
      <c r="E2190" s="8">
        <f t="shared" si="1"/>
        <v>43366</v>
      </c>
      <c r="F2190" s="9">
        <f>IFERROR(__xludf.DUMMYFUNCTION("""COMPUTED_VALUE"""),0.9274305555555555)</f>
        <v>0.9274305556</v>
      </c>
      <c r="G2190" s="3">
        <f t="shared" si="2"/>
        <v>22</v>
      </c>
      <c r="H2190" s="3">
        <f>IFERROR(__xludf.DUMMYFUNCTION("""COMPUTED_VALUE"""),15.0)</f>
        <v>15</v>
      </c>
      <c r="I2190" s="3">
        <f>IFERROR(__xludf.DUMMYFUNCTION("""COMPUTED_VALUE"""),30.0)</f>
        <v>30</v>
      </c>
    </row>
    <row r="2191">
      <c r="A2191" s="3">
        <v>545.0</v>
      </c>
      <c r="B2191" s="3">
        <v>7.0</v>
      </c>
      <c r="C2191" s="3">
        <v>552.0</v>
      </c>
      <c r="D2191" s="5">
        <v>43366.93784722222</v>
      </c>
      <c r="E2191" s="8">
        <f t="shared" si="1"/>
        <v>43366</v>
      </c>
      <c r="F2191" s="9">
        <f>IFERROR(__xludf.DUMMYFUNCTION("""COMPUTED_VALUE"""),0.9378472222222223)</f>
        <v>0.9378472222</v>
      </c>
      <c r="G2191" s="3">
        <f t="shared" si="2"/>
        <v>22</v>
      </c>
      <c r="H2191" s="3">
        <f>IFERROR(__xludf.DUMMYFUNCTION("""COMPUTED_VALUE"""),30.0)</f>
        <v>30</v>
      </c>
      <c r="I2191" s="3">
        <f>IFERROR(__xludf.DUMMYFUNCTION("""COMPUTED_VALUE"""),30.0)</f>
        <v>30</v>
      </c>
    </row>
    <row r="2192">
      <c r="A2192" s="3">
        <v>510.0</v>
      </c>
      <c r="B2192" s="3">
        <v>5.0</v>
      </c>
      <c r="C2192" s="3">
        <v>515.0</v>
      </c>
      <c r="D2192" s="5">
        <v>43366.94826388889</v>
      </c>
      <c r="E2192" s="8">
        <f t="shared" si="1"/>
        <v>43366</v>
      </c>
      <c r="F2192" s="9">
        <f>IFERROR(__xludf.DUMMYFUNCTION("""COMPUTED_VALUE"""),0.9482638888888889)</f>
        <v>0.9482638889</v>
      </c>
      <c r="G2192" s="3">
        <f t="shared" si="2"/>
        <v>22</v>
      </c>
      <c r="H2192" s="3">
        <f>IFERROR(__xludf.DUMMYFUNCTION("""COMPUTED_VALUE"""),45.0)</f>
        <v>45</v>
      </c>
      <c r="I2192" s="3">
        <f>IFERROR(__xludf.DUMMYFUNCTION("""COMPUTED_VALUE"""),30.0)</f>
        <v>30</v>
      </c>
    </row>
    <row r="2193">
      <c r="A2193" s="3">
        <v>468.0</v>
      </c>
      <c r="B2193" s="3">
        <v>0.0</v>
      </c>
      <c r="C2193" s="3">
        <v>468.0</v>
      </c>
      <c r="D2193" s="5">
        <v>43366.95868055556</v>
      </c>
      <c r="E2193" s="8">
        <f t="shared" si="1"/>
        <v>43366</v>
      </c>
      <c r="F2193" s="9">
        <f>IFERROR(__xludf.DUMMYFUNCTION("""COMPUTED_VALUE"""),0.9586805555555555)</f>
        <v>0.9586805556</v>
      </c>
      <c r="G2193" s="3">
        <f t="shared" si="2"/>
        <v>23</v>
      </c>
      <c r="H2193" s="3">
        <f>IFERROR(__xludf.DUMMYFUNCTION("""COMPUTED_VALUE"""),0.0)</f>
        <v>0</v>
      </c>
      <c r="I2193" s="3">
        <f>IFERROR(__xludf.DUMMYFUNCTION("""COMPUTED_VALUE"""),30.0)</f>
        <v>30</v>
      </c>
    </row>
    <row r="2194">
      <c r="A2194" s="3">
        <v>432.0</v>
      </c>
      <c r="B2194" s="3">
        <v>0.0</v>
      </c>
      <c r="C2194" s="3">
        <v>432.0</v>
      </c>
      <c r="D2194" s="5">
        <v>43366.96910879629</v>
      </c>
      <c r="E2194" s="8">
        <f t="shared" si="1"/>
        <v>43366</v>
      </c>
      <c r="F2194" s="9">
        <f>IFERROR(__xludf.DUMMYFUNCTION("""COMPUTED_VALUE"""),0.9691087962962963)</f>
        <v>0.9691087963</v>
      </c>
      <c r="G2194" s="3">
        <f t="shared" si="2"/>
        <v>23</v>
      </c>
      <c r="H2194" s="3">
        <f>IFERROR(__xludf.DUMMYFUNCTION("""COMPUTED_VALUE"""),15.0)</f>
        <v>15</v>
      </c>
      <c r="I2194" s="3">
        <f>IFERROR(__xludf.DUMMYFUNCTION("""COMPUTED_VALUE"""),31.0)</f>
        <v>31</v>
      </c>
    </row>
    <row r="2195">
      <c r="A2195" s="3">
        <v>399.0</v>
      </c>
      <c r="B2195" s="3">
        <v>1.0</v>
      </c>
      <c r="C2195" s="3">
        <v>400.0</v>
      </c>
      <c r="D2195" s="5">
        <v>43366.97951388889</v>
      </c>
      <c r="E2195" s="8">
        <f t="shared" si="1"/>
        <v>43366</v>
      </c>
      <c r="F2195" s="9">
        <f>IFERROR(__xludf.DUMMYFUNCTION("""COMPUTED_VALUE"""),0.9795138888888889)</f>
        <v>0.9795138889</v>
      </c>
      <c r="G2195" s="3">
        <f t="shared" si="2"/>
        <v>23</v>
      </c>
      <c r="H2195" s="3">
        <f>IFERROR(__xludf.DUMMYFUNCTION("""COMPUTED_VALUE"""),30.0)</f>
        <v>30</v>
      </c>
      <c r="I2195" s="3">
        <f>IFERROR(__xludf.DUMMYFUNCTION("""COMPUTED_VALUE"""),30.0)</f>
        <v>30</v>
      </c>
    </row>
    <row r="2196">
      <c r="A2196" s="3">
        <v>347.0</v>
      </c>
      <c r="B2196" s="3">
        <v>0.0</v>
      </c>
      <c r="C2196" s="3">
        <v>346.0</v>
      </c>
      <c r="D2196" s="5">
        <v>43366.98994212963</v>
      </c>
      <c r="E2196" s="8">
        <f t="shared" si="1"/>
        <v>43366</v>
      </c>
      <c r="F2196" s="9">
        <f>IFERROR(__xludf.DUMMYFUNCTION("""COMPUTED_VALUE"""),0.9899421296296296)</f>
        <v>0.9899421296</v>
      </c>
      <c r="G2196" s="3">
        <f t="shared" si="2"/>
        <v>23</v>
      </c>
      <c r="H2196" s="3">
        <f>IFERROR(__xludf.DUMMYFUNCTION("""COMPUTED_VALUE"""),45.0)</f>
        <v>45</v>
      </c>
      <c r="I2196" s="3">
        <f>IFERROR(__xludf.DUMMYFUNCTION("""COMPUTED_VALUE"""),31.0)</f>
        <v>31</v>
      </c>
    </row>
    <row r="2197">
      <c r="A2197" s="3">
        <v>352.0</v>
      </c>
      <c r="B2197" s="3">
        <v>0.0</v>
      </c>
      <c r="C2197" s="3">
        <v>352.0</v>
      </c>
      <c r="D2197" s="5">
        <v>43367.00034722222</v>
      </c>
      <c r="E2197" s="8">
        <f t="shared" si="1"/>
        <v>43367</v>
      </c>
      <c r="F2197" s="9">
        <f>IFERROR(__xludf.DUMMYFUNCTION("""COMPUTED_VALUE"""),3.4722222222222224E-4)</f>
        <v>0.0003472222222</v>
      </c>
      <c r="G2197" s="3">
        <f t="shared" si="2"/>
        <v>0</v>
      </c>
      <c r="H2197" s="3">
        <f>IFERROR(__xludf.DUMMYFUNCTION("""COMPUTED_VALUE"""),0.0)</f>
        <v>0</v>
      </c>
      <c r="I2197" s="3">
        <f>IFERROR(__xludf.DUMMYFUNCTION("""COMPUTED_VALUE"""),30.0)</f>
        <v>30</v>
      </c>
    </row>
    <row r="2198">
      <c r="A2198" s="3">
        <v>345.0</v>
      </c>
      <c r="B2198" s="3">
        <v>5.0</v>
      </c>
      <c r="C2198" s="3">
        <v>350.0</v>
      </c>
      <c r="D2198" s="5">
        <v>43367.01076388889</v>
      </c>
      <c r="E2198" s="8">
        <f t="shared" si="1"/>
        <v>43367</v>
      </c>
      <c r="F2198" s="9">
        <f>IFERROR(__xludf.DUMMYFUNCTION("""COMPUTED_VALUE"""),0.010763888888888889)</f>
        <v>0.01076388889</v>
      </c>
      <c r="G2198" s="3">
        <f t="shared" si="2"/>
        <v>0</v>
      </c>
      <c r="H2198" s="3">
        <f>IFERROR(__xludf.DUMMYFUNCTION("""COMPUTED_VALUE"""),15.0)</f>
        <v>15</v>
      </c>
      <c r="I2198" s="3">
        <f>IFERROR(__xludf.DUMMYFUNCTION("""COMPUTED_VALUE"""),30.0)</f>
        <v>30</v>
      </c>
    </row>
    <row r="2199">
      <c r="A2199" s="3">
        <v>322.0</v>
      </c>
      <c r="B2199" s="3">
        <v>4.0</v>
      </c>
      <c r="C2199" s="3">
        <v>326.0</v>
      </c>
      <c r="D2199" s="5">
        <v>43367.02118055556</v>
      </c>
      <c r="E2199" s="8">
        <f t="shared" si="1"/>
        <v>43367</v>
      </c>
      <c r="F2199" s="9">
        <f>IFERROR(__xludf.DUMMYFUNCTION("""COMPUTED_VALUE"""),0.021180555555555557)</f>
        <v>0.02118055556</v>
      </c>
      <c r="G2199" s="3">
        <f t="shared" si="2"/>
        <v>0</v>
      </c>
      <c r="H2199" s="3">
        <f>IFERROR(__xludf.DUMMYFUNCTION("""COMPUTED_VALUE"""),30.0)</f>
        <v>30</v>
      </c>
      <c r="I2199" s="3">
        <f>IFERROR(__xludf.DUMMYFUNCTION("""COMPUTED_VALUE"""),30.0)</f>
        <v>30</v>
      </c>
    </row>
    <row r="2200">
      <c r="A2200" s="3">
        <v>349.0</v>
      </c>
      <c r="B2200" s="3">
        <v>3.0</v>
      </c>
      <c r="C2200" s="3">
        <v>352.0</v>
      </c>
      <c r="D2200" s="5">
        <v>43367.03159722222</v>
      </c>
      <c r="E2200" s="8">
        <f t="shared" si="1"/>
        <v>43367</v>
      </c>
      <c r="F2200" s="9">
        <f>IFERROR(__xludf.DUMMYFUNCTION("""COMPUTED_VALUE"""),0.03159722222222222)</f>
        <v>0.03159722222</v>
      </c>
      <c r="G2200" s="3">
        <f t="shared" si="2"/>
        <v>0</v>
      </c>
      <c r="H2200" s="3">
        <f>IFERROR(__xludf.DUMMYFUNCTION("""COMPUTED_VALUE"""),45.0)</f>
        <v>45</v>
      </c>
      <c r="I2200" s="3">
        <f>IFERROR(__xludf.DUMMYFUNCTION("""COMPUTED_VALUE"""),30.0)</f>
        <v>30</v>
      </c>
    </row>
    <row r="2201">
      <c r="A2201" s="3">
        <v>404.0</v>
      </c>
      <c r="B2201" s="3">
        <v>4.0</v>
      </c>
      <c r="C2201" s="3">
        <v>408.0</v>
      </c>
      <c r="D2201" s="5">
        <v>43367.04201388889</v>
      </c>
      <c r="E2201" s="8">
        <f t="shared" si="1"/>
        <v>43367</v>
      </c>
      <c r="F2201" s="9">
        <f>IFERROR(__xludf.DUMMYFUNCTION("""COMPUTED_VALUE"""),0.04201388888888889)</f>
        <v>0.04201388889</v>
      </c>
      <c r="G2201" s="3">
        <f t="shared" si="2"/>
        <v>1</v>
      </c>
      <c r="H2201" s="3">
        <f>IFERROR(__xludf.DUMMYFUNCTION("""COMPUTED_VALUE"""),0.0)</f>
        <v>0</v>
      </c>
      <c r="I2201" s="3">
        <f>IFERROR(__xludf.DUMMYFUNCTION("""COMPUTED_VALUE"""),30.0)</f>
        <v>30</v>
      </c>
    </row>
    <row r="2202">
      <c r="A2202" s="3">
        <v>401.0</v>
      </c>
      <c r="B2202" s="3">
        <v>5.0</v>
      </c>
      <c r="C2202" s="3">
        <v>406.0</v>
      </c>
      <c r="D2202" s="5">
        <v>43367.05243055556</v>
      </c>
      <c r="E2202" s="8">
        <f t="shared" si="1"/>
        <v>43367</v>
      </c>
      <c r="F2202" s="9">
        <f>IFERROR(__xludf.DUMMYFUNCTION("""COMPUTED_VALUE"""),0.05243055555555556)</f>
        <v>0.05243055556</v>
      </c>
      <c r="G2202" s="3">
        <f t="shared" si="2"/>
        <v>1</v>
      </c>
      <c r="H2202" s="3">
        <f>IFERROR(__xludf.DUMMYFUNCTION("""COMPUTED_VALUE"""),15.0)</f>
        <v>15</v>
      </c>
      <c r="I2202" s="3">
        <f>IFERROR(__xludf.DUMMYFUNCTION("""COMPUTED_VALUE"""),30.0)</f>
        <v>30</v>
      </c>
    </row>
    <row r="2203">
      <c r="A2203" s="3">
        <v>403.0</v>
      </c>
      <c r="B2203" s="3">
        <v>0.0</v>
      </c>
      <c r="C2203" s="3">
        <v>403.0</v>
      </c>
      <c r="D2203" s="5">
        <v>43367.06284722222</v>
      </c>
      <c r="E2203" s="8">
        <f t="shared" si="1"/>
        <v>43367</v>
      </c>
      <c r="F2203" s="9">
        <f>IFERROR(__xludf.DUMMYFUNCTION("""COMPUTED_VALUE"""),0.06284722222222222)</f>
        <v>0.06284722222</v>
      </c>
      <c r="G2203" s="3">
        <f t="shared" si="2"/>
        <v>1</v>
      </c>
      <c r="H2203" s="3">
        <f>IFERROR(__xludf.DUMMYFUNCTION("""COMPUTED_VALUE"""),30.0)</f>
        <v>30</v>
      </c>
      <c r="I2203" s="3">
        <f>IFERROR(__xludf.DUMMYFUNCTION("""COMPUTED_VALUE"""),30.0)</f>
        <v>30</v>
      </c>
    </row>
    <row r="2204">
      <c r="A2204" s="3">
        <v>355.0</v>
      </c>
      <c r="B2204" s="3">
        <v>2.0</v>
      </c>
      <c r="C2204" s="3">
        <v>357.0</v>
      </c>
      <c r="D2204" s="5">
        <v>43367.07326388889</v>
      </c>
      <c r="E2204" s="8">
        <f t="shared" si="1"/>
        <v>43367</v>
      </c>
      <c r="F2204" s="9">
        <f>IFERROR(__xludf.DUMMYFUNCTION("""COMPUTED_VALUE"""),0.07326388888888889)</f>
        <v>0.07326388889</v>
      </c>
      <c r="G2204" s="3">
        <f t="shared" si="2"/>
        <v>1</v>
      </c>
      <c r="H2204" s="3">
        <f>IFERROR(__xludf.DUMMYFUNCTION("""COMPUTED_VALUE"""),45.0)</f>
        <v>45</v>
      </c>
      <c r="I2204" s="3">
        <f>IFERROR(__xludf.DUMMYFUNCTION("""COMPUTED_VALUE"""),30.0)</f>
        <v>30</v>
      </c>
    </row>
    <row r="2205">
      <c r="A2205" s="3">
        <v>364.0</v>
      </c>
      <c r="B2205" s="3">
        <v>1.0</v>
      </c>
      <c r="C2205" s="3">
        <v>365.0</v>
      </c>
      <c r="D2205" s="5">
        <v>43367.083715277775</v>
      </c>
      <c r="E2205" s="8">
        <f t="shared" si="1"/>
        <v>43367</v>
      </c>
      <c r="F2205" s="9">
        <f>IFERROR(__xludf.DUMMYFUNCTION("""COMPUTED_VALUE"""),0.08371527777777778)</f>
        <v>0.08371527778</v>
      </c>
      <c r="G2205" s="3">
        <f t="shared" si="2"/>
        <v>2</v>
      </c>
      <c r="H2205" s="3">
        <f>IFERROR(__xludf.DUMMYFUNCTION("""COMPUTED_VALUE"""),0.0)</f>
        <v>0</v>
      </c>
      <c r="I2205" s="3">
        <f>IFERROR(__xludf.DUMMYFUNCTION("""COMPUTED_VALUE"""),33.0)</f>
        <v>33</v>
      </c>
    </row>
    <row r="2206">
      <c r="A2206" s="3">
        <v>338.0</v>
      </c>
      <c r="B2206" s="3">
        <v>2.0</v>
      </c>
      <c r="C2206" s="3">
        <v>340.0</v>
      </c>
      <c r="D2206" s="5">
        <v>43367.09409722222</v>
      </c>
      <c r="E2206" s="8">
        <f t="shared" si="1"/>
        <v>43367</v>
      </c>
      <c r="F2206" s="9">
        <f>IFERROR(__xludf.DUMMYFUNCTION("""COMPUTED_VALUE"""),0.09409722222222222)</f>
        <v>0.09409722222</v>
      </c>
      <c r="G2206" s="3">
        <f t="shared" si="2"/>
        <v>2</v>
      </c>
      <c r="H2206" s="3">
        <f>IFERROR(__xludf.DUMMYFUNCTION("""COMPUTED_VALUE"""),15.0)</f>
        <v>15</v>
      </c>
      <c r="I2206" s="3">
        <f>IFERROR(__xludf.DUMMYFUNCTION("""COMPUTED_VALUE"""),30.0)</f>
        <v>30</v>
      </c>
    </row>
    <row r="2207">
      <c r="A2207" s="3">
        <v>336.0</v>
      </c>
      <c r="B2207" s="3">
        <v>1.0</v>
      </c>
      <c r="C2207" s="3">
        <v>337.0</v>
      </c>
      <c r="D2207" s="5">
        <v>43367.104525462964</v>
      </c>
      <c r="E2207" s="8">
        <f t="shared" si="1"/>
        <v>43367</v>
      </c>
      <c r="F2207" s="9">
        <f>IFERROR(__xludf.DUMMYFUNCTION("""COMPUTED_VALUE"""),0.10452546296296296)</f>
        <v>0.104525463</v>
      </c>
      <c r="G2207" s="3">
        <f t="shared" si="2"/>
        <v>2</v>
      </c>
      <c r="H2207" s="3">
        <f>IFERROR(__xludf.DUMMYFUNCTION("""COMPUTED_VALUE"""),30.0)</f>
        <v>30</v>
      </c>
      <c r="I2207" s="3">
        <f>IFERROR(__xludf.DUMMYFUNCTION("""COMPUTED_VALUE"""),31.0)</f>
        <v>31</v>
      </c>
    </row>
    <row r="2208">
      <c r="A2208" s="3">
        <v>324.0</v>
      </c>
      <c r="B2208" s="3">
        <v>2.0</v>
      </c>
      <c r="C2208" s="3">
        <v>326.0</v>
      </c>
      <c r="D2208" s="5">
        <v>43367.11491898148</v>
      </c>
      <c r="E2208" s="8">
        <f t="shared" si="1"/>
        <v>43367</v>
      </c>
      <c r="F2208" s="9">
        <f>IFERROR(__xludf.DUMMYFUNCTION("""COMPUTED_VALUE"""),0.11491898148148148)</f>
        <v>0.1149189815</v>
      </c>
      <c r="G2208" s="3">
        <f t="shared" si="2"/>
        <v>2</v>
      </c>
      <c r="H2208" s="3">
        <f>IFERROR(__xludf.DUMMYFUNCTION("""COMPUTED_VALUE"""),45.0)</f>
        <v>45</v>
      </c>
      <c r="I2208" s="3">
        <f>IFERROR(__xludf.DUMMYFUNCTION("""COMPUTED_VALUE"""),29.0)</f>
        <v>29</v>
      </c>
    </row>
    <row r="2209">
      <c r="A2209" s="3">
        <v>319.0</v>
      </c>
      <c r="B2209" s="3">
        <v>1.0</v>
      </c>
      <c r="C2209" s="3">
        <v>320.0</v>
      </c>
      <c r="D2209" s="5">
        <v>43367.12534722222</v>
      </c>
      <c r="E2209" s="8">
        <f t="shared" si="1"/>
        <v>43367</v>
      </c>
      <c r="F2209" s="9">
        <f>IFERROR(__xludf.DUMMYFUNCTION("""COMPUTED_VALUE"""),0.12534722222222222)</f>
        <v>0.1253472222</v>
      </c>
      <c r="G2209" s="3">
        <f t="shared" si="2"/>
        <v>3</v>
      </c>
      <c r="H2209" s="3">
        <f>IFERROR(__xludf.DUMMYFUNCTION("""COMPUTED_VALUE"""),0.0)</f>
        <v>0</v>
      </c>
      <c r="I2209" s="3">
        <f>IFERROR(__xludf.DUMMYFUNCTION("""COMPUTED_VALUE"""),30.0)</f>
        <v>30</v>
      </c>
    </row>
    <row r="2210">
      <c r="A2210" s="3">
        <v>308.0</v>
      </c>
      <c r="B2210" s="3">
        <v>0.0</v>
      </c>
      <c r="C2210" s="3">
        <v>308.0</v>
      </c>
      <c r="D2210" s="5">
        <v>43367.13575231482</v>
      </c>
      <c r="E2210" s="8">
        <f t="shared" si="1"/>
        <v>43367</v>
      </c>
      <c r="F2210" s="9">
        <f>IFERROR(__xludf.DUMMYFUNCTION("""COMPUTED_VALUE"""),0.1357523148148148)</f>
        <v>0.1357523148</v>
      </c>
      <c r="G2210" s="3">
        <f t="shared" si="2"/>
        <v>3</v>
      </c>
      <c r="H2210" s="3">
        <f>IFERROR(__xludf.DUMMYFUNCTION("""COMPUTED_VALUE"""),15.0)</f>
        <v>15</v>
      </c>
      <c r="I2210" s="3">
        <f>IFERROR(__xludf.DUMMYFUNCTION("""COMPUTED_VALUE"""),29.0)</f>
        <v>29</v>
      </c>
    </row>
    <row r="2211">
      <c r="A2211" s="3">
        <v>262.0</v>
      </c>
      <c r="B2211" s="3">
        <v>0.0</v>
      </c>
      <c r="C2211" s="3">
        <v>262.0</v>
      </c>
      <c r="D2211" s="5">
        <v>43367.14618055556</v>
      </c>
      <c r="E2211" s="8">
        <f t="shared" si="1"/>
        <v>43367</v>
      </c>
      <c r="F2211" s="9">
        <f>IFERROR(__xludf.DUMMYFUNCTION("""COMPUTED_VALUE"""),0.14618055555555556)</f>
        <v>0.1461805556</v>
      </c>
      <c r="G2211" s="3">
        <f t="shared" si="2"/>
        <v>3</v>
      </c>
      <c r="H2211" s="3">
        <f>IFERROR(__xludf.DUMMYFUNCTION("""COMPUTED_VALUE"""),30.0)</f>
        <v>30</v>
      </c>
      <c r="I2211" s="3">
        <f>IFERROR(__xludf.DUMMYFUNCTION("""COMPUTED_VALUE"""),30.0)</f>
        <v>30</v>
      </c>
    </row>
    <row r="2212">
      <c r="A2212" s="3">
        <v>249.0</v>
      </c>
      <c r="B2212" s="3">
        <v>1.0</v>
      </c>
      <c r="C2212" s="3">
        <v>250.0</v>
      </c>
      <c r="D2212" s="5">
        <v>43367.15658564815</v>
      </c>
      <c r="E2212" s="8">
        <f t="shared" si="1"/>
        <v>43367</v>
      </c>
      <c r="F2212" s="9">
        <f>IFERROR(__xludf.DUMMYFUNCTION("""COMPUTED_VALUE"""),0.15658564814814815)</f>
        <v>0.1565856481</v>
      </c>
      <c r="G2212" s="3">
        <f t="shared" si="2"/>
        <v>3</v>
      </c>
      <c r="H2212" s="3">
        <f>IFERROR(__xludf.DUMMYFUNCTION("""COMPUTED_VALUE"""),45.0)</f>
        <v>45</v>
      </c>
      <c r="I2212" s="3">
        <f>IFERROR(__xludf.DUMMYFUNCTION("""COMPUTED_VALUE"""),29.0)</f>
        <v>29</v>
      </c>
    </row>
    <row r="2213">
      <c r="A2213" s="3">
        <v>217.0</v>
      </c>
      <c r="B2213" s="3">
        <v>2.0</v>
      </c>
      <c r="C2213" s="3">
        <v>219.0</v>
      </c>
      <c r="D2213" s="5">
        <v>43367.16701388889</v>
      </c>
      <c r="E2213" s="8">
        <f t="shared" si="1"/>
        <v>43367</v>
      </c>
      <c r="F2213" s="9">
        <f>IFERROR(__xludf.DUMMYFUNCTION("""COMPUTED_VALUE"""),0.16701388888888888)</f>
        <v>0.1670138889</v>
      </c>
      <c r="G2213" s="3">
        <f t="shared" si="2"/>
        <v>4</v>
      </c>
      <c r="H2213" s="3">
        <f>IFERROR(__xludf.DUMMYFUNCTION("""COMPUTED_VALUE"""),0.0)</f>
        <v>0</v>
      </c>
      <c r="I2213" s="3">
        <f>IFERROR(__xludf.DUMMYFUNCTION("""COMPUTED_VALUE"""),30.0)</f>
        <v>30</v>
      </c>
    </row>
    <row r="2214">
      <c r="A2214" s="3">
        <v>215.0</v>
      </c>
      <c r="B2214" s="3">
        <v>5.0</v>
      </c>
      <c r="C2214" s="3">
        <v>220.0</v>
      </c>
      <c r="D2214" s="5">
        <v>43367.17743055556</v>
      </c>
      <c r="E2214" s="8">
        <f t="shared" si="1"/>
        <v>43367</v>
      </c>
      <c r="F2214" s="9">
        <f>IFERROR(__xludf.DUMMYFUNCTION("""COMPUTED_VALUE"""),0.17743055555555556)</f>
        <v>0.1774305556</v>
      </c>
      <c r="G2214" s="3">
        <f t="shared" si="2"/>
        <v>4</v>
      </c>
      <c r="H2214" s="3">
        <f>IFERROR(__xludf.DUMMYFUNCTION("""COMPUTED_VALUE"""),15.0)</f>
        <v>15</v>
      </c>
      <c r="I2214" s="3">
        <f>IFERROR(__xludf.DUMMYFUNCTION("""COMPUTED_VALUE"""),30.0)</f>
        <v>30</v>
      </c>
    </row>
    <row r="2215">
      <c r="A2215" s="3">
        <v>194.0</v>
      </c>
      <c r="B2215" s="3">
        <v>3.0</v>
      </c>
      <c r="C2215" s="3">
        <v>197.0</v>
      </c>
      <c r="D2215" s="5">
        <v>43367.18784722222</v>
      </c>
      <c r="E2215" s="8">
        <f t="shared" si="1"/>
        <v>43367</v>
      </c>
      <c r="F2215" s="9">
        <f>IFERROR(__xludf.DUMMYFUNCTION("""COMPUTED_VALUE"""),0.18784722222222222)</f>
        <v>0.1878472222</v>
      </c>
      <c r="G2215" s="3">
        <f t="shared" si="2"/>
        <v>4</v>
      </c>
      <c r="H2215" s="3">
        <f>IFERROR(__xludf.DUMMYFUNCTION("""COMPUTED_VALUE"""),30.0)</f>
        <v>30</v>
      </c>
      <c r="I2215" s="3">
        <f>IFERROR(__xludf.DUMMYFUNCTION("""COMPUTED_VALUE"""),30.0)</f>
        <v>30</v>
      </c>
    </row>
    <row r="2216">
      <c r="A2216" s="3">
        <v>199.0</v>
      </c>
      <c r="B2216" s="3">
        <v>3.0</v>
      </c>
      <c r="C2216" s="3">
        <v>194.0</v>
      </c>
      <c r="D2216" s="5">
        <v>43367.19826388889</v>
      </c>
      <c r="E2216" s="8">
        <f t="shared" si="1"/>
        <v>43367</v>
      </c>
      <c r="F2216" s="9">
        <f>IFERROR(__xludf.DUMMYFUNCTION("""COMPUTED_VALUE"""),0.19826388888888888)</f>
        <v>0.1982638889</v>
      </c>
      <c r="G2216" s="3">
        <f t="shared" si="2"/>
        <v>4</v>
      </c>
      <c r="H2216" s="3">
        <f>IFERROR(__xludf.DUMMYFUNCTION("""COMPUTED_VALUE"""),45.0)</f>
        <v>45</v>
      </c>
      <c r="I2216" s="3">
        <f>IFERROR(__xludf.DUMMYFUNCTION("""COMPUTED_VALUE"""),30.0)</f>
        <v>30</v>
      </c>
    </row>
    <row r="2217">
      <c r="A2217" s="3">
        <v>173.0</v>
      </c>
      <c r="B2217" s="3">
        <v>2.0</v>
      </c>
      <c r="C2217" s="3">
        <v>175.0</v>
      </c>
      <c r="D2217" s="5">
        <v>43367.20868055556</v>
      </c>
      <c r="E2217" s="8">
        <f t="shared" si="1"/>
        <v>43367</v>
      </c>
      <c r="F2217" s="9">
        <f>IFERROR(__xludf.DUMMYFUNCTION("""COMPUTED_VALUE"""),0.20868055555555556)</f>
        <v>0.2086805556</v>
      </c>
      <c r="G2217" s="3">
        <f t="shared" si="2"/>
        <v>5</v>
      </c>
      <c r="H2217" s="3">
        <f>IFERROR(__xludf.DUMMYFUNCTION("""COMPUTED_VALUE"""),0.0)</f>
        <v>0</v>
      </c>
      <c r="I2217" s="3">
        <f>IFERROR(__xludf.DUMMYFUNCTION("""COMPUTED_VALUE"""),30.0)</f>
        <v>30</v>
      </c>
    </row>
    <row r="2218">
      <c r="A2218" s="3">
        <v>138.0</v>
      </c>
      <c r="B2218" s="3">
        <v>2.0</v>
      </c>
      <c r="C2218" s="3">
        <v>140.0</v>
      </c>
      <c r="D2218" s="5">
        <v>43367.21909722222</v>
      </c>
      <c r="E2218" s="8">
        <f t="shared" si="1"/>
        <v>43367</v>
      </c>
      <c r="F2218" s="9">
        <f>IFERROR(__xludf.DUMMYFUNCTION("""COMPUTED_VALUE"""),0.21909722222222222)</f>
        <v>0.2190972222</v>
      </c>
      <c r="G2218" s="3">
        <f t="shared" si="2"/>
        <v>5</v>
      </c>
      <c r="H2218" s="3">
        <f>IFERROR(__xludf.DUMMYFUNCTION("""COMPUTED_VALUE"""),15.0)</f>
        <v>15</v>
      </c>
      <c r="I2218" s="3">
        <f>IFERROR(__xludf.DUMMYFUNCTION("""COMPUTED_VALUE"""),30.0)</f>
        <v>30</v>
      </c>
    </row>
    <row r="2219">
      <c r="A2219" s="3">
        <v>206.0</v>
      </c>
      <c r="B2219" s="3">
        <v>0.0</v>
      </c>
      <c r="C2219" s="3">
        <v>205.0</v>
      </c>
      <c r="D2219" s="5">
        <v>43367.22950231482</v>
      </c>
      <c r="E2219" s="8">
        <f t="shared" si="1"/>
        <v>43367</v>
      </c>
      <c r="F2219" s="9">
        <f>IFERROR(__xludf.DUMMYFUNCTION("""COMPUTED_VALUE"""),0.2295023148148148)</f>
        <v>0.2295023148</v>
      </c>
      <c r="G2219" s="3">
        <f t="shared" si="2"/>
        <v>5</v>
      </c>
      <c r="H2219" s="3">
        <f>IFERROR(__xludf.DUMMYFUNCTION("""COMPUTED_VALUE"""),30.0)</f>
        <v>30</v>
      </c>
      <c r="I2219" s="3">
        <f>IFERROR(__xludf.DUMMYFUNCTION("""COMPUTED_VALUE"""),29.0)</f>
        <v>29</v>
      </c>
    </row>
    <row r="2220">
      <c r="A2220" s="3">
        <v>203.0</v>
      </c>
      <c r="B2220" s="3">
        <v>1.0</v>
      </c>
      <c r="C2220" s="3">
        <v>204.0</v>
      </c>
      <c r="D2220" s="5">
        <v>43367.23993055556</v>
      </c>
      <c r="E2220" s="8">
        <f t="shared" si="1"/>
        <v>43367</v>
      </c>
      <c r="F2220" s="9">
        <f>IFERROR(__xludf.DUMMYFUNCTION("""COMPUTED_VALUE"""),0.23993055555555556)</f>
        <v>0.2399305556</v>
      </c>
      <c r="G2220" s="3">
        <f t="shared" si="2"/>
        <v>5</v>
      </c>
      <c r="H2220" s="3">
        <f>IFERROR(__xludf.DUMMYFUNCTION("""COMPUTED_VALUE"""),45.0)</f>
        <v>45</v>
      </c>
      <c r="I2220" s="3">
        <f>IFERROR(__xludf.DUMMYFUNCTION("""COMPUTED_VALUE"""),30.0)</f>
        <v>30</v>
      </c>
    </row>
    <row r="2221">
      <c r="A2221" s="3">
        <v>208.0</v>
      </c>
      <c r="B2221" s="3">
        <v>1.0</v>
      </c>
      <c r="C2221" s="3">
        <v>209.0</v>
      </c>
      <c r="D2221" s="5">
        <v>43367.25034722222</v>
      </c>
      <c r="E2221" s="8">
        <f t="shared" si="1"/>
        <v>43367</v>
      </c>
      <c r="F2221" s="9">
        <f>IFERROR(__xludf.DUMMYFUNCTION("""COMPUTED_VALUE"""),0.2503472222222222)</f>
        <v>0.2503472222</v>
      </c>
      <c r="G2221" s="3">
        <f t="shared" si="2"/>
        <v>6</v>
      </c>
      <c r="H2221" s="3">
        <f>IFERROR(__xludf.DUMMYFUNCTION("""COMPUTED_VALUE"""),0.0)</f>
        <v>0</v>
      </c>
      <c r="I2221" s="3">
        <f>IFERROR(__xludf.DUMMYFUNCTION("""COMPUTED_VALUE"""),30.0)</f>
        <v>30</v>
      </c>
    </row>
    <row r="2222">
      <c r="A2222" s="3">
        <v>191.0</v>
      </c>
      <c r="B2222" s="3">
        <v>0.0</v>
      </c>
      <c r="C2222" s="3">
        <v>190.0</v>
      </c>
      <c r="D2222" s="5">
        <v>43367.26075231482</v>
      </c>
      <c r="E2222" s="8">
        <f t="shared" si="1"/>
        <v>43367</v>
      </c>
      <c r="F2222" s="9">
        <f>IFERROR(__xludf.DUMMYFUNCTION("""COMPUTED_VALUE"""),0.2607523148148148)</f>
        <v>0.2607523148</v>
      </c>
      <c r="G2222" s="3">
        <f t="shared" si="2"/>
        <v>6</v>
      </c>
      <c r="H2222" s="3">
        <f>IFERROR(__xludf.DUMMYFUNCTION("""COMPUTED_VALUE"""),15.0)</f>
        <v>15</v>
      </c>
      <c r="I2222" s="3">
        <f>IFERROR(__xludf.DUMMYFUNCTION("""COMPUTED_VALUE"""),29.0)</f>
        <v>29</v>
      </c>
    </row>
    <row r="2223">
      <c r="A2223" s="3">
        <v>148.0</v>
      </c>
      <c r="B2223" s="3">
        <v>0.0</v>
      </c>
      <c r="C2223" s="3">
        <v>147.0</v>
      </c>
      <c r="D2223" s="5">
        <v>43367.27379629629</v>
      </c>
      <c r="E2223" s="8">
        <f t="shared" si="1"/>
        <v>43367</v>
      </c>
      <c r="F2223" s="9">
        <f>IFERROR(__xludf.DUMMYFUNCTION("""COMPUTED_VALUE"""),0.2737962962962963)</f>
        <v>0.2737962963</v>
      </c>
      <c r="G2223" s="3">
        <f t="shared" si="2"/>
        <v>6</v>
      </c>
      <c r="H2223" s="3">
        <f>IFERROR(__xludf.DUMMYFUNCTION("""COMPUTED_VALUE"""),34.0)</f>
        <v>34</v>
      </c>
      <c r="I2223" s="3">
        <f>IFERROR(__xludf.DUMMYFUNCTION("""COMPUTED_VALUE"""),16.0)</f>
        <v>16</v>
      </c>
    </row>
    <row r="2224">
      <c r="A2224" s="3">
        <v>114.0</v>
      </c>
      <c r="B2224" s="3">
        <v>0.0</v>
      </c>
      <c r="C2224" s="3">
        <v>113.0</v>
      </c>
      <c r="D2224" s="5">
        <v>43367.28159722222</v>
      </c>
      <c r="E2224" s="8">
        <f t="shared" si="1"/>
        <v>43367</v>
      </c>
      <c r="F2224" s="9">
        <f>IFERROR(__xludf.DUMMYFUNCTION("""COMPUTED_VALUE"""),0.2815972222222222)</f>
        <v>0.2815972222</v>
      </c>
      <c r="G2224" s="3">
        <f t="shared" si="2"/>
        <v>6</v>
      </c>
      <c r="H2224" s="3">
        <f>IFERROR(__xludf.DUMMYFUNCTION("""COMPUTED_VALUE"""),45.0)</f>
        <v>45</v>
      </c>
      <c r="I2224" s="3">
        <f>IFERROR(__xludf.DUMMYFUNCTION("""COMPUTED_VALUE"""),30.0)</f>
        <v>30</v>
      </c>
    </row>
    <row r="2225">
      <c r="A2225" s="3">
        <v>114.0</v>
      </c>
      <c r="B2225" s="3">
        <v>0.0</v>
      </c>
      <c r="C2225" s="3">
        <v>111.0</v>
      </c>
      <c r="D2225" s="5">
        <v>43367.29200231482</v>
      </c>
      <c r="E2225" s="8">
        <f t="shared" si="1"/>
        <v>43367</v>
      </c>
      <c r="F2225" s="9">
        <f>IFERROR(__xludf.DUMMYFUNCTION("""COMPUTED_VALUE"""),0.2920023148148148)</f>
        <v>0.2920023148</v>
      </c>
      <c r="G2225" s="3">
        <f t="shared" si="2"/>
        <v>7</v>
      </c>
      <c r="H2225" s="3">
        <f>IFERROR(__xludf.DUMMYFUNCTION("""COMPUTED_VALUE"""),0.0)</f>
        <v>0</v>
      </c>
      <c r="I2225" s="3">
        <f>IFERROR(__xludf.DUMMYFUNCTION("""COMPUTED_VALUE"""),29.0)</f>
        <v>29</v>
      </c>
    </row>
    <row r="2226">
      <c r="A2226" s="3">
        <v>117.0</v>
      </c>
      <c r="B2226" s="3">
        <v>0.0</v>
      </c>
      <c r="C2226" s="3">
        <v>117.0</v>
      </c>
      <c r="D2226" s="5">
        <v>43367.302453703705</v>
      </c>
      <c r="E2226" s="8">
        <f t="shared" si="1"/>
        <v>43367</v>
      </c>
      <c r="F2226" s="9">
        <f>IFERROR(__xludf.DUMMYFUNCTION("""COMPUTED_VALUE"""),0.3024537037037037)</f>
        <v>0.3024537037</v>
      </c>
      <c r="G2226" s="3">
        <f t="shared" si="2"/>
        <v>7</v>
      </c>
      <c r="H2226" s="3">
        <f>IFERROR(__xludf.DUMMYFUNCTION("""COMPUTED_VALUE"""),15.0)</f>
        <v>15</v>
      </c>
      <c r="I2226" s="3">
        <f>IFERROR(__xludf.DUMMYFUNCTION("""COMPUTED_VALUE"""),32.0)</f>
        <v>32</v>
      </c>
    </row>
    <row r="2227">
      <c r="A2227" s="3">
        <v>106.0</v>
      </c>
      <c r="B2227" s="3">
        <v>0.0</v>
      </c>
      <c r="C2227" s="3">
        <v>105.0</v>
      </c>
      <c r="D2227" s="5">
        <v>43367.31285879629</v>
      </c>
      <c r="E2227" s="8">
        <f t="shared" si="1"/>
        <v>43367</v>
      </c>
      <c r="F2227" s="9">
        <f>IFERROR(__xludf.DUMMYFUNCTION("""COMPUTED_VALUE"""),0.3128587962962963)</f>
        <v>0.3128587963</v>
      </c>
      <c r="G2227" s="3">
        <f t="shared" si="2"/>
        <v>7</v>
      </c>
      <c r="H2227" s="3">
        <f>IFERROR(__xludf.DUMMYFUNCTION("""COMPUTED_VALUE"""),30.0)</f>
        <v>30</v>
      </c>
      <c r="I2227" s="3">
        <f>IFERROR(__xludf.DUMMYFUNCTION("""COMPUTED_VALUE"""),31.0)</f>
        <v>31</v>
      </c>
    </row>
    <row r="2228">
      <c r="A2228" s="3">
        <v>105.0</v>
      </c>
      <c r="B2228" s="3">
        <v>0.0</v>
      </c>
      <c r="C2228" s="3">
        <v>104.0</v>
      </c>
      <c r="D2228" s="5">
        <v>43367.323275462964</v>
      </c>
      <c r="E2228" s="8">
        <f t="shared" si="1"/>
        <v>43367</v>
      </c>
      <c r="F2228" s="9">
        <f>IFERROR(__xludf.DUMMYFUNCTION("""COMPUTED_VALUE"""),0.32327546296296295)</f>
        <v>0.323275463</v>
      </c>
      <c r="G2228" s="3">
        <f t="shared" si="2"/>
        <v>7</v>
      </c>
      <c r="H2228" s="3">
        <f>IFERROR(__xludf.DUMMYFUNCTION("""COMPUTED_VALUE"""),45.0)</f>
        <v>45</v>
      </c>
      <c r="I2228" s="3">
        <f>IFERROR(__xludf.DUMMYFUNCTION("""COMPUTED_VALUE"""),31.0)</f>
        <v>31</v>
      </c>
    </row>
    <row r="2229">
      <c r="A2229" s="3">
        <v>73.0</v>
      </c>
      <c r="B2229" s="3">
        <v>0.0</v>
      </c>
      <c r="C2229" s="3">
        <v>72.0</v>
      </c>
      <c r="D2229" s="5">
        <v>43367.333715277775</v>
      </c>
      <c r="E2229" s="8">
        <f t="shared" si="1"/>
        <v>43367</v>
      </c>
      <c r="F2229" s="9">
        <f>IFERROR(__xludf.DUMMYFUNCTION("""COMPUTED_VALUE"""),0.33371527777777776)</f>
        <v>0.3337152778</v>
      </c>
      <c r="G2229" s="3">
        <f t="shared" si="2"/>
        <v>8</v>
      </c>
      <c r="H2229" s="3">
        <f>IFERROR(__xludf.DUMMYFUNCTION("""COMPUTED_VALUE"""),0.0)</f>
        <v>0</v>
      </c>
      <c r="I2229" s="3">
        <f>IFERROR(__xludf.DUMMYFUNCTION("""COMPUTED_VALUE"""),33.0)</f>
        <v>33</v>
      </c>
    </row>
    <row r="2230">
      <c r="A2230" s="3">
        <v>107.0</v>
      </c>
      <c r="B2230" s="3">
        <v>0.0</v>
      </c>
      <c r="C2230" s="3">
        <v>106.0</v>
      </c>
      <c r="D2230" s="5">
        <v>43367.34412037037</v>
      </c>
      <c r="E2230" s="8">
        <f t="shared" si="1"/>
        <v>43367</v>
      </c>
      <c r="F2230" s="9">
        <f>IFERROR(__xludf.DUMMYFUNCTION("""COMPUTED_VALUE"""),0.34412037037037035)</f>
        <v>0.3441203704</v>
      </c>
      <c r="G2230" s="3">
        <f t="shared" si="2"/>
        <v>8</v>
      </c>
      <c r="H2230" s="3">
        <f>IFERROR(__xludf.DUMMYFUNCTION("""COMPUTED_VALUE"""),15.0)</f>
        <v>15</v>
      </c>
      <c r="I2230" s="3">
        <f>IFERROR(__xludf.DUMMYFUNCTION("""COMPUTED_VALUE"""),32.0)</f>
        <v>32</v>
      </c>
    </row>
    <row r="2231">
      <c r="A2231" s="3">
        <v>128.0</v>
      </c>
      <c r="B2231" s="3">
        <v>0.0</v>
      </c>
      <c r="C2231" s="3">
        <v>128.0</v>
      </c>
      <c r="D2231" s="5">
        <v>43367.354537037034</v>
      </c>
      <c r="E2231" s="8">
        <f t="shared" si="1"/>
        <v>43367</v>
      </c>
      <c r="F2231" s="9">
        <f>IFERROR(__xludf.DUMMYFUNCTION("""COMPUTED_VALUE"""),0.35453703703703704)</f>
        <v>0.354537037</v>
      </c>
      <c r="G2231" s="3">
        <f t="shared" si="2"/>
        <v>8</v>
      </c>
      <c r="H2231" s="3">
        <f>IFERROR(__xludf.DUMMYFUNCTION("""COMPUTED_VALUE"""),30.0)</f>
        <v>30</v>
      </c>
      <c r="I2231" s="3">
        <f>IFERROR(__xludf.DUMMYFUNCTION("""COMPUTED_VALUE"""),32.0)</f>
        <v>32</v>
      </c>
    </row>
    <row r="2232">
      <c r="A2232" s="3">
        <v>133.0</v>
      </c>
      <c r="B2232" s="3">
        <v>0.0</v>
      </c>
      <c r="C2232" s="3">
        <v>132.0</v>
      </c>
      <c r="D2232" s="5">
        <v>43367.36494212963</v>
      </c>
      <c r="E2232" s="8">
        <f t="shared" si="1"/>
        <v>43367</v>
      </c>
      <c r="F2232" s="9">
        <f>IFERROR(__xludf.DUMMYFUNCTION("""COMPUTED_VALUE"""),0.36494212962962963)</f>
        <v>0.3649421296</v>
      </c>
      <c r="G2232" s="3">
        <f t="shared" si="2"/>
        <v>8</v>
      </c>
      <c r="H2232" s="3">
        <f>IFERROR(__xludf.DUMMYFUNCTION("""COMPUTED_VALUE"""),45.0)</f>
        <v>45</v>
      </c>
      <c r="I2232" s="3">
        <f>IFERROR(__xludf.DUMMYFUNCTION("""COMPUTED_VALUE"""),31.0)</f>
        <v>31</v>
      </c>
    </row>
    <row r="2233">
      <c r="A2233" s="3">
        <v>103.0</v>
      </c>
      <c r="B2233" s="3">
        <v>0.0</v>
      </c>
      <c r="C2233" s="3">
        <v>102.0</v>
      </c>
      <c r="D2233" s="5">
        <v>43367.37535879629</v>
      </c>
      <c r="E2233" s="8">
        <f t="shared" si="1"/>
        <v>43367</v>
      </c>
      <c r="F2233" s="9">
        <f>IFERROR(__xludf.DUMMYFUNCTION("""COMPUTED_VALUE"""),0.3753587962962963)</f>
        <v>0.3753587963</v>
      </c>
      <c r="G2233" s="3">
        <f t="shared" si="2"/>
        <v>9</v>
      </c>
      <c r="H2233" s="3">
        <f>IFERROR(__xludf.DUMMYFUNCTION("""COMPUTED_VALUE"""),0.0)</f>
        <v>0</v>
      </c>
      <c r="I2233" s="3">
        <f>IFERROR(__xludf.DUMMYFUNCTION("""COMPUTED_VALUE"""),31.0)</f>
        <v>31</v>
      </c>
    </row>
    <row r="2234">
      <c r="A2234" s="3">
        <v>107.0</v>
      </c>
      <c r="B2234" s="3">
        <v>0.0</v>
      </c>
      <c r="C2234" s="3">
        <v>106.0</v>
      </c>
      <c r="D2234" s="5">
        <v>43367.385775462964</v>
      </c>
      <c r="E2234" s="8">
        <f t="shared" si="1"/>
        <v>43367</v>
      </c>
      <c r="F2234" s="9">
        <f>IFERROR(__xludf.DUMMYFUNCTION("""COMPUTED_VALUE"""),0.38577546296296295)</f>
        <v>0.385775463</v>
      </c>
      <c r="G2234" s="3">
        <f t="shared" si="2"/>
        <v>9</v>
      </c>
      <c r="H2234" s="3">
        <f>IFERROR(__xludf.DUMMYFUNCTION("""COMPUTED_VALUE"""),15.0)</f>
        <v>15</v>
      </c>
      <c r="I2234" s="3">
        <f>IFERROR(__xludf.DUMMYFUNCTION("""COMPUTED_VALUE"""),31.0)</f>
        <v>31</v>
      </c>
    </row>
    <row r="2235">
      <c r="A2235" s="3">
        <v>157.0</v>
      </c>
      <c r="B2235" s="3">
        <v>0.0</v>
      </c>
      <c r="C2235" s="3">
        <v>157.0</v>
      </c>
      <c r="D2235" s="5">
        <v>43367.39619212963</v>
      </c>
      <c r="E2235" s="8">
        <f t="shared" si="1"/>
        <v>43367</v>
      </c>
      <c r="F2235" s="9">
        <f>IFERROR(__xludf.DUMMYFUNCTION("""COMPUTED_VALUE"""),0.39619212962962963)</f>
        <v>0.3961921296</v>
      </c>
      <c r="G2235" s="3">
        <f t="shared" si="2"/>
        <v>9</v>
      </c>
      <c r="H2235" s="3">
        <f>IFERROR(__xludf.DUMMYFUNCTION("""COMPUTED_VALUE"""),30.0)</f>
        <v>30</v>
      </c>
      <c r="I2235" s="3">
        <f>IFERROR(__xludf.DUMMYFUNCTION("""COMPUTED_VALUE"""),31.0)</f>
        <v>31</v>
      </c>
    </row>
    <row r="2236">
      <c r="A2236" s="3">
        <v>192.0</v>
      </c>
      <c r="B2236" s="3">
        <v>0.0</v>
      </c>
      <c r="C2236" s="3">
        <v>183.0</v>
      </c>
      <c r="D2236" s="5">
        <v>43367.40660879629</v>
      </c>
      <c r="E2236" s="8">
        <f t="shared" si="1"/>
        <v>43367</v>
      </c>
      <c r="F2236" s="9">
        <f>IFERROR(__xludf.DUMMYFUNCTION("""COMPUTED_VALUE"""),0.4066087962962963)</f>
        <v>0.4066087963</v>
      </c>
      <c r="G2236" s="3">
        <f t="shared" si="2"/>
        <v>9</v>
      </c>
      <c r="H2236" s="3">
        <f>IFERROR(__xludf.DUMMYFUNCTION("""COMPUTED_VALUE"""),45.0)</f>
        <v>45</v>
      </c>
      <c r="I2236" s="3">
        <f>IFERROR(__xludf.DUMMYFUNCTION("""COMPUTED_VALUE"""),31.0)</f>
        <v>31</v>
      </c>
    </row>
    <row r="2237">
      <c r="A2237" s="3">
        <v>143.0</v>
      </c>
      <c r="B2237" s="3">
        <v>0.0</v>
      </c>
      <c r="C2237" s="3">
        <v>143.0</v>
      </c>
      <c r="D2237" s="5">
        <v>43367.417025462964</v>
      </c>
      <c r="E2237" s="8">
        <f t="shared" si="1"/>
        <v>43367</v>
      </c>
      <c r="F2237" s="9">
        <f>IFERROR(__xludf.DUMMYFUNCTION("""COMPUTED_VALUE"""),0.41702546296296295)</f>
        <v>0.417025463</v>
      </c>
      <c r="G2237" s="3">
        <f t="shared" si="2"/>
        <v>10</v>
      </c>
      <c r="H2237" s="3">
        <f>IFERROR(__xludf.DUMMYFUNCTION("""COMPUTED_VALUE"""),0.0)</f>
        <v>0</v>
      </c>
      <c r="I2237" s="3">
        <f>IFERROR(__xludf.DUMMYFUNCTION("""COMPUTED_VALUE"""),31.0)</f>
        <v>31</v>
      </c>
    </row>
    <row r="2238">
      <c r="A2238" s="3">
        <v>164.0</v>
      </c>
      <c r="B2238" s="3">
        <v>0.0</v>
      </c>
      <c r="C2238" s="3">
        <v>164.0</v>
      </c>
      <c r="D2238" s="5">
        <v>43367.42744212963</v>
      </c>
      <c r="E2238" s="8">
        <f t="shared" si="1"/>
        <v>43367</v>
      </c>
      <c r="F2238" s="9">
        <f>IFERROR(__xludf.DUMMYFUNCTION("""COMPUTED_VALUE"""),0.42744212962962963)</f>
        <v>0.4274421296</v>
      </c>
      <c r="G2238" s="3">
        <f t="shared" si="2"/>
        <v>10</v>
      </c>
      <c r="H2238" s="3">
        <f>IFERROR(__xludf.DUMMYFUNCTION("""COMPUTED_VALUE"""),15.0)</f>
        <v>15</v>
      </c>
      <c r="I2238" s="3">
        <f>IFERROR(__xludf.DUMMYFUNCTION("""COMPUTED_VALUE"""),31.0)</f>
        <v>31</v>
      </c>
    </row>
    <row r="2239">
      <c r="A2239" s="3">
        <v>234.0</v>
      </c>
      <c r="B2239" s="3">
        <v>2.0</v>
      </c>
      <c r="C2239" s="3">
        <v>236.0</v>
      </c>
      <c r="D2239" s="5">
        <v>43367.43787037037</v>
      </c>
      <c r="E2239" s="8">
        <f t="shared" si="1"/>
        <v>43367</v>
      </c>
      <c r="F2239" s="9">
        <f>IFERROR(__xludf.DUMMYFUNCTION("""COMPUTED_VALUE"""),0.43787037037037035)</f>
        <v>0.4378703704</v>
      </c>
      <c r="G2239" s="3">
        <f t="shared" si="2"/>
        <v>10</v>
      </c>
      <c r="H2239" s="3">
        <f>IFERROR(__xludf.DUMMYFUNCTION("""COMPUTED_VALUE"""),30.0)</f>
        <v>30</v>
      </c>
      <c r="I2239" s="3">
        <f>IFERROR(__xludf.DUMMYFUNCTION("""COMPUTED_VALUE"""),32.0)</f>
        <v>32</v>
      </c>
    </row>
    <row r="2240">
      <c r="A2240" s="3">
        <v>298.0</v>
      </c>
      <c r="B2240" s="3">
        <v>3.0</v>
      </c>
      <c r="C2240" s="3">
        <v>301.0</v>
      </c>
      <c r="D2240" s="5">
        <v>43367.448275462964</v>
      </c>
      <c r="E2240" s="8">
        <f t="shared" si="1"/>
        <v>43367</v>
      </c>
      <c r="F2240" s="9">
        <f>IFERROR(__xludf.DUMMYFUNCTION("""COMPUTED_VALUE"""),0.44827546296296295)</f>
        <v>0.448275463</v>
      </c>
      <c r="G2240" s="3">
        <f t="shared" si="2"/>
        <v>10</v>
      </c>
      <c r="H2240" s="3">
        <f>IFERROR(__xludf.DUMMYFUNCTION("""COMPUTED_VALUE"""),45.0)</f>
        <v>45</v>
      </c>
      <c r="I2240" s="3">
        <f>IFERROR(__xludf.DUMMYFUNCTION("""COMPUTED_VALUE"""),31.0)</f>
        <v>31</v>
      </c>
    </row>
    <row r="2241">
      <c r="A2241" s="3">
        <v>199.0</v>
      </c>
      <c r="B2241" s="3">
        <v>3.0</v>
      </c>
      <c r="C2241" s="3">
        <v>202.0</v>
      </c>
      <c r="D2241" s="5">
        <v>43367.458703703705</v>
      </c>
      <c r="E2241" s="8">
        <f t="shared" si="1"/>
        <v>43367</v>
      </c>
      <c r="F2241" s="9">
        <f>IFERROR(__xludf.DUMMYFUNCTION("""COMPUTED_VALUE"""),0.4587037037037037)</f>
        <v>0.4587037037</v>
      </c>
      <c r="G2241" s="3">
        <f t="shared" si="2"/>
        <v>11</v>
      </c>
      <c r="H2241" s="3">
        <f>IFERROR(__xludf.DUMMYFUNCTION("""COMPUTED_VALUE"""),0.0)</f>
        <v>0</v>
      </c>
      <c r="I2241" s="3">
        <f>IFERROR(__xludf.DUMMYFUNCTION("""COMPUTED_VALUE"""),32.0)</f>
        <v>32</v>
      </c>
    </row>
    <row r="2242">
      <c r="A2242" s="3">
        <v>172.0</v>
      </c>
      <c r="B2242" s="3">
        <v>2.0</v>
      </c>
      <c r="C2242" s="3">
        <v>174.0</v>
      </c>
      <c r="D2242" s="5">
        <v>43367.46910879629</v>
      </c>
      <c r="E2242" s="8">
        <f t="shared" si="1"/>
        <v>43367</v>
      </c>
      <c r="F2242" s="9">
        <f>IFERROR(__xludf.DUMMYFUNCTION("""COMPUTED_VALUE"""),0.4691087962962963)</f>
        <v>0.4691087963</v>
      </c>
      <c r="G2242" s="3">
        <f t="shared" si="2"/>
        <v>11</v>
      </c>
      <c r="H2242" s="3">
        <f>IFERROR(__xludf.DUMMYFUNCTION("""COMPUTED_VALUE"""),15.0)</f>
        <v>15</v>
      </c>
      <c r="I2242" s="3">
        <f>IFERROR(__xludf.DUMMYFUNCTION("""COMPUTED_VALUE"""),31.0)</f>
        <v>31</v>
      </c>
    </row>
    <row r="2243">
      <c r="A2243" s="3">
        <v>170.0</v>
      </c>
      <c r="B2243" s="3">
        <v>2.0</v>
      </c>
      <c r="C2243" s="3">
        <v>172.0</v>
      </c>
      <c r="D2243" s="5">
        <v>43367.47951388889</v>
      </c>
      <c r="E2243" s="8">
        <f t="shared" si="1"/>
        <v>43367</v>
      </c>
      <c r="F2243" s="9">
        <f>IFERROR(__xludf.DUMMYFUNCTION("""COMPUTED_VALUE"""),0.4795138888888889)</f>
        <v>0.4795138889</v>
      </c>
      <c r="G2243" s="3">
        <f t="shared" si="2"/>
        <v>11</v>
      </c>
      <c r="H2243" s="3">
        <f>IFERROR(__xludf.DUMMYFUNCTION("""COMPUTED_VALUE"""),30.0)</f>
        <v>30</v>
      </c>
      <c r="I2243" s="3">
        <f>IFERROR(__xludf.DUMMYFUNCTION("""COMPUTED_VALUE"""),30.0)</f>
        <v>30</v>
      </c>
    </row>
    <row r="2244">
      <c r="A2244" s="3">
        <v>205.0</v>
      </c>
      <c r="B2244" s="3">
        <v>1.0</v>
      </c>
      <c r="C2244" s="3">
        <v>206.0</v>
      </c>
      <c r="D2244" s="5">
        <v>43367.48994212963</v>
      </c>
      <c r="E2244" s="8">
        <f t="shared" si="1"/>
        <v>43367</v>
      </c>
      <c r="F2244" s="9">
        <f>IFERROR(__xludf.DUMMYFUNCTION("""COMPUTED_VALUE"""),0.48994212962962963)</f>
        <v>0.4899421296</v>
      </c>
      <c r="G2244" s="3">
        <f t="shared" si="2"/>
        <v>11</v>
      </c>
      <c r="H2244" s="3">
        <f>IFERROR(__xludf.DUMMYFUNCTION("""COMPUTED_VALUE"""),45.0)</f>
        <v>45</v>
      </c>
      <c r="I2244" s="3">
        <f>IFERROR(__xludf.DUMMYFUNCTION("""COMPUTED_VALUE"""),31.0)</f>
        <v>31</v>
      </c>
    </row>
    <row r="2245">
      <c r="A2245" s="3">
        <v>212.0</v>
      </c>
      <c r="B2245" s="3">
        <v>2.0</v>
      </c>
      <c r="C2245" s="3">
        <v>214.0</v>
      </c>
      <c r="D2245" s="5">
        <v>43367.50037037037</v>
      </c>
      <c r="E2245" s="8">
        <f t="shared" si="1"/>
        <v>43367</v>
      </c>
      <c r="F2245" s="9">
        <f>IFERROR(__xludf.DUMMYFUNCTION("""COMPUTED_VALUE"""),0.5003703703703704)</f>
        <v>0.5003703704</v>
      </c>
      <c r="G2245" s="3">
        <f t="shared" si="2"/>
        <v>12</v>
      </c>
      <c r="H2245" s="3">
        <f>IFERROR(__xludf.DUMMYFUNCTION("""COMPUTED_VALUE"""),0.0)</f>
        <v>0</v>
      </c>
      <c r="I2245" s="3">
        <f>IFERROR(__xludf.DUMMYFUNCTION("""COMPUTED_VALUE"""),32.0)</f>
        <v>32</v>
      </c>
    </row>
    <row r="2246">
      <c r="A2246" s="3">
        <v>231.0</v>
      </c>
      <c r="B2246" s="3">
        <v>1.0</v>
      </c>
      <c r="C2246" s="3">
        <v>232.0</v>
      </c>
      <c r="D2246" s="5">
        <v>43367.510775462964</v>
      </c>
      <c r="E2246" s="8">
        <f t="shared" si="1"/>
        <v>43367</v>
      </c>
      <c r="F2246" s="9">
        <f>IFERROR(__xludf.DUMMYFUNCTION("""COMPUTED_VALUE"""),0.510775462962963)</f>
        <v>0.510775463</v>
      </c>
      <c r="G2246" s="3">
        <f t="shared" si="2"/>
        <v>12</v>
      </c>
      <c r="H2246" s="3">
        <f>IFERROR(__xludf.DUMMYFUNCTION("""COMPUTED_VALUE"""),15.0)</f>
        <v>15</v>
      </c>
      <c r="I2246" s="3">
        <f>IFERROR(__xludf.DUMMYFUNCTION("""COMPUTED_VALUE"""),31.0)</f>
        <v>31</v>
      </c>
    </row>
    <row r="2247">
      <c r="A2247" s="3">
        <v>247.0</v>
      </c>
      <c r="B2247" s="3">
        <v>0.0</v>
      </c>
      <c r="C2247" s="3">
        <v>246.0</v>
      </c>
      <c r="D2247" s="5">
        <v>43367.52119212963</v>
      </c>
      <c r="E2247" s="8">
        <f t="shared" si="1"/>
        <v>43367</v>
      </c>
      <c r="F2247" s="9">
        <f>IFERROR(__xludf.DUMMYFUNCTION("""COMPUTED_VALUE"""),0.5211921296296296)</f>
        <v>0.5211921296</v>
      </c>
      <c r="G2247" s="3">
        <f t="shared" si="2"/>
        <v>12</v>
      </c>
      <c r="H2247" s="3">
        <f>IFERROR(__xludf.DUMMYFUNCTION("""COMPUTED_VALUE"""),30.0)</f>
        <v>30</v>
      </c>
      <c r="I2247" s="3">
        <f>IFERROR(__xludf.DUMMYFUNCTION("""COMPUTED_VALUE"""),31.0)</f>
        <v>31</v>
      </c>
    </row>
    <row r="2248">
      <c r="A2248" s="3">
        <v>246.0</v>
      </c>
      <c r="B2248" s="3">
        <v>1.0</v>
      </c>
      <c r="C2248" s="3">
        <v>247.0</v>
      </c>
      <c r="D2248" s="5">
        <v>43367.53159722222</v>
      </c>
      <c r="E2248" s="8">
        <f t="shared" si="1"/>
        <v>43367</v>
      </c>
      <c r="F2248" s="9">
        <f>IFERROR(__xludf.DUMMYFUNCTION("""COMPUTED_VALUE"""),0.5315972222222223)</f>
        <v>0.5315972222</v>
      </c>
      <c r="G2248" s="3">
        <f t="shared" si="2"/>
        <v>12</v>
      </c>
      <c r="H2248" s="3">
        <f>IFERROR(__xludf.DUMMYFUNCTION("""COMPUTED_VALUE"""),45.0)</f>
        <v>45</v>
      </c>
      <c r="I2248" s="3">
        <f>IFERROR(__xludf.DUMMYFUNCTION("""COMPUTED_VALUE"""),30.0)</f>
        <v>30</v>
      </c>
    </row>
    <row r="2249">
      <c r="A2249" s="3">
        <v>243.0</v>
      </c>
      <c r="B2249" s="3">
        <v>0.0</v>
      </c>
      <c r="C2249" s="3">
        <v>242.0</v>
      </c>
      <c r="D2249" s="5">
        <v>43367.542025462964</v>
      </c>
      <c r="E2249" s="8">
        <f t="shared" si="1"/>
        <v>43367</v>
      </c>
      <c r="F2249" s="9">
        <f>IFERROR(__xludf.DUMMYFUNCTION("""COMPUTED_VALUE"""),0.542025462962963)</f>
        <v>0.542025463</v>
      </c>
      <c r="G2249" s="3">
        <f t="shared" si="2"/>
        <v>13</v>
      </c>
      <c r="H2249" s="3">
        <f>IFERROR(__xludf.DUMMYFUNCTION("""COMPUTED_VALUE"""),0.0)</f>
        <v>0</v>
      </c>
      <c r="I2249" s="3">
        <f>IFERROR(__xludf.DUMMYFUNCTION("""COMPUTED_VALUE"""),31.0)</f>
        <v>31</v>
      </c>
    </row>
    <row r="2250">
      <c r="A2250" s="3">
        <v>286.0</v>
      </c>
      <c r="B2250" s="3">
        <v>0.0</v>
      </c>
      <c r="C2250" s="3">
        <v>286.0</v>
      </c>
      <c r="D2250" s="5">
        <v>43367.55243055556</v>
      </c>
      <c r="E2250" s="8">
        <f t="shared" si="1"/>
        <v>43367</v>
      </c>
      <c r="F2250" s="9">
        <f>IFERROR(__xludf.DUMMYFUNCTION("""COMPUTED_VALUE"""),0.5524305555555555)</f>
        <v>0.5524305556</v>
      </c>
      <c r="G2250" s="3">
        <f t="shared" si="2"/>
        <v>13</v>
      </c>
      <c r="H2250" s="3">
        <f>IFERROR(__xludf.DUMMYFUNCTION("""COMPUTED_VALUE"""),15.0)</f>
        <v>15</v>
      </c>
      <c r="I2250" s="3">
        <f>IFERROR(__xludf.DUMMYFUNCTION("""COMPUTED_VALUE"""),30.0)</f>
        <v>30</v>
      </c>
    </row>
    <row r="2251">
      <c r="A2251" s="3">
        <v>264.0</v>
      </c>
      <c r="B2251" s="3">
        <v>1.0</v>
      </c>
      <c r="C2251" s="3">
        <v>265.0</v>
      </c>
      <c r="D2251" s="5">
        <v>43367.56285879629</v>
      </c>
      <c r="E2251" s="8">
        <f t="shared" si="1"/>
        <v>43367</v>
      </c>
      <c r="F2251" s="9">
        <f>IFERROR(__xludf.DUMMYFUNCTION("""COMPUTED_VALUE"""),0.5628587962962963)</f>
        <v>0.5628587963</v>
      </c>
      <c r="G2251" s="3">
        <f t="shared" si="2"/>
        <v>13</v>
      </c>
      <c r="H2251" s="3">
        <f>IFERROR(__xludf.DUMMYFUNCTION("""COMPUTED_VALUE"""),30.0)</f>
        <v>30</v>
      </c>
      <c r="I2251" s="3">
        <f>IFERROR(__xludf.DUMMYFUNCTION("""COMPUTED_VALUE"""),31.0)</f>
        <v>31</v>
      </c>
    </row>
    <row r="2252">
      <c r="A2252" s="3">
        <v>332.0</v>
      </c>
      <c r="B2252" s="3">
        <v>4.0</v>
      </c>
      <c r="C2252" s="3">
        <v>336.0</v>
      </c>
      <c r="D2252" s="5">
        <v>43367.57326388889</v>
      </c>
      <c r="E2252" s="8">
        <f t="shared" si="1"/>
        <v>43367</v>
      </c>
      <c r="F2252" s="9">
        <f>IFERROR(__xludf.DUMMYFUNCTION("""COMPUTED_VALUE"""),0.5732638888888889)</f>
        <v>0.5732638889</v>
      </c>
      <c r="G2252" s="3">
        <f t="shared" si="2"/>
        <v>13</v>
      </c>
      <c r="H2252" s="3">
        <f>IFERROR(__xludf.DUMMYFUNCTION("""COMPUTED_VALUE"""),45.0)</f>
        <v>45</v>
      </c>
      <c r="I2252" s="3">
        <f>IFERROR(__xludf.DUMMYFUNCTION("""COMPUTED_VALUE"""),30.0)</f>
        <v>30</v>
      </c>
    </row>
    <row r="2253">
      <c r="A2253" s="3">
        <v>311.0</v>
      </c>
      <c r="B2253" s="3">
        <v>3.0</v>
      </c>
      <c r="C2253" s="3">
        <v>314.0</v>
      </c>
      <c r="D2253" s="5">
        <v>43367.58369212963</v>
      </c>
      <c r="E2253" s="8">
        <f t="shared" si="1"/>
        <v>43367</v>
      </c>
      <c r="F2253" s="9">
        <f>IFERROR(__xludf.DUMMYFUNCTION("""COMPUTED_VALUE"""),0.5836921296296296)</f>
        <v>0.5836921296</v>
      </c>
      <c r="G2253" s="3">
        <f t="shared" si="2"/>
        <v>14</v>
      </c>
      <c r="H2253" s="3">
        <f>IFERROR(__xludf.DUMMYFUNCTION("""COMPUTED_VALUE"""),0.0)</f>
        <v>0</v>
      </c>
      <c r="I2253" s="3">
        <f>IFERROR(__xludf.DUMMYFUNCTION("""COMPUTED_VALUE"""),31.0)</f>
        <v>31</v>
      </c>
    </row>
    <row r="2254">
      <c r="A2254" s="3">
        <v>313.0</v>
      </c>
      <c r="B2254" s="3">
        <v>2.0</v>
      </c>
      <c r="C2254" s="3">
        <v>315.0</v>
      </c>
      <c r="D2254" s="5">
        <v>43367.59409722222</v>
      </c>
      <c r="E2254" s="8">
        <f t="shared" si="1"/>
        <v>43367</v>
      </c>
      <c r="F2254" s="9">
        <f>IFERROR(__xludf.DUMMYFUNCTION("""COMPUTED_VALUE"""),0.5940972222222223)</f>
        <v>0.5940972222</v>
      </c>
      <c r="G2254" s="3">
        <f t="shared" si="2"/>
        <v>14</v>
      </c>
      <c r="H2254" s="3">
        <f>IFERROR(__xludf.DUMMYFUNCTION("""COMPUTED_VALUE"""),15.0)</f>
        <v>15</v>
      </c>
      <c r="I2254" s="3">
        <f>IFERROR(__xludf.DUMMYFUNCTION("""COMPUTED_VALUE"""),30.0)</f>
        <v>30</v>
      </c>
    </row>
    <row r="2255">
      <c r="A2255" s="3">
        <v>360.0</v>
      </c>
      <c r="B2255" s="3">
        <v>3.0</v>
      </c>
      <c r="C2255" s="3">
        <v>363.0</v>
      </c>
      <c r="D2255" s="5">
        <v>43367.604525462964</v>
      </c>
      <c r="E2255" s="8">
        <f t="shared" si="1"/>
        <v>43367</v>
      </c>
      <c r="F2255" s="9">
        <f>IFERROR(__xludf.DUMMYFUNCTION("""COMPUTED_VALUE"""),0.604525462962963)</f>
        <v>0.604525463</v>
      </c>
      <c r="G2255" s="3">
        <f t="shared" si="2"/>
        <v>14</v>
      </c>
      <c r="H2255" s="3">
        <f>IFERROR(__xludf.DUMMYFUNCTION("""COMPUTED_VALUE"""),30.0)</f>
        <v>30</v>
      </c>
      <c r="I2255" s="3">
        <f>IFERROR(__xludf.DUMMYFUNCTION("""COMPUTED_VALUE"""),31.0)</f>
        <v>31</v>
      </c>
    </row>
    <row r="2256">
      <c r="A2256" s="3">
        <v>348.0</v>
      </c>
      <c r="B2256" s="3">
        <v>3.0</v>
      </c>
      <c r="C2256" s="3">
        <v>351.0</v>
      </c>
      <c r="D2256" s="5">
        <v>43367.61493055556</v>
      </c>
      <c r="E2256" s="8">
        <f t="shared" si="1"/>
        <v>43367</v>
      </c>
      <c r="F2256" s="9">
        <f>IFERROR(__xludf.DUMMYFUNCTION("""COMPUTED_VALUE"""),0.6149305555555555)</f>
        <v>0.6149305556</v>
      </c>
      <c r="G2256" s="3">
        <f t="shared" si="2"/>
        <v>14</v>
      </c>
      <c r="H2256" s="3">
        <f>IFERROR(__xludf.DUMMYFUNCTION("""COMPUTED_VALUE"""),45.0)</f>
        <v>45</v>
      </c>
      <c r="I2256" s="3">
        <f>IFERROR(__xludf.DUMMYFUNCTION("""COMPUTED_VALUE"""),30.0)</f>
        <v>30</v>
      </c>
    </row>
    <row r="2257">
      <c r="A2257" s="3">
        <v>323.0</v>
      </c>
      <c r="B2257" s="3">
        <v>3.0</v>
      </c>
      <c r="C2257" s="3">
        <v>326.0</v>
      </c>
      <c r="D2257" s="5">
        <v>43367.62535879629</v>
      </c>
      <c r="E2257" s="8">
        <f t="shared" si="1"/>
        <v>43367</v>
      </c>
      <c r="F2257" s="9">
        <f>IFERROR(__xludf.DUMMYFUNCTION("""COMPUTED_VALUE"""),0.6253587962962963)</f>
        <v>0.6253587963</v>
      </c>
      <c r="G2257" s="3">
        <f t="shared" si="2"/>
        <v>15</v>
      </c>
      <c r="H2257" s="3">
        <f>IFERROR(__xludf.DUMMYFUNCTION("""COMPUTED_VALUE"""),0.0)</f>
        <v>0</v>
      </c>
      <c r="I2257" s="3">
        <f>IFERROR(__xludf.DUMMYFUNCTION("""COMPUTED_VALUE"""),31.0)</f>
        <v>31</v>
      </c>
    </row>
    <row r="2258">
      <c r="A2258" s="3">
        <v>323.0</v>
      </c>
      <c r="B2258" s="3">
        <v>3.0</v>
      </c>
      <c r="C2258" s="3">
        <v>326.0</v>
      </c>
      <c r="D2258" s="5">
        <v>43367.63576388889</v>
      </c>
      <c r="E2258" s="8">
        <f t="shared" si="1"/>
        <v>43367</v>
      </c>
      <c r="F2258" s="9">
        <f>IFERROR(__xludf.DUMMYFUNCTION("""COMPUTED_VALUE"""),0.6357638888888889)</f>
        <v>0.6357638889</v>
      </c>
      <c r="G2258" s="3">
        <f t="shared" si="2"/>
        <v>15</v>
      </c>
      <c r="H2258" s="3">
        <f>IFERROR(__xludf.DUMMYFUNCTION("""COMPUTED_VALUE"""),15.0)</f>
        <v>15</v>
      </c>
      <c r="I2258" s="3">
        <f>IFERROR(__xludf.DUMMYFUNCTION("""COMPUTED_VALUE"""),30.0)</f>
        <v>30</v>
      </c>
    </row>
    <row r="2259">
      <c r="A2259" s="3">
        <v>340.0</v>
      </c>
      <c r="B2259" s="3">
        <v>3.0</v>
      </c>
      <c r="C2259" s="3">
        <v>343.0</v>
      </c>
      <c r="D2259" s="5">
        <v>43367.64618055556</v>
      </c>
      <c r="E2259" s="8">
        <f t="shared" si="1"/>
        <v>43367</v>
      </c>
      <c r="F2259" s="9">
        <f>IFERROR(__xludf.DUMMYFUNCTION("""COMPUTED_VALUE"""),0.6461805555555555)</f>
        <v>0.6461805556</v>
      </c>
      <c r="G2259" s="3">
        <f t="shared" si="2"/>
        <v>15</v>
      </c>
      <c r="H2259" s="3">
        <f>IFERROR(__xludf.DUMMYFUNCTION("""COMPUTED_VALUE"""),30.0)</f>
        <v>30</v>
      </c>
      <c r="I2259" s="3">
        <f>IFERROR(__xludf.DUMMYFUNCTION("""COMPUTED_VALUE"""),30.0)</f>
        <v>30</v>
      </c>
    </row>
    <row r="2260">
      <c r="A2260" s="3">
        <v>406.0</v>
      </c>
      <c r="B2260" s="3">
        <v>4.0</v>
      </c>
      <c r="C2260" s="3">
        <v>410.0</v>
      </c>
      <c r="D2260" s="5">
        <v>43367.65659722222</v>
      </c>
      <c r="E2260" s="8">
        <f t="shared" si="1"/>
        <v>43367</v>
      </c>
      <c r="F2260" s="9">
        <f>IFERROR(__xludf.DUMMYFUNCTION("""COMPUTED_VALUE"""),0.6565972222222223)</f>
        <v>0.6565972222</v>
      </c>
      <c r="G2260" s="3">
        <f t="shared" si="2"/>
        <v>15</v>
      </c>
      <c r="H2260" s="3">
        <f>IFERROR(__xludf.DUMMYFUNCTION("""COMPUTED_VALUE"""),45.0)</f>
        <v>45</v>
      </c>
      <c r="I2260" s="3">
        <f>IFERROR(__xludf.DUMMYFUNCTION("""COMPUTED_VALUE"""),30.0)</f>
        <v>30</v>
      </c>
    </row>
    <row r="2261">
      <c r="A2261" s="3">
        <v>382.0</v>
      </c>
      <c r="B2261" s="3">
        <v>5.0</v>
      </c>
      <c r="C2261" s="3">
        <v>384.0</v>
      </c>
      <c r="D2261" s="5">
        <v>43367.66701388889</v>
      </c>
      <c r="E2261" s="8">
        <f t="shared" si="1"/>
        <v>43367</v>
      </c>
      <c r="F2261" s="9">
        <f>IFERROR(__xludf.DUMMYFUNCTION("""COMPUTED_VALUE"""),0.6670138888888889)</f>
        <v>0.6670138889</v>
      </c>
      <c r="G2261" s="3">
        <f t="shared" si="2"/>
        <v>16</v>
      </c>
      <c r="H2261" s="3">
        <f>IFERROR(__xludf.DUMMYFUNCTION("""COMPUTED_VALUE"""),0.0)</f>
        <v>0</v>
      </c>
      <c r="I2261" s="3">
        <f>IFERROR(__xludf.DUMMYFUNCTION("""COMPUTED_VALUE"""),30.0)</f>
        <v>30</v>
      </c>
    </row>
    <row r="2262">
      <c r="A2262" s="3">
        <v>372.0</v>
      </c>
      <c r="B2262" s="3">
        <v>4.0</v>
      </c>
      <c r="C2262" s="3">
        <v>376.0</v>
      </c>
      <c r="D2262" s="5">
        <v>43367.67743055556</v>
      </c>
      <c r="E2262" s="8">
        <f t="shared" si="1"/>
        <v>43367</v>
      </c>
      <c r="F2262" s="9">
        <f>IFERROR(__xludf.DUMMYFUNCTION("""COMPUTED_VALUE"""),0.6774305555555555)</f>
        <v>0.6774305556</v>
      </c>
      <c r="G2262" s="3">
        <f t="shared" si="2"/>
        <v>16</v>
      </c>
      <c r="H2262" s="3">
        <f>IFERROR(__xludf.DUMMYFUNCTION("""COMPUTED_VALUE"""),15.0)</f>
        <v>15</v>
      </c>
      <c r="I2262" s="3">
        <f>IFERROR(__xludf.DUMMYFUNCTION("""COMPUTED_VALUE"""),30.0)</f>
        <v>30</v>
      </c>
    </row>
    <row r="2263">
      <c r="A2263" s="3">
        <v>349.0</v>
      </c>
      <c r="B2263" s="3">
        <v>7.0</v>
      </c>
      <c r="C2263" s="3">
        <v>356.0</v>
      </c>
      <c r="D2263" s="5">
        <v>43367.68785879629</v>
      </c>
      <c r="E2263" s="8">
        <f t="shared" si="1"/>
        <v>43367</v>
      </c>
      <c r="F2263" s="9">
        <f>IFERROR(__xludf.DUMMYFUNCTION("""COMPUTED_VALUE"""),0.6878587962962963)</f>
        <v>0.6878587963</v>
      </c>
      <c r="G2263" s="3">
        <f t="shared" si="2"/>
        <v>16</v>
      </c>
      <c r="H2263" s="3">
        <f>IFERROR(__xludf.DUMMYFUNCTION("""COMPUTED_VALUE"""),30.0)</f>
        <v>30</v>
      </c>
      <c r="I2263" s="3">
        <f>IFERROR(__xludf.DUMMYFUNCTION("""COMPUTED_VALUE"""),31.0)</f>
        <v>31</v>
      </c>
    </row>
    <row r="2264">
      <c r="A2264" s="3">
        <v>349.0</v>
      </c>
      <c r="B2264" s="3">
        <v>6.0</v>
      </c>
      <c r="C2264" s="3">
        <v>355.0</v>
      </c>
      <c r="D2264" s="5">
        <v>43367.69826388889</v>
      </c>
      <c r="E2264" s="8">
        <f t="shared" si="1"/>
        <v>43367</v>
      </c>
      <c r="F2264" s="9">
        <f>IFERROR(__xludf.DUMMYFUNCTION("""COMPUTED_VALUE"""),0.6982638888888889)</f>
        <v>0.6982638889</v>
      </c>
      <c r="G2264" s="3">
        <f t="shared" si="2"/>
        <v>16</v>
      </c>
      <c r="H2264" s="3">
        <f>IFERROR(__xludf.DUMMYFUNCTION("""COMPUTED_VALUE"""),45.0)</f>
        <v>45</v>
      </c>
      <c r="I2264" s="3">
        <f>IFERROR(__xludf.DUMMYFUNCTION("""COMPUTED_VALUE"""),30.0)</f>
        <v>30</v>
      </c>
    </row>
    <row r="2265">
      <c r="A2265" s="3">
        <v>337.0</v>
      </c>
      <c r="B2265" s="3">
        <v>1.0</v>
      </c>
      <c r="C2265" s="3">
        <v>338.0</v>
      </c>
      <c r="D2265" s="5">
        <v>43367.70868055556</v>
      </c>
      <c r="E2265" s="8">
        <f t="shared" si="1"/>
        <v>43367</v>
      </c>
      <c r="F2265" s="9">
        <f>IFERROR(__xludf.DUMMYFUNCTION("""COMPUTED_VALUE"""),0.7086805555555555)</f>
        <v>0.7086805556</v>
      </c>
      <c r="G2265" s="3">
        <f t="shared" si="2"/>
        <v>17</v>
      </c>
      <c r="H2265" s="3">
        <f>IFERROR(__xludf.DUMMYFUNCTION("""COMPUTED_VALUE"""),0.0)</f>
        <v>0</v>
      </c>
      <c r="I2265" s="3">
        <f>IFERROR(__xludf.DUMMYFUNCTION("""COMPUTED_VALUE"""),30.0)</f>
        <v>30</v>
      </c>
    </row>
    <row r="2266">
      <c r="A2266" s="3">
        <v>327.0</v>
      </c>
      <c r="B2266" s="3">
        <v>3.0</v>
      </c>
      <c r="C2266" s="3">
        <v>330.0</v>
      </c>
      <c r="D2266" s="5">
        <v>43367.71909722222</v>
      </c>
      <c r="E2266" s="8">
        <f t="shared" si="1"/>
        <v>43367</v>
      </c>
      <c r="F2266" s="9">
        <f>IFERROR(__xludf.DUMMYFUNCTION("""COMPUTED_VALUE"""),0.7190972222222223)</f>
        <v>0.7190972222</v>
      </c>
      <c r="G2266" s="3">
        <f t="shared" si="2"/>
        <v>17</v>
      </c>
      <c r="H2266" s="3">
        <f>IFERROR(__xludf.DUMMYFUNCTION("""COMPUTED_VALUE"""),15.0)</f>
        <v>15</v>
      </c>
      <c r="I2266" s="3">
        <f>IFERROR(__xludf.DUMMYFUNCTION("""COMPUTED_VALUE"""),30.0)</f>
        <v>30</v>
      </c>
    </row>
    <row r="2267">
      <c r="A2267" s="3">
        <v>293.0</v>
      </c>
      <c r="B2267" s="3">
        <v>0.0</v>
      </c>
      <c r="C2267" s="3">
        <v>293.0</v>
      </c>
      <c r="D2267" s="5">
        <v>43367.72951388889</v>
      </c>
      <c r="E2267" s="8">
        <f t="shared" si="1"/>
        <v>43367</v>
      </c>
      <c r="F2267" s="9">
        <f>IFERROR(__xludf.DUMMYFUNCTION("""COMPUTED_VALUE"""),0.7295138888888889)</f>
        <v>0.7295138889</v>
      </c>
      <c r="G2267" s="3">
        <f t="shared" si="2"/>
        <v>17</v>
      </c>
      <c r="H2267" s="3">
        <f>IFERROR(__xludf.DUMMYFUNCTION("""COMPUTED_VALUE"""),30.0)</f>
        <v>30</v>
      </c>
      <c r="I2267" s="3">
        <f>IFERROR(__xludf.DUMMYFUNCTION("""COMPUTED_VALUE"""),30.0)</f>
        <v>30</v>
      </c>
    </row>
    <row r="2268">
      <c r="A2268" s="3">
        <v>287.0</v>
      </c>
      <c r="B2268" s="3">
        <v>6.0</v>
      </c>
      <c r="C2268" s="3">
        <v>293.0</v>
      </c>
      <c r="D2268" s="5">
        <v>43367.73994212963</v>
      </c>
      <c r="E2268" s="8">
        <f t="shared" si="1"/>
        <v>43367</v>
      </c>
      <c r="F2268" s="9">
        <f>IFERROR(__xludf.DUMMYFUNCTION("""COMPUTED_VALUE"""),0.7399421296296296)</f>
        <v>0.7399421296</v>
      </c>
      <c r="G2268" s="3">
        <f t="shared" si="2"/>
        <v>17</v>
      </c>
      <c r="H2268" s="3">
        <f>IFERROR(__xludf.DUMMYFUNCTION("""COMPUTED_VALUE"""),45.0)</f>
        <v>45</v>
      </c>
      <c r="I2268" s="3">
        <f>IFERROR(__xludf.DUMMYFUNCTION("""COMPUTED_VALUE"""),31.0)</f>
        <v>31</v>
      </c>
    </row>
    <row r="2269">
      <c r="A2269" s="3">
        <v>292.0</v>
      </c>
      <c r="B2269" s="3">
        <v>2.0</v>
      </c>
      <c r="C2269" s="3">
        <v>294.0</v>
      </c>
      <c r="D2269" s="5">
        <v>43367.75034722222</v>
      </c>
      <c r="E2269" s="8">
        <f t="shared" si="1"/>
        <v>43367</v>
      </c>
      <c r="F2269" s="9">
        <f>IFERROR(__xludf.DUMMYFUNCTION("""COMPUTED_VALUE"""),0.7503472222222223)</f>
        <v>0.7503472222</v>
      </c>
      <c r="G2269" s="3">
        <f t="shared" si="2"/>
        <v>18</v>
      </c>
      <c r="H2269" s="3">
        <f>IFERROR(__xludf.DUMMYFUNCTION("""COMPUTED_VALUE"""),0.0)</f>
        <v>0</v>
      </c>
      <c r="I2269" s="3">
        <f>IFERROR(__xludf.DUMMYFUNCTION("""COMPUTED_VALUE"""),30.0)</f>
        <v>30</v>
      </c>
    </row>
    <row r="2270">
      <c r="A2270" s="3">
        <v>358.0</v>
      </c>
      <c r="B2270" s="3">
        <v>1.0</v>
      </c>
      <c r="C2270" s="3">
        <v>359.0</v>
      </c>
      <c r="D2270" s="5">
        <v>43367.76076388889</v>
      </c>
      <c r="E2270" s="8">
        <f t="shared" si="1"/>
        <v>43367</v>
      </c>
      <c r="F2270" s="9">
        <f>IFERROR(__xludf.DUMMYFUNCTION("""COMPUTED_VALUE"""),0.7607638888888889)</f>
        <v>0.7607638889</v>
      </c>
      <c r="G2270" s="3">
        <f t="shared" si="2"/>
        <v>18</v>
      </c>
      <c r="H2270" s="3">
        <f>IFERROR(__xludf.DUMMYFUNCTION("""COMPUTED_VALUE"""),15.0)</f>
        <v>15</v>
      </c>
      <c r="I2270" s="3">
        <f>IFERROR(__xludf.DUMMYFUNCTION("""COMPUTED_VALUE"""),30.0)</f>
        <v>30</v>
      </c>
    </row>
    <row r="2271">
      <c r="A2271" s="3">
        <v>358.0</v>
      </c>
      <c r="B2271" s="3">
        <v>2.0</v>
      </c>
      <c r="C2271" s="3">
        <v>360.0</v>
      </c>
      <c r="D2271" s="5">
        <v>43367.77118055556</v>
      </c>
      <c r="E2271" s="8">
        <f t="shared" si="1"/>
        <v>43367</v>
      </c>
      <c r="F2271" s="9">
        <f>IFERROR(__xludf.DUMMYFUNCTION("""COMPUTED_VALUE"""),0.7711805555555555)</f>
        <v>0.7711805556</v>
      </c>
      <c r="G2271" s="3">
        <f t="shared" si="2"/>
        <v>18</v>
      </c>
      <c r="H2271" s="3">
        <f>IFERROR(__xludf.DUMMYFUNCTION("""COMPUTED_VALUE"""),30.0)</f>
        <v>30</v>
      </c>
      <c r="I2271" s="3">
        <f>IFERROR(__xludf.DUMMYFUNCTION("""COMPUTED_VALUE"""),30.0)</f>
        <v>30</v>
      </c>
    </row>
    <row r="2272">
      <c r="A2272" s="3">
        <v>455.0</v>
      </c>
      <c r="B2272" s="3">
        <v>7.0</v>
      </c>
      <c r="C2272" s="3">
        <v>462.0</v>
      </c>
      <c r="D2272" s="5">
        <v>43367.78159722222</v>
      </c>
      <c r="E2272" s="8">
        <f t="shared" si="1"/>
        <v>43367</v>
      </c>
      <c r="F2272" s="9">
        <f>IFERROR(__xludf.DUMMYFUNCTION("""COMPUTED_VALUE"""),0.7815972222222223)</f>
        <v>0.7815972222</v>
      </c>
      <c r="G2272" s="3">
        <f t="shared" si="2"/>
        <v>18</v>
      </c>
      <c r="H2272" s="3">
        <f>IFERROR(__xludf.DUMMYFUNCTION("""COMPUTED_VALUE"""),45.0)</f>
        <v>45</v>
      </c>
      <c r="I2272" s="3">
        <f>IFERROR(__xludf.DUMMYFUNCTION("""COMPUTED_VALUE"""),30.0)</f>
        <v>30</v>
      </c>
    </row>
    <row r="2273">
      <c r="A2273" s="3">
        <v>409.0</v>
      </c>
      <c r="B2273" s="3">
        <v>6.0</v>
      </c>
      <c r="C2273" s="3">
        <v>415.0</v>
      </c>
      <c r="D2273" s="5">
        <v>43367.79201388889</v>
      </c>
      <c r="E2273" s="8">
        <f t="shared" si="1"/>
        <v>43367</v>
      </c>
      <c r="F2273" s="9">
        <f>IFERROR(__xludf.DUMMYFUNCTION("""COMPUTED_VALUE"""),0.7920138888888889)</f>
        <v>0.7920138889</v>
      </c>
      <c r="G2273" s="3">
        <f t="shared" si="2"/>
        <v>19</v>
      </c>
      <c r="H2273" s="3">
        <f>IFERROR(__xludf.DUMMYFUNCTION("""COMPUTED_VALUE"""),0.0)</f>
        <v>0</v>
      </c>
      <c r="I2273" s="3">
        <f>IFERROR(__xludf.DUMMYFUNCTION("""COMPUTED_VALUE"""),30.0)</f>
        <v>30</v>
      </c>
    </row>
    <row r="2274">
      <c r="A2274" s="3">
        <v>431.0</v>
      </c>
      <c r="B2274" s="3">
        <v>5.0</v>
      </c>
      <c r="C2274" s="3">
        <v>436.0</v>
      </c>
      <c r="D2274" s="5">
        <v>43367.80243055556</v>
      </c>
      <c r="E2274" s="8">
        <f t="shared" si="1"/>
        <v>43367</v>
      </c>
      <c r="F2274" s="9">
        <f>IFERROR(__xludf.DUMMYFUNCTION("""COMPUTED_VALUE"""),0.8024305555555555)</f>
        <v>0.8024305556</v>
      </c>
      <c r="G2274" s="3">
        <f t="shared" si="2"/>
        <v>19</v>
      </c>
      <c r="H2274" s="3">
        <f>IFERROR(__xludf.DUMMYFUNCTION("""COMPUTED_VALUE"""),15.0)</f>
        <v>15</v>
      </c>
      <c r="I2274" s="3">
        <f>IFERROR(__xludf.DUMMYFUNCTION("""COMPUTED_VALUE"""),30.0)</f>
        <v>30</v>
      </c>
    </row>
    <row r="2275">
      <c r="A2275" s="3">
        <v>446.0</v>
      </c>
      <c r="B2275" s="3">
        <v>4.0</v>
      </c>
      <c r="C2275" s="3">
        <v>450.0</v>
      </c>
      <c r="D2275" s="5">
        <v>43367.81284722222</v>
      </c>
      <c r="E2275" s="8">
        <f t="shared" si="1"/>
        <v>43367</v>
      </c>
      <c r="F2275" s="9">
        <f>IFERROR(__xludf.DUMMYFUNCTION("""COMPUTED_VALUE"""),0.8128472222222223)</f>
        <v>0.8128472222</v>
      </c>
      <c r="G2275" s="3">
        <f t="shared" si="2"/>
        <v>19</v>
      </c>
      <c r="H2275" s="3">
        <f>IFERROR(__xludf.DUMMYFUNCTION("""COMPUTED_VALUE"""),30.0)</f>
        <v>30</v>
      </c>
      <c r="I2275" s="3">
        <f>IFERROR(__xludf.DUMMYFUNCTION("""COMPUTED_VALUE"""),30.0)</f>
        <v>30</v>
      </c>
    </row>
    <row r="2276">
      <c r="A2276" s="3">
        <v>518.0</v>
      </c>
      <c r="B2276" s="3">
        <v>7.0</v>
      </c>
      <c r="C2276" s="3">
        <v>525.0</v>
      </c>
      <c r="D2276" s="5">
        <v>43367.82326388889</v>
      </c>
      <c r="E2276" s="8">
        <f t="shared" si="1"/>
        <v>43367</v>
      </c>
      <c r="F2276" s="9">
        <f>IFERROR(__xludf.DUMMYFUNCTION("""COMPUTED_VALUE"""),0.8232638888888889)</f>
        <v>0.8232638889</v>
      </c>
      <c r="G2276" s="3">
        <f t="shared" si="2"/>
        <v>19</v>
      </c>
      <c r="H2276" s="3">
        <f>IFERROR(__xludf.DUMMYFUNCTION("""COMPUTED_VALUE"""),45.0)</f>
        <v>45</v>
      </c>
      <c r="I2276" s="3">
        <f>IFERROR(__xludf.DUMMYFUNCTION("""COMPUTED_VALUE"""),30.0)</f>
        <v>30</v>
      </c>
    </row>
    <row r="2277">
      <c r="A2277" s="3">
        <v>505.0</v>
      </c>
      <c r="B2277" s="3">
        <v>6.0</v>
      </c>
      <c r="C2277" s="3">
        <v>511.0</v>
      </c>
      <c r="D2277" s="5">
        <v>43367.83368055556</v>
      </c>
      <c r="E2277" s="8">
        <f t="shared" si="1"/>
        <v>43367</v>
      </c>
      <c r="F2277" s="9">
        <f>IFERROR(__xludf.DUMMYFUNCTION("""COMPUTED_VALUE"""),0.8336805555555555)</f>
        <v>0.8336805556</v>
      </c>
      <c r="G2277" s="3">
        <f t="shared" si="2"/>
        <v>20</v>
      </c>
      <c r="H2277" s="3">
        <f>IFERROR(__xludf.DUMMYFUNCTION("""COMPUTED_VALUE"""),0.0)</f>
        <v>0</v>
      </c>
      <c r="I2277" s="3">
        <f>IFERROR(__xludf.DUMMYFUNCTION("""COMPUTED_VALUE"""),30.0)</f>
        <v>30</v>
      </c>
    </row>
    <row r="2278">
      <c r="A2278" s="3">
        <v>618.0</v>
      </c>
      <c r="B2278" s="3">
        <v>6.0</v>
      </c>
      <c r="C2278" s="3">
        <v>624.0</v>
      </c>
      <c r="D2278" s="5">
        <v>43367.84409722222</v>
      </c>
      <c r="E2278" s="8">
        <f t="shared" si="1"/>
        <v>43367</v>
      </c>
      <c r="F2278" s="9">
        <f>IFERROR(__xludf.DUMMYFUNCTION("""COMPUTED_VALUE"""),0.8440972222222223)</f>
        <v>0.8440972222</v>
      </c>
      <c r="G2278" s="3">
        <f t="shared" si="2"/>
        <v>20</v>
      </c>
      <c r="H2278" s="3">
        <f>IFERROR(__xludf.DUMMYFUNCTION("""COMPUTED_VALUE"""),15.0)</f>
        <v>15</v>
      </c>
      <c r="I2278" s="3">
        <f>IFERROR(__xludf.DUMMYFUNCTION("""COMPUTED_VALUE"""),30.0)</f>
        <v>30</v>
      </c>
    </row>
    <row r="2279">
      <c r="A2279" s="3">
        <v>529.0</v>
      </c>
      <c r="B2279" s="3">
        <v>6.0</v>
      </c>
      <c r="C2279" s="3">
        <v>535.0</v>
      </c>
      <c r="D2279" s="5">
        <v>43367.854525462964</v>
      </c>
      <c r="E2279" s="8">
        <f t="shared" si="1"/>
        <v>43367</v>
      </c>
      <c r="F2279" s="9">
        <f>IFERROR(__xludf.DUMMYFUNCTION("""COMPUTED_VALUE"""),0.854525462962963)</f>
        <v>0.854525463</v>
      </c>
      <c r="G2279" s="3">
        <f t="shared" si="2"/>
        <v>20</v>
      </c>
      <c r="H2279" s="3">
        <f>IFERROR(__xludf.DUMMYFUNCTION("""COMPUTED_VALUE"""),30.0)</f>
        <v>30</v>
      </c>
      <c r="I2279" s="3">
        <f>IFERROR(__xludf.DUMMYFUNCTION("""COMPUTED_VALUE"""),31.0)</f>
        <v>31</v>
      </c>
    </row>
    <row r="2280">
      <c r="A2280" s="3">
        <v>540.0</v>
      </c>
      <c r="B2280" s="3">
        <v>6.0</v>
      </c>
      <c r="C2280" s="3">
        <v>546.0</v>
      </c>
      <c r="D2280" s="5">
        <v>43367.86493055556</v>
      </c>
      <c r="E2280" s="8">
        <f t="shared" si="1"/>
        <v>43367</v>
      </c>
      <c r="F2280" s="9">
        <f>IFERROR(__xludf.DUMMYFUNCTION("""COMPUTED_VALUE"""),0.8649305555555555)</f>
        <v>0.8649305556</v>
      </c>
      <c r="G2280" s="3">
        <f t="shared" si="2"/>
        <v>20</v>
      </c>
      <c r="H2280" s="3">
        <f>IFERROR(__xludf.DUMMYFUNCTION("""COMPUTED_VALUE"""),45.0)</f>
        <v>45</v>
      </c>
      <c r="I2280" s="3">
        <f>IFERROR(__xludf.DUMMYFUNCTION("""COMPUTED_VALUE"""),30.0)</f>
        <v>30</v>
      </c>
    </row>
    <row r="2281">
      <c r="A2281" s="3">
        <v>512.0</v>
      </c>
      <c r="B2281" s="3">
        <v>8.0</v>
      </c>
      <c r="C2281" s="3">
        <v>520.0</v>
      </c>
      <c r="D2281" s="5">
        <v>43367.87535879629</v>
      </c>
      <c r="E2281" s="8">
        <f t="shared" si="1"/>
        <v>43367</v>
      </c>
      <c r="F2281" s="9">
        <f>IFERROR(__xludf.DUMMYFUNCTION("""COMPUTED_VALUE"""),0.8753587962962963)</f>
        <v>0.8753587963</v>
      </c>
      <c r="G2281" s="3">
        <f t="shared" si="2"/>
        <v>21</v>
      </c>
      <c r="H2281" s="3">
        <f>IFERROR(__xludf.DUMMYFUNCTION("""COMPUTED_VALUE"""),0.0)</f>
        <v>0</v>
      </c>
      <c r="I2281" s="3">
        <f>IFERROR(__xludf.DUMMYFUNCTION("""COMPUTED_VALUE"""),31.0)</f>
        <v>31</v>
      </c>
    </row>
    <row r="2282">
      <c r="A2282" s="3">
        <v>590.0</v>
      </c>
      <c r="B2282" s="3">
        <v>9.0</v>
      </c>
      <c r="C2282" s="3">
        <v>599.0</v>
      </c>
      <c r="D2282" s="5">
        <v>43367.88576388889</v>
      </c>
      <c r="E2282" s="8">
        <f t="shared" si="1"/>
        <v>43367</v>
      </c>
      <c r="F2282" s="9">
        <f>IFERROR(__xludf.DUMMYFUNCTION("""COMPUTED_VALUE"""),0.8857638888888889)</f>
        <v>0.8857638889</v>
      </c>
      <c r="G2282" s="3">
        <f t="shared" si="2"/>
        <v>21</v>
      </c>
      <c r="H2282" s="3">
        <f>IFERROR(__xludf.DUMMYFUNCTION("""COMPUTED_VALUE"""),15.0)</f>
        <v>15</v>
      </c>
      <c r="I2282" s="3">
        <f>IFERROR(__xludf.DUMMYFUNCTION("""COMPUTED_VALUE"""),30.0)</f>
        <v>30</v>
      </c>
    </row>
    <row r="2283">
      <c r="A2283" s="3">
        <v>547.0</v>
      </c>
      <c r="B2283" s="3">
        <v>9.0</v>
      </c>
      <c r="C2283" s="3">
        <v>548.0</v>
      </c>
      <c r="D2283" s="5">
        <v>43367.89619212963</v>
      </c>
      <c r="E2283" s="8">
        <f t="shared" si="1"/>
        <v>43367</v>
      </c>
      <c r="F2283" s="9">
        <f>IFERROR(__xludf.DUMMYFUNCTION("""COMPUTED_VALUE"""),0.8961921296296296)</f>
        <v>0.8961921296</v>
      </c>
      <c r="G2283" s="3">
        <f t="shared" si="2"/>
        <v>21</v>
      </c>
      <c r="H2283" s="3">
        <f>IFERROR(__xludf.DUMMYFUNCTION("""COMPUTED_VALUE"""),30.0)</f>
        <v>30</v>
      </c>
      <c r="I2283" s="3">
        <f>IFERROR(__xludf.DUMMYFUNCTION("""COMPUTED_VALUE"""),31.0)</f>
        <v>31</v>
      </c>
    </row>
    <row r="2284">
      <c r="A2284" s="3">
        <v>499.0</v>
      </c>
      <c r="B2284" s="3">
        <v>10.0</v>
      </c>
      <c r="C2284" s="3">
        <v>509.0</v>
      </c>
      <c r="D2284" s="5">
        <v>43367.90659722222</v>
      </c>
      <c r="E2284" s="8">
        <f t="shared" si="1"/>
        <v>43367</v>
      </c>
      <c r="F2284" s="9">
        <f>IFERROR(__xludf.DUMMYFUNCTION("""COMPUTED_VALUE"""),0.9065972222222223)</f>
        <v>0.9065972222</v>
      </c>
      <c r="G2284" s="3">
        <f t="shared" si="2"/>
        <v>21</v>
      </c>
      <c r="H2284" s="3">
        <f>IFERROR(__xludf.DUMMYFUNCTION("""COMPUTED_VALUE"""),45.0)</f>
        <v>45</v>
      </c>
      <c r="I2284" s="3">
        <f>IFERROR(__xludf.DUMMYFUNCTION("""COMPUTED_VALUE"""),30.0)</f>
        <v>30</v>
      </c>
    </row>
    <row r="2285">
      <c r="A2285" s="3">
        <v>492.0</v>
      </c>
      <c r="B2285" s="3">
        <v>5.0</v>
      </c>
      <c r="C2285" s="3">
        <v>497.0</v>
      </c>
      <c r="D2285" s="5">
        <v>43367.917025462964</v>
      </c>
      <c r="E2285" s="8">
        <f t="shared" si="1"/>
        <v>43367</v>
      </c>
      <c r="F2285" s="9">
        <f>IFERROR(__xludf.DUMMYFUNCTION("""COMPUTED_VALUE"""),0.917025462962963)</f>
        <v>0.917025463</v>
      </c>
      <c r="G2285" s="3">
        <f t="shared" si="2"/>
        <v>22</v>
      </c>
      <c r="H2285" s="3">
        <f>IFERROR(__xludf.DUMMYFUNCTION("""COMPUTED_VALUE"""),0.0)</f>
        <v>0</v>
      </c>
      <c r="I2285" s="3">
        <f>IFERROR(__xludf.DUMMYFUNCTION("""COMPUTED_VALUE"""),31.0)</f>
        <v>31</v>
      </c>
    </row>
    <row r="2286">
      <c r="A2286" s="3">
        <v>535.0</v>
      </c>
      <c r="B2286" s="3">
        <v>5.0</v>
      </c>
      <c r="C2286" s="3">
        <v>540.0</v>
      </c>
      <c r="D2286" s="5">
        <v>43367.92743055556</v>
      </c>
      <c r="E2286" s="8">
        <f t="shared" si="1"/>
        <v>43367</v>
      </c>
      <c r="F2286" s="9">
        <f>IFERROR(__xludf.DUMMYFUNCTION("""COMPUTED_VALUE"""),0.9274305555555555)</f>
        <v>0.9274305556</v>
      </c>
      <c r="G2286" s="3">
        <f t="shared" si="2"/>
        <v>22</v>
      </c>
      <c r="H2286" s="3">
        <f>IFERROR(__xludf.DUMMYFUNCTION("""COMPUTED_VALUE"""),15.0)</f>
        <v>15</v>
      </c>
      <c r="I2286" s="3">
        <f>IFERROR(__xludf.DUMMYFUNCTION("""COMPUTED_VALUE"""),30.0)</f>
        <v>30</v>
      </c>
    </row>
    <row r="2287">
      <c r="A2287" s="3">
        <v>511.0</v>
      </c>
      <c r="B2287" s="3">
        <v>3.0</v>
      </c>
      <c r="C2287" s="3">
        <v>514.0</v>
      </c>
      <c r="D2287" s="5">
        <v>43367.93785879629</v>
      </c>
      <c r="E2287" s="8">
        <f t="shared" si="1"/>
        <v>43367</v>
      </c>
      <c r="F2287" s="9">
        <f>IFERROR(__xludf.DUMMYFUNCTION("""COMPUTED_VALUE"""),0.9378587962962963)</f>
        <v>0.9378587963</v>
      </c>
      <c r="G2287" s="3">
        <f t="shared" si="2"/>
        <v>22</v>
      </c>
      <c r="H2287" s="3">
        <f>IFERROR(__xludf.DUMMYFUNCTION("""COMPUTED_VALUE"""),30.0)</f>
        <v>30</v>
      </c>
      <c r="I2287" s="3">
        <f>IFERROR(__xludf.DUMMYFUNCTION("""COMPUTED_VALUE"""),31.0)</f>
        <v>31</v>
      </c>
    </row>
    <row r="2288">
      <c r="A2288" s="3">
        <v>437.0</v>
      </c>
      <c r="B2288" s="3">
        <v>5.0</v>
      </c>
      <c r="C2288" s="3">
        <v>442.0</v>
      </c>
      <c r="D2288" s="5">
        <v>43367.94826388889</v>
      </c>
      <c r="E2288" s="8">
        <f t="shared" si="1"/>
        <v>43367</v>
      </c>
      <c r="F2288" s="9">
        <f>IFERROR(__xludf.DUMMYFUNCTION("""COMPUTED_VALUE"""),0.9482638888888889)</f>
        <v>0.9482638889</v>
      </c>
      <c r="G2288" s="3">
        <f t="shared" si="2"/>
        <v>22</v>
      </c>
      <c r="H2288" s="3">
        <f>IFERROR(__xludf.DUMMYFUNCTION("""COMPUTED_VALUE"""),45.0)</f>
        <v>45</v>
      </c>
      <c r="I2288" s="3">
        <f>IFERROR(__xludf.DUMMYFUNCTION("""COMPUTED_VALUE"""),30.0)</f>
        <v>30</v>
      </c>
    </row>
    <row r="2289">
      <c r="A2289" s="3">
        <v>460.0</v>
      </c>
      <c r="B2289" s="3">
        <v>2.0</v>
      </c>
      <c r="C2289" s="3">
        <v>462.0</v>
      </c>
      <c r="D2289" s="5">
        <v>43367.95869212963</v>
      </c>
      <c r="E2289" s="8">
        <f t="shared" si="1"/>
        <v>43367</v>
      </c>
      <c r="F2289" s="9">
        <f>IFERROR(__xludf.DUMMYFUNCTION("""COMPUTED_VALUE"""),0.9586921296296296)</f>
        <v>0.9586921296</v>
      </c>
      <c r="G2289" s="3">
        <f t="shared" si="2"/>
        <v>23</v>
      </c>
      <c r="H2289" s="3">
        <f>IFERROR(__xludf.DUMMYFUNCTION("""COMPUTED_VALUE"""),0.0)</f>
        <v>0</v>
      </c>
      <c r="I2289" s="3">
        <f>IFERROR(__xludf.DUMMYFUNCTION("""COMPUTED_VALUE"""),31.0)</f>
        <v>31</v>
      </c>
    </row>
    <row r="2290">
      <c r="A2290" s="3">
        <v>479.0</v>
      </c>
      <c r="B2290" s="3">
        <v>4.0</v>
      </c>
      <c r="C2290" s="3">
        <v>483.0</v>
      </c>
      <c r="D2290" s="5">
        <v>43367.96909722222</v>
      </c>
      <c r="E2290" s="8">
        <f t="shared" si="1"/>
        <v>43367</v>
      </c>
      <c r="F2290" s="9">
        <f>IFERROR(__xludf.DUMMYFUNCTION("""COMPUTED_VALUE"""),0.9690972222222223)</f>
        <v>0.9690972222</v>
      </c>
      <c r="G2290" s="3">
        <f t="shared" si="2"/>
        <v>23</v>
      </c>
      <c r="H2290" s="3">
        <f>IFERROR(__xludf.DUMMYFUNCTION("""COMPUTED_VALUE"""),15.0)</f>
        <v>15</v>
      </c>
      <c r="I2290" s="3">
        <f>IFERROR(__xludf.DUMMYFUNCTION("""COMPUTED_VALUE"""),30.0)</f>
        <v>30</v>
      </c>
    </row>
    <row r="2291">
      <c r="A2291" s="3">
        <v>472.0</v>
      </c>
      <c r="B2291" s="3">
        <v>5.0</v>
      </c>
      <c r="C2291" s="3">
        <v>477.0</v>
      </c>
      <c r="D2291" s="5">
        <v>43367.97951388889</v>
      </c>
      <c r="E2291" s="8">
        <f t="shared" si="1"/>
        <v>43367</v>
      </c>
      <c r="F2291" s="9">
        <f>IFERROR(__xludf.DUMMYFUNCTION("""COMPUTED_VALUE"""),0.9795138888888889)</f>
        <v>0.9795138889</v>
      </c>
      <c r="G2291" s="3">
        <f t="shared" si="2"/>
        <v>23</v>
      </c>
      <c r="H2291" s="3">
        <f>IFERROR(__xludf.DUMMYFUNCTION("""COMPUTED_VALUE"""),30.0)</f>
        <v>30</v>
      </c>
      <c r="I2291" s="3">
        <f>IFERROR(__xludf.DUMMYFUNCTION("""COMPUTED_VALUE"""),30.0)</f>
        <v>30</v>
      </c>
    </row>
    <row r="2292">
      <c r="A2292" s="3">
        <v>405.0</v>
      </c>
      <c r="B2292" s="3">
        <v>4.0</v>
      </c>
      <c r="C2292" s="3">
        <v>409.0</v>
      </c>
      <c r="D2292" s="5">
        <v>43367.98993055556</v>
      </c>
      <c r="E2292" s="8">
        <f t="shared" si="1"/>
        <v>43367</v>
      </c>
      <c r="F2292" s="9">
        <f>IFERROR(__xludf.DUMMYFUNCTION("""COMPUTED_VALUE"""),0.9899305555555555)</f>
        <v>0.9899305556</v>
      </c>
      <c r="G2292" s="3">
        <f t="shared" si="2"/>
        <v>23</v>
      </c>
      <c r="H2292" s="3">
        <f>IFERROR(__xludf.DUMMYFUNCTION("""COMPUTED_VALUE"""),45.0)</f>
        <v>45</v>
      </c>
      <c r="I2292" s="3">
        <f>IFERROR(__xludf.DUMMYFUNCTION("""COMPUTED_VALUE"""),30.0)</f>
        <v>30</v>
      </c>
    </row>
    <row r="2293">
      <c r="A2293" s="3">
        <v>352.0</v>
      </c>
      <c r="B2293" s="3">
        <v>2.0</v>
      </c>
      <c r="C2293" s="3">
        <v>354.0</v>
      </c>
      <c r="D2293" s="5">
        <v>43368.00035879629</v>
      </c>
      <c r="E2293" s="8">
        <f t="shared" si="1"/>
        <v>43368</v>
      </c>
      <c r="F2293" s="9">
        <f>IFERROR(__xludf.DUMMYFUNCTION("""COMPUTED_VALUE"""),3.587962962962963E-4)</f>
        <v>0.0003587962963</v>
      </c>
      <c r="G2293" s="3">
        <f t="shared" si="2"/>
        <v>0</v>
      </c>
      <c r="H2293" s="3">
        <f>IFERROR(__xludf.DUMMYFUNCTION("""COMPUTED_VALUE"""),0.0)</f>
        <v>0</v>
      </c>
      <c r="I2293" s="3">
        <f>IFERROR(__xludf.DUMMYFUNCTION("""COMPUTED_VALUE"""),31.0)</f>
        <v>31</v>
      </c>
    </row>
    <row r="2294">
      <c r="A2294" s="3">
        <v>338.0</v>
      </c>
      <c r="B2294" s="3">
        <v>3.0</v>
      </c>
      <c r="C2294" s="3">
        <v>341.0</v>
      </c>
      <c r="D2294" s="5">
        <v>43368.01076388889</v>
      </c>
      <c r="E2294" s="8">
        <f t="shared" si="1"/>
        <v>43368</v>
      </c>
      <c r="F2294" s="9">
        <f>IFERROR(__xludf.DUMMYFUNCTION("""COMPUTED_VALUE"""),0.010763888888888889)</f>
        <v>0.01076388889</v>
      </c>
      <c r="G2294" s="3">
        <f t="shared" si="2"/>
        <v>0</v>
      </c>
      <c r="H2294" s="3">
        <f>IFERROR(__xludf.DUMMYFUNCTION("""COMPUTED_VALUE"""),15.0)</f>
        <v>15</v>
      </c>
      <c r="I2294" s="3">
        <f>IFERROR(__xludf.DUMMYFUNCTION("""COMPUTED_VALUE"""),30.0)</f>
        <v>30</v>
      </c>
    </row>
    <row r="2295">
      <c r="A2295" s="3">
        <v>316.0</v>
      </c>
      <c r="B2295" s="3">
        <v>1.0</v>
      </c>
      <c r="C2295" s="3">
        <v>317.0</v>
      </c>
      <c r="D2295" s="5">
        <v>43368.02116898148</v>
      </c>
      <c r="E2295" s="8">
        <f t="shared" si="1"/>
        <v>43368</v>
      </c>
      <c r="F2295" s="9">
        <f>IFERROR(__xludf.DUMMYFUNCTION("""COMPUTED_VALUE"""),0.021168981481481483)</f>
        <v>0.02116898148</v>
      </c>
      <c r="G2295" s="3">
        <f t="shared" si="2"/>
        <v>0</v>
      </c>
      <c r="H2295" s="3">
        <f>IFERROR(__xludf.DUMMYFUNCTION("""COMPUTED_VALUE"""),30.0)</f>
        <v>30</v>
      </c>
      <c r="I2295" s="3">
        <f>IFERROR(__xludf.DUMMYFUNCTION("""COMPUTED_VALUE"""),29.0)</f>
        <v>29</v>
      </c>
    </row>
    <row r="2296">
      <c r="A2296" s="3">
        <v>399.0</v>
      </c>
      <c r="B2296" s="3">
        <v>5.0</v>
      </c>
      <c r="C2296" s="3">
        <v>404.0</v>
      </c>
      <c r="D2296" s="5">
        <v>43368.03159722222</v>
      </c>
      <c r="E2296" s="8">
        <f t="shared" si="1"/>
        <v>43368</v>
      </c>
      <c r="F2296" s="9">
        <f>IFERROR(__xludf.DUMMYFUNCTION("""COMPUTED_VALUE"""),0.03159722222222222)</f>
        <v>0.03159722222</v>
      </c>
      <c r="G2296" s="3">
        <f t="shared" si="2"/>
        <v>0</v>
      </c>
      <c r="H2296" s="3">
        <f>IFERROR(__xludf.DUMMYFUNCTION("""COMPUTED_VALUE"""),45.0)</f>
        <v>45</v>
      </c>
      <c r="I2296" s="3">
        <f>IFERROR(__xludf.DUMMYFUNCTION("""COMPUTED_VALUE"""),30.0)</f>
        <v>30</v>
      </c>
    </row>
    <row r="2297">
      <c r="A2297" s="3">
        <v>501.0</v>
      </c>
      <c r="B2297" s="3">
        <v>9.0</v>
      </c>
      <c r="C2297" s="3">
        <v>510.0</v>
      </c>
      <c r="D2297" s="5">
        <v>43368.042025462964</v>
      </c>
      <c r="E2297" s="8">
        <f t="shared" si="1"/>
        <v>43368</v>
      </c>
      <c r="F2297" s="9">
        <f>IFERROR(__xludf.DUMMYFUNCTION("""COMPUTED_VALUE"""),0.042025462962962966)</f>
        <v>0.04202546296</v>
      </c>
      <c r="G2297" s="3">
        <f t="shared" si="2"/>
        <v>1</v>
      </c>
      <c r="H2297" s="3">
        <f>IFERROR(__xludf.DUMMYFUNCTION("""COMPUTED_VALUE"""),0.0)</f>
        <v>0</v>
      </c>
      <c r="I2297" s="3">
        <f>IFERROR(__xludf.DUMMYFUNCTION("""COMPUTED_VALUE"""),31.0)</f>
        <v>31</v>
      </c>
    </row>
    <row r="2298">
      <c r="A2298" s="3">
        <v>437.0</v>
      </c>
      <c r="B2298" s="3">
        <v>7.0</v>
      </c>
      <c r="C2298" s="3">
        <v>444.0</v>
      </c>
      <c r="D2298" s="5">
        <v>43368.05243055556</v>
      </c>
      <c r="E2298" s="8">
        <f t="shared" si="1"/>
        <v>43368</v>
      </c>
      <c r="F2298" s="9">
        <f>IFERROR(__xludf.DUMMYFUNCTION("""COMPUTED_VALUE"""),0.05243055555555556)</f>
        <v>0.05243055556</v>
      </c>
      <c r="G2298" s="3">
        <f t="shared" si="2"/>
        <v>1</v>
      </c>
      <c r="H2298" s="3">
        <f>IFERROR(__xludf.DUMMYFUNCTION("""COMPUTED_VALUE"""),15.0)</f>
        <v>15</v>
      </c>
      <c r="I2298" s="3">
        <f>IFERROR(__xludf.DUMMYFUNCTION("""COMPUTED_VALUE"""),30.0)</f>
        <v>30</v>
      </c>
    </row>
    <row r="2299">
      <c r="A2299" s="3">
        <v>325.0</v>
      </c>
      <c r="B2299" s="3">
        <v>4.0</v>
      </c>
      <c r="C2299" s="3">
        <v>329.0</v>
      </c>
      <c r="D2299" s="5">
        <v>43368.06284722222</v>
      </c>
      <c r="E2299" s="8">
        <f t="shared" si="1"/>
        <v>43368</v>
      </c>
      <c r="F2299" s="9">
        <f>IFERROR(__xludf.DUMMYFUNCTION("""COMPUTED_VALUE"""),0.06284722222222222)</f>
        <v>0.06284722222</v>
      </c>
      <c r="G2299" s="3">
        <f t="shared" si="2"/>
        <v>1</v>
      </c>
      <c r="H2299" s="3">
        <f>IFERROR(__xludf.DUMMYFUNCTION("""COMPUTED_VALUE"""),30.0)</f>
        <v>30</v>
      </c>
      <c r="I2299" s="3">
        <f>IFERROR(__xludf.DUMMYFUNCTION("""COMPUTED_VALUE"""),30.0)</f>
        <v>30</v>
      </c>
    </row>
    <row r="2300">
      <c r="A2300" s="3">
        <v>254.0</v>
      </c>
      <c r="B2300" s="3">
        <v>5.0</v>
      </c>
      <c r="C2300" s="3">
        <v>259.0</v>
      </c>
      <c r="D2300" s="5">
        <v>43368.07326388889</v>
      </c>
      <c r="E2300" s="8">
        <f t="shared" si="1"/>
        <v>43368</v>
      </c>
      <c r="F2300" s="9">
        <f>IFERROR(__xludf.DUMMYFUNCTION("""COMPUTED_VALUE"""),0.07326388888888889)</f>
        <v>0.07326388889</v>
      </c>
      <c r="G2300" s="3">
        <f t="shared" si="2"/>
        <v>1</v>
      </c>
      <c r="H2300" s="3">
        <f>IFERROR(__xludf.DUMMYFUNCTION("""COMPUTED_VALUE"""),45.0)</f>
        <v>45</v>
      </c>
      <c r="I2300" s="3">
        <f>IFERROR(__xludf.DUMMYFUNCTION("""COMPUTED_VALUE"""),30.0)</f>
        <v>30</v>
      </c>
    </row>
    <row r="2301">
      <c r="A2301" s="3">
        <v>215.0</v>
      </c>
      <c r="B2301" s="3">
        <v>1.0</v>
      </c>
      <c r="C2301" s="3">
        <v>216.0</v>
      </c>
      <c r="D2301" s="5">
        <v>43368.083761574075</v>
      </c>
      <c r="E2301" s="8">
        <f t="shared" si="1"/>
        <v>43368</v>
      </c>
      <c r="F2301" s="9">
        <f>IFERROR(__xludf.DUMMYFUNCTION("""COMPUTED_VALUE"""),0.08376157407407407)</f>
        <v>0.08376157407</v>
      </c>
      <c r="G2301" s="3">
        <f t="shared" si="2"/>
        <v>2</v>
      </c>
      <c r="H2301" s="3">
        <f>IFERROR(__xludf.DUMMYFUNCTION("""COMPUTED_VALUE"""),0.0)</f>
        <v>0</v>
      </c>
      <c r="I2301" s="3">
        <f>IFERROR(__xludf.DUMMYFUNCTION("""COMPUTED_VALUE"""),37.0)</f>
        <v>37</v>
      </c>
    </row>
    <row r="2302">
      <c r="A2302" s="3">
        <v>220.0</v>
      </c>
      <c r="B2302" s="3">
        <v>1.0</v>
      </c>
      <c r="C2302" s="3">
        <v>221.0</v>
      </c>
      <c r="D2302" s="5">
        <v>43368.09409722222</v>
      </c>
      <c r="E2302" s="8">
        <f t="shared" si="1"/>
        <v>43368</v>
      </c>
      <c r="F2302" s="9">
        <f>IFERROR(__xludf.DUMMYFUNCTION("""COMPUTED_VALUE"""),0.09409722222222222)</f>
        <v>0.09409722222</v>
      </c>
      <c r="G2302" s="3">
        <f t="shared" si="2"/>
        <v>2</v>
      </c>
      <c r="H2302" s="3">
        <f>IFERROR(__xludf.DUMMYFUNCTION("""COMPUTED_VALUE"""),15.0)</f>
        <v>15</v>
      </c>
      <c r="I2302" s="3">
        <f>IFERROR(__xludf.DUMMYFUNCTION("""COMPUTED_VALUE"""),30.0)</f>
        <v>30</v>
      </c>
    </row>
    <row r="2303">
      <c r="A2303" s="3">
        <v>201.0</v>
      </c>
      <c r="B2303" s="3">
        <v>4.0</v>
      </c>
      <c r="C2303" s="3">
        <v>205.0</v>
      </c>
      <c r="D2303" s="5">
        <v>43368.10450231482</v>
      </c>
      <c r="E2303" s="8">
        <f t="shared" si="1"/>
        <v>43368</v>
      </c>
      <c r="F2303" s="9">
        <f>IFERROR(__xludf.DUMMYFUNCTION("""COMPUTED_VALUE"""),0.10450231481481481)</f>
        <v>0.1045023148</v>
      </c>
      <c r="G2303" s="3">
        <f t="shared" si="2"/>
        <v>2</v>
      </c>
      <c r="H2303" s="3">
        <f>IFERROR(__xludf.DUMMYFUNCTION("""COMPUTED_VALUE"""),30.0)</f>
        <v>30</v>
      </c>
      <c r="I2303" s="3">
        <f>IFERROR(__xludf.DUMMYFUNCTION("""COMPUTED_VALUE"""),29.0)</f>
        <v>29</v>
      </c>
    </row>
    <row r="2304">
      <c r="A2304" s="3">
        <v>142.0</v>
      </c>
      <c r="B2304" s="3">
        <v>1.0</v>
      </c>
      <c r="C2304" s="3">
        <v>143.0</v>
      </c>
      <c r="D2304" s="5">
        <v>43368.11493055556</v>
      </c>
      <c r="E2304" s="8">
        <f t="shared" si="1"/>
        <v>43368</v>
      </c>
      <c r="F2304" s="9">
        <f>IFERROR(__xludf.DUMMYFUNCTION("""COMPUTED_VALUE"""),0.11493055555555555)</f>
        <v>0.1149305556</v>
      </c>
      <c r="G2304" s="3">
        <f t="shared" si="2"/>
        <v>2</v>
      </c>
      <c r="H2304" s="3">
        <f>IFERROR(__xludf.DUMMYFUNCTION("""COMPUTED_VALUE"""),45.0)</f>
        <v>45</v>
      </c>
      <c r="I2304" s="3">
        <f>IFERROR(__xludf.DUMMYFUNCTION("""COMPUTED_VALUE"""),30.0)</f>
        <v>30</v>
      </c>
    </row>
    <row r="2305">
      <c r="A2305" s="3">
        <v>126.0</v>
      </c>
      <c r="B2305" s="3">
        <v>0.0</v>
      </c>
      <c r="C2305" s="3">
        <v>125.0</v>
      </c>
      <c r="D2305" s="5">
        <v>43368.12534722222</v>
      </c>
      <c r="E2305" s="8">
        <f t="shared" si="1"/>
        <v>43368</v>
      </c>
      <c r="F2305" s="9">
        <f>IFERROR(__xludf.DUMMYFUNCTION("""COMPUTED_VALUE"""),0.12534722222222222)</f>
        <v>0.1253472222</v>
      </c>
      <c r="G2305" s="3">
        <f t="shared" si="2"/>
        <v>3</v>
      </c>
      <c r="H2305" s="3">
        <f>IFERROR(__xludf.DUMMYFUNCTION("""COMPUTED_VALUE"""),0.0)</f>
        <v>0</v>
      </c>
      <c r="I2305" s="3">
        <f>IFERROR(__xludf.DUMMYFUNCTION("""COMPUTED_VALUE"""),30.0)</f>
        <v>30</v>
      </c>
    </row>
    <row r="2306">
      <c r="A2306" s="3">
        <v>118.0</v>
      </c>
      <c r="B2306" s="3">
        <v>1.0</v>
      </c>
      <c r="C2306" s="3">
        <v>119.0</v>
      </c>
      <c r="D2306" s="5">
        <v>43368.13575231482</v>
      </c>
      <c r="E2306" s="8">
        <f t="shared" si="1"/>
        <v>43368</v>
      </c>
      <c r="F2306" s="9">
        <f>IFERROR(__xludf.DUMMYFUNCTION("""COMPUTED_VALUE"""),0.1357523148148148)</f>
        <v>0.1357523148</v>
      </c>
      <c r="G2306" s="3">
        <f t="shared" si="2"/>
        <v>3</v>
      </c>
      <c r="H2306" s="3">
        <f>IFERROR(__xludf.DUMMYFUNCTION("""COMPUTED_VALUE"""),15.0)</f>
        <v>15</v>
      </c>
      <c r="I2306" s="3">
        <f>IFERROR(__xludf.DUMMYFUNCTION("""COMPUTED_VALUE"""),29.0)</f>
        <v>29</v>
      </c>
    </row>
    <row r="2307">
      <c r="A2307" s="3">
        <v>91.0</v>
      </c>
      <c r="B2307" s="3">
        <v>1.0</v>
      </c>
      <c r="C2307" s="3">
        <v>92.0</v>
      </c>
      <c r="D2307" s="5">
        <v>43368.14618055556</v>
      </c>
      <c r="E2307" s="8">
        <f t="shared" si="1"/>
        <v>43368</v>
      </c>
      <c r="F2307" s="9">
        <f>IFERROR(__xludf.DUMMYFUNCTION("""COMPUTED_VALUE"""),0.14618055555555556)</f>
        <v>0.1461805556</v>
      </c>
      <c r="G2307" s="3">
        <f t="shared" si="2"/>
        <v>3</v>
      </c>
      <c r="H2307" s="3">
        <f>IFERROR(__xludf.DUMMYFUNCTION("""COMPUTED_VALUE"""),30.0)</f>
        <v>30</v>
      </c>
      <c r="I2307" s="3">
        <f>IFERROR(__xludf.DUMMYFUNCTION("""COMPUTED_VALUE"""),30.0)</f>
        <v>30</v>
      </c>
    </row>
    <row r="2308">
      <c r="A2308" s="3">
        <v>71.0</v>
      </c>
      <c r="B2308" s="3">
        <v>0.0</v>
      </c>
      <c r="C2308" s="3">
        <v>70.0</v>
      </c>
      <c r="D2308" s="5">
        <v>43368.15658564815</v>
      </c>
      <c r="E2308" s="8">
        <f t="shared" si="1"/>
        <v>43368</v>
      </c>
      <c r="F2308" s="9">
        <f>IFERROR(__xludf.DUMMYFUNCTION("""COMPUTED_VALUE"""),0.15658564814814815)</f>
        <v>0.1565856481</v>
      </c>
      <c r="G2308" s="3">
        <f t="shared" si="2"/>
        <v>3</v>
      </c>
      <c r="H2308" s="3">
        <f>IFERROR(__xludf.DUMMYFUNCTION("""COMPUTED_VALUE"""),45.0)</f>
        <v>45</v>
      </c>
      <c r="I2308" s="3">
        <f>IFERROR(__xludf.DUMMYFUNCTION("""COMPUTED_VALUE"""),29.0)</f>
        <v>29</v>
      </c>
    </row>
    <row r="2309">
      <c r="A2309" s="3">
        <v>75.0</v>
      </c>
      <c r="B2309" s="3">
        <v>0.0</v>
      </c>
      <c r="C2309" s="3">
        <v>64.0</v>
      </c>
      <c r="D2309" s="5">
        <v>43368.16700231482</v>
      </c>
      <c r="E2309" s="8">
        <f t="shared" si="1"/>
        <v>43368</v>
      </c>
      <c r="F2309" s="9">
        <f>IFERROR(__xludf.DUMMYFUNCTION("""COMPUTED_VALUE"""),0.1670023148148148)</f>
        <v>0.1670023148</v>
      </c>
      <c r="G2309" s="3">
        <f t="shared" si="2"/>
        <v>4</v>
      </c>
      <c r="H2309" s="3">
        <f>IFERROR(__xludf.DUMMYFUNCTION("""COMPUTED_VALUE"""),0.0)</f>
        <v>0</v>
      </c>
      <c r="I2309" s="3">
        <f>IFERROR(__xludf.DUMMYFUNCTION("""COMPUTED_VALUE"""),29.0)</f>
        <v>29</v>
      </c>
    </row>
    <row r="2310">
      <c r="A2310" s="3">
        <v>28.0</v>
      </c>
      <c r="B2310" s="3">
        <v>0.0</v>
      </c>
      <c r="C2310" s="3">
        <v>27.0</v>
      </c>
      <c r="D2310" s="5">
        <v>43368.17743055556</v>
      </c>
      <c r="E2310" s="8">
        <f t="shared" si="1"/>
        <v>43368</v>
      </c>
      <c r="F2310" s="9">
        <f>IFERROR(__xludf.DUMMYFUNCTION("""COMPUTED_VALUE"""),0.17743055555555556)</f>
        <v>0.1774305556</v>
      </c>
      <c r="G2310" s="3">
        <f t="shared" si="2"/>
        <v>4</v>
      </c>
      <c r="H2310" s="3">
        <f>IFERROR(__xludf.DUMMYFUNCTION("""COMPUTED_VALUE"""),15.0)</f>
        <v>15</v>
      </c>
      <c r="I2310" s="3">
        <f>IFERROR(__xludf.DUMMYFUNCTION("""COMPUTED_VALUE"""),30.0)</f>
        <v>30</v>
      </c>
    </row>
    <row r="2311">
      <c r="A2311" s="3">
        <v>19.0</v>
      </c>
      <c r="B2311" s="3">
        <v>0.0</v>
      </c>
      <c r="C2311" s="3">
        <v>18.0</v>
      </c>
      <c r="D2311" s="5">
        <v>43368.18783564815</v>
      </c>
      <c r="E2311" s="8">
        <f t="shared" si="1"/>
        <v>43368</v>
      </c>
      <c r="F2311" s="9">
        <f>IFERROR(__xludf.DUMMYFUNCTION("""COMPUTED_VALUE"""),0.18783564814814815)</f>
        <v>0.1878356481</v>
      </c>
      <c r="G2311" s="3">
        <f t="shared" si="2"/>
        <v>4</v>
      </c>
      <c r="H2311" s="3">
        <f>IFERROR(__xludf.DUMMYFUNCTION("""COMPUTED_VALUE"""),30.0)</f>
        <v>30</v>
      </c>
      <c r="I2311" s="3">
        <f>IFERROR(__xludf.DUMMYFUNCTION("""COMPUTED_VALUE"""),29.0)</f>
        <v>29</v>
      </c>
    </row>
    <row r="2312">
      <c r="A2312" s="3">
        <v>18.0</v>
      </c>
      <c r="B2312" s="3">
        <v>0.0</v>
      </c>
      <c r="C2312" s="3">
        <v>17.0</v>
      </c>
      <c r="D2312" s="5">
        <v>43368.19825231482</v>
      </c>
      <c r="E2312" s="8">
        <f t="shared" si="1"/>
        <v>43368</v>
      </c>
      <c r="F2312" s="9">
        <f>IFERROR(__xludf.DUMMYFUNCTION("""COMPUTED_VALUE"""),0.1982523148148148)</f>
        <v>0.1982523148</v>
      </c>
      <c r="G2312" s="3">
        <f t="shared" si="2"/>
        <v>4</v>
      </c>
      <c r="H2312" s="3">
        <f>IFERROR(__xludf.DUMMYFUNCTION("""COMPUTED_VALUE"""),45.0)</f>
        <v>45</v>
      </c>
      <c r="I2312" s="3">
        <f>IFERROR(__xludf.DUMMYFUNCTION("""COMPUTED_VALUE"""),29.0)</f>
        <v>29</v>
      </c>
    </row>
    <row r="2313">
      <c r="A2313" s="3">
        <v>17.0</v>
      </c>
      <c r="B2313" s="3">
        <v>0.0</v>
      </c>
      <c r="C2313" s="3">
        <v>16.0</v>
      </c>
      <c r="D2313" s="5">
        <v>43368.20866898148</v>
      </c>
      <c r="E2313" s="8">
        <f t="shared" si="1"/>
        <v>43368</v>
      </c>
      <c r="F2313" s="9">
        <f>IFERROR(__xludf.DUMMYFUNCTION("""COMPUTED_VALUE"""),0.20866898148148147)</f>
        <v>0.2086689815</v>
      </c>
      <c r="G2313" s="3">
        <f t="shared" si="2"/>
        <v>5</v>
      </c>
      <c r="H2313" s="3">
        <f>IFERROR(__xludf.DUMMYFUNCTION("""COMPUTED_VALUE"""),0.0)</f>
        <v>0</v>
      </c>
      <c r="I2313" s="3">
        <f>IFERROR(__xludf.DUMMYFUNCTION("""COMPUTED_VALUE"""),29.0)</f>
        <v>29</v>
      </c>
    </row>
    <row r="2314">
      <c r="A2314" s="3">
        <v>17.0</v>
      </c>
      <c r="B2314" s="3">
        <v>0.0</v>
      </c>
      <c r="C2314" s="3">
        <v>16.0</v>
      </c>
      <c r="D2314" s="5">
        <v>43368.21908564815</v>
      </c>
      <c r="E2314" s="8">
        <f t="shared" si="1"/>
        <v>43368</v>
      </c>
      <c r="F2314" s="9">
        <f>IFERROR(__xludf.DUMMYFUNCTION("""COMPUTED_VALUE"""),0.21908564814814815)</f>
        <v>0.2190856481</v>
      </c>
      <c r="G2314" s="3">
        <f t="shared" si="2"/>
        <v>5</v>
      </c>
      <c r="H2314" s="3">
        <f>IFERROR(__xludf.DUMMYFUNCTION("""COMPUTED_VALUE"""),15.0)</f>
        <v>15</v>
      </c>
      <c r="I2314" s="3">
        <f>IFERROR(__xludf.DUMMYFUNCTION("""COMPUTED_VALUE"""),29.0)</f>
        <v>29</v>
      </c>
    </row>
    <row r="2315">
      <c r="A2315" s="3">
        <v>20.0</v>
      </c>
      <c r="B2315" s="3">
        <v>0.0</v>
      </c>
      <c r="C2315" s="3">
        <v>16.0</v>
      </c>
      <c r="D2315" s="5">
        <v>43368.22950231482</v>
      </c>
      <c r="E2315" s="8">
        <f t="shared" si="1"/>
        <v>43368</v>
      </c>
      <c r="F2315" s="9">
        <f>IFERROR(__xludf.DUMMYFUNCTION("""COMPUTED_VALUE"""),0.2295023148148148)</f>
        <v>0.2295023148</v>
      </c>
      <c r="G2315" s="3">
        <f t="shared" si="2"/>
        <v>5</v>
      </c>
      <c r="H2315" s="3">
        <f>IFERROR(__xludf.DUMMYFUNCTION("""COMPUTED_VALUE"""),30.0)</f>
        <v>30</v>
      </c>
      <c r="I2315" s="3">
        <f>IFERROR(__xludf.DUMMYFUNCTION("""COMPUTED_VALUE"""),29.0)</f>
        <v>29</v>
      </c>
    </row>
    <row r="2316">
      <c r="A2316" s="3">
        <v>18.0</v>
      </c>
      <c r="B2316" s="3">
        <v>0.0</v>
      </c>
      <c r="C2316" s="3">
        <v>16.0</v>
      </c>
      <c r="D2316" s="5">
        <v>43368.23993055556</v>
      </c>
      <c r="E2316" s="8">
        <f t="shared" si="1"/>
        <v>43368</v>
      </c>
      <c r="F2316" s="9">
        <f>IFERROR(__xludf.DUMMYFUNCTION("""COMPUTED_VALUE"""),0.23993055555555556)</f>
        <v>0.2399305556</v>
      </c>
      <c r="G2316" s="3">
        <f t="shared" si="2"/>
        <v>5</v>
      </c>
      <c r="H2316" s="3">
        <f>IFERROR(__xludf.DUMMYFUNCTION("""COMPUTED_VALUE"""),45.0)</f>
        <v>45</v>
      </c>
      <c r="I2316" s="3">
        <f>IFERROR(__xludf.DUMMYFUNCTION("""COMPUTED_VALUE"""),30.0)</f>
        <v>30</v>
      </c>
    </row>
    <row r="2317">
      <c r="A2317" s="3">
        <v>16.0</v>
      </c>
      <c r="B2317" s="3">
        <v>0.0</v>
      </c>
      <c r="C2317" s="3">
        <v>15.0</v>
      </c>
      <c r="D2317" s="5">
        <v>43368.25033564815</v>
      </c>
      <c r="E2317" s="8">
        <f t="shared" si="1"/>
        <v>43368</v>
      </c>
      <c r="F2317" s="9">
        <f>IFERROR(__xludf.DUMMYFUNCTION("""COMPUTED_VALUE"""),0.2503356481481481)</f>
        <v>0.2503356481</v>
      </c>
      <c r="G2317" s="3">
        <f t="shared" si="2"/>
        <v>6</v>
      </c>
      <c r="H2317" s="3">
        <f>IFERROR(__xludf.DUMMYFUNCTION("""COMPUTED_VALUE"""),0.0)</f>
        <v>0</v>
      </c>
      <c r="I2317" s="3">
        <f>IFERROR(__xludf.DUMMYFUNCTION("""COMPUTED_VALUE"""),29.0)</f>
        <v>29</v>
      </c>
    </row>
    <row r="2318">
      <c r="A2318" s="3">
        <v>16.0</v>
      </c>
      <c r="B2318" s="3">
        <v>0.0</v>
      </c>
      <c r="C2318" s="3">
        <v>15.0</v>
      </c>
      <c r="D2318" s="5">
        <v>43368.26075231482</v>
      </c>
      <c r="E2318" s="8">
        <f t="shared" si="1"/>
        <v>43368</v>
      </c>
      <c r="F2318" s="9">
        <f>IFERROR(__xludf.DUMMYFUNCTION("""COMPUTED_VALUE"""),0.2607523148148148)</f>
        <v>0.2607523148</v>
      </c>
      <c r="G2318" s="3">
        <f t="shared" si="2"/>
        <v>6</v>
      </c>
      <c r="H2318" s="3">
        <f>IFERROR(__xludf.DUMMYFUNCTION("""COMPUTED_VALUE"""),15.0)</f>
        <v>15</v>
      </c>
      <c r="I2318" s="3">
        <f>IFERROR(__xludf.DUMMYFUNCTION("""COMPUTED_VALUE"""),29.0)</f>
        <v>29</v>
      </c>
    </row>
    <row r="2319">
      <c r="A2319" s="3">
        <v>16.0</v>
      </c>
      <c r="B2319" s="3">
        <v>0.0</v>
      </c>
      <c r="C2319" s="3">
        <v>15.0</v>
      </c>
      <c r="D2319" s="5">
        <v>43368.27380787037</v>
      </c>
      <c r="E2319" s="8">
        <f t="shared" si="1"/>
        <v>43368</v>
      </c>
      <c r="F2319" s="9">
        <f>IFERROR(__xludf.DUMMYFUNCTION("""COMPUTED_VALUE"""),0.27380787037037035)</f>
        <v>0.2738078704</v>
      </c>
      <c r="G2319" s="3">
        <f t="shared" si="2"/>
        <v>6</v>
      </c>
      <c r="H2319" s="3">
        <f>IFERROR(__xludf.DUMMYFUNCTION("""COMPUTED_VALUE"""),34.0)</f>
        <v>34</v>
      </c>
      <c r="I2319" s="3">
        <f>IFERROR(__xludf.DUMMYFUNCTION("""COMPUTED_VALUE"""),17.0)</f>
        <v>17</v>
      </c>
    </row>
    <row r="2320">
      <c r="A2320" s="3">
        <v>16.0</v>
      </c>
      <c r="B2320" s="3">
        <v>0.0</v>
      </c>
      <c r="C2320" s="3">
        <v>15.0</v>
      </c>
      <c r="D2320" s="5">
        <v>43368.28158564815</v>
      </c>
      <c r="E2320" s="8">
        <f t="shared" si="1"/>
        <v>43368</v>
      </c>
      <c r="F2320" s="9">
        <f>IFERROR(__xludf.DUMMYFUNCTION("""COMPUTED_VALUE"""),0.2815856481481481)</f>
        <v>0.2815856481</v>
      </c>
      <c r="G2320" s="3">
        <f t="shared" si="2"/>
        <v>6</v>
      </c>
      <c r="H2320" s="3">
        <f>IFERROR(__xludf.DUMMYFUNCTION("""COMPUTED_VALUE"""),45.0)</f>
        <v>45</v>
      </c>
      <c r="I2320" s="3">
        <f>IFERROR(__xludf.DUMMYFUNCTION("""COMPUTED_VALUE"""),29.0)</f>
        <v>29</v>
      </c>
    </row>
    <row r="2321">
      <c r="A2321" s="3">
        <v>16.0</v>
      </c>
      <c r="B2321" s="3">
        <v>0.0</v>
      </c>
      <c r="C2321" s="3">
        <v>15.0</v>
      </c>
      <c r="D2321" s="5">
        <v>43368.29201388889</v>
      </c>
      <c r="E2321" s="8">
        <f t="shared" si="1"/>
        <v>43368</v>
      </c>
      <c r="F2321" s="9">
        <f>IFERROR(__xludf.DUMMYFUNCTION("""COMPUTED_VALUE"""),0.2920138888888889)</f>
        <v>0.2920138889</v>
      </c>
      <c r="G2321" s="3">
        <f t="shared" si="2"/>
        <v>7</v>
      </c>
      <c r="H2321" s="3">
        <f>IFERROR(__xludf.DUMMYFUNCTION("""COMPUTED_VALUE"""),0.0)</f>
        <v>0</v>
      </c>
      <c r="I2321" s="3">
        <f>IFERROR(__xludf.DUMMYFUNCTION("""COMPUTED_VALUE"""),30.0)</f>
        <v>30</v>
      </c>
    </row>
    <row r="2322">
      <c r="A2322" s="3">
        <v>20.0</v>
      </c>
      <c r="B2322" s="3">
        <v>0.0</v>
      </c>
      <c r="C2322" s="3">
        <v>19.0</v>
      </c>
      <c r="D2322" s="5">
        <v>43368.30244212963</v>
      </c>
      <c r="E2322" s="8">
        <f t="shared" si="1"/>
        <v>43368</v>
      </c>
      <c r="F2322" s="9">
        <f>IFERROR(__xludf.DUMMYFUNCTION("""COMPUTED_VALUE"""),0.30244212962962963)</f>
        <v>0.3024421296</v>
      </c>
      <c r="G2322" s="3">
        <f t="shared" si="2"/>
        <v>7</v>
      </c>
      <c r="H2322" s="3">
        <f>IFERROR(__xludf.DUMMYFUNCTION("""COMPUTED_VALUE"""),15.0)</f>
        <v>15</v>
      </c>
      <c r="I2322" s="3">
        <f>IFERROR(__xludf.DUMMYFUNCTION("""COMPUTED_VALUE"""),31.0)</f>
        <v>31</v>
      </c>
    </row>
    <row r="2323">
      <c r="A2323" s="3">
        <v>31.0</v>
      </c>
      <c r="B2323" s="3">
        <v>0.0</v>
      </c>
      <c r="C2323" s="3">
        <v>30.0</v>
      </c>
      <c r="D2323" s="5">
        <v>43368.31285879629</v>
      </c>
      <c r="E2323" s="8">
        <f t="shared" si="1"/>
        <v>43368</v>
      </c>
      <c r="F2323" s="9">
        <f>IFERROR(__xludf.DUMMYFUNCTION("""COMPUTED_VALUE"""),0.3128587962962963)</f>
        <v>0.3128587963</v>
      </c>
      <c r="G2323" s="3">
        <f t="shared" si="2"/>
        <v>7</v>
      </c>
      <c r="H2323" s="3">
        <f>IFERROR(__xludf.DUMMYFUNCTION("""COMPUTED_VALUE"""),30.0)</f>
        <v>30</v>
      </c>
      <c r="I2323" s="3">
        <f>IFERROR(__xludf.DUMMYFUNCTION("""COMPUTED_VALUE"""),31.0)</f>
        <v>31</v>
      </c>
    </row>
    <row r="2324">
      <c r="A2324" s="3">
        <v>45.0</v>
      </c>
      <c r="B2324" s="3">
        <v>0.0</v>
      </c>
      <c r="C2324" s="3">
        <v>44.0</v>
      </c>
      <c r="D2324" s="5">
        <v>43368.323275462964</v>
      </c>
      <c r="E2324" s="8">
        <f t="shared" si="1"/>
        <v>43368</v>
      </c>
      <c r="F2324" s="9">
        <f>IFERROR(__xludf.DUMMYFUNCTION("""COMPUTED_VALUE"""),0.32327546296296295)</f>
        <v>0.323275463</v>
      </c>
      <c r="G2324" s="3">
        <f t="shared" si="2"/>
        <v>7</v>
      </c>
      <c r="H2324" s="3">
        <f>IFERROR(__xludf.DUMMYFUNCTION("""COMPUTED_VALUE"""),45.0)</f>
        <v>45</v>
      </c>
      <c r="I2324" s="3">
        <f>IFERROR(__xludf.DUMMYFUNCTION("""COMPUTED_VALUE"""),31.0)</f>
        <v>31</v>
      </c>
    </row>
    <row r="2325">
      <c r="A2325" s="3">
        <v>52.0</v>
      </c>
      <c r="B2325" s="3">
        <v>0.0</v>
      </c>
      <c r="C2325" s="3">
        <v>51.0</v>
      </c>
      <c r="D2325" s="5">
        <v>43368.33372685185</v>
      </c>
      <c r="E2325" s="8">
        <f t="shared" si="1"/>
        <v>43368</v>
      </c>
      <c r="F2325" s="9">
        <f>IFERROR(__xludf.DUMMYFUNCTION("""COMPUTED_VALUE"""),0.33372685185185186)</f>
        <v>0.3337268519</v>
      </c>
      <c r="G2325" s="3">
        <f t="shared" si="2"/>
        <v>8</v>
      </c>
      <c r="H2325" s="3">
        <f>IFERROR(__xludf.DUMMYFUNCTION("""COMPUTED_VALUE"""),0.0)</f>
        <v>0</v>
      </c>
      <c r="I2325" s="3">
        <f>IFERROR(__xludf.DUMMYFUNCTION("""COMPUTED_VALUE"""),34.0)</f>
        <v>34</v>
      </c>
    </row>
    <row r="2326">
      <c r="A2326" s="3">
        <v>72.0</v>
      </c>
      <c r="B2326" s="3">
        <v>0.0</v>
      </c>
      <c r="C2326" s="3">
        <v>71.0</v>
      </c>
      <c r="D2326" s="5">
        <v>43368.34409722222</v>
      </c>
      <c r="E2326" s="8">
        <f t="shared" si="1"/>
        <v>43368</v>
      </c>
      <c r="F2326" s="9">
        <f>IFERROR(__xludf.DUMMYFUNCTION("""COMPUTED_VALUE"""),0.3440972222222222)</f>
        <v>0.3440972222</v>
      </c>
      <c r="G2326" s="3">
        <f t="shared" si="2"/>
        <v>8</v>
      </c>
      <c r="H2326" s="3">
        <f>IFERROR(__xludf.DUMMYFUNCTION("""COMPUTED_VALUE"""),15.0)</f>
        <v>15</v>
      </c>
      <c r="I2326" s="3">
        <f>IFERROR(__xludf.DUMMYFUNCTION("""COMPUTED_VALUE"""),30.0)</f>
        <v>30</v>
      </c>
    </row>
    <row r="2327">
      <c r="A2327" s="3">
        <v>129.0</v>
      </c>
      <c r="B2327" s="3">
        <v>1.0</v>
      </c>
      <c r="C2327" s="3">
        <v>130.0</v>
      </c>
      <c r="D2327" s="5">
        <v>43368.35456018519</v>
      </c>
      <c r="E2327" s="8">
        <f t="shared" si="1"/>
        <v>43368</v>
      </c>
      <c r="F2327" s="9">
        <f>IFERROR(__xludf.DUMMYFUNCTION("""COMPUTED_VALUE"""),0.3545601851851852)</f>
        <v>0.3545601852</v>
      </c>
      <c r="G2327" s="3">
        <f t="shared" si="2"/>
        <v>8</v>
      </c>
      <c r="H2327" s="3">
        <f>IFERROR(__xludf.DUMMYFUNCTION("""COMPUTED_VALUE"""),30.0)</f>
        <v>30</v>
      </c>
      <c r="I2327" s="3">
        <f>IFERROR(__xludf.DUMMYFUNCTION("""COMPUTED_VALUE"""),34.0)</f>
        <v>34</v>
      </c>
    </row>
    <row r="2328">
      <c r="A2328" s="3">
        <v>198.0</v>
      </c>
      <c r="B2328" s="3">
        <v>1.0</v>
      </c>
      <c r="C2328" s="3">
        <v>199.0</v>
      </c>
      <c r="D2328" s="5">
        <v>43368.36494212963</v>
      </c>
      <c r="E2328" s="8">
        <f t="shared" si="1"/>
        <v>43368</v>
      </c>
      <c r="F2328" s="9">
        <f>IFERROR(__xludf.DUMMYFUNCTION("""COMPUTED_VALUE"""),0.36494212962962963)</f>
        <v>0.3649421296</v>
      </c>
      <c r="G2328" s="3">
        <f t="shared" si="2"/>
        <v>8</v>
      </c>
      <c r="H2328" s="3">
        <f>IFERROR(__xludf.DUMMYFUNCTION("""COMPUTED_VALUE"""),45.0)</f>
        <v>45</v>
      </c>
      <c r="I2328" s="3">
        <f>IFERROR(__xludf.DUMMYFUNCTION("""COMPUTED_VALUE"""),31.0)</f>
        <v>31</v>
      </c>
    </row>
    <row r="2329">
      <c r="A2329" s="3">
        <v>184.0</v>
      </c>
      <c r="B2329" s="3">
        <v>0.0</v>
      </c>
      <c r="C2329" s="3">
        <v>184.0</v>
      </c>
      <c r="D2329" s="5">
        <v>43368.37535879629</v>
      </c>
      <c r="E2329" s="8">
        <f t="shared" si="1"/>
        <v>43368</v>
      </c>
      <c r="F2329" s="9">
        <f>IFERROR(__xludf.DUMMYFUNCTION("""COMPUTED_VALUE"""),0.3753587962962963)</f>
        <v>0.3753587963</v>
      </c>
      <c r="G2329" s="3">
        <f t="shared" si="2"/>
        <v>9</v>
      </c>
      <c r="H2329" s="3">
        <f>IFERROR(__xludf.DUMMYFUNCTION("""COMPUTED_VALUE"""),0.0)</f>
        <v>0</v>
      </c>
      <c r="I2329" s="3">
        <f>IFERROR(__xludf.DUMMYFUNCTION("""COMPUTED_VALUE"""),31.0)</f>
        <v>31</v>
      </c>
    </row>
    <row r="2330">
      <c r="A2330" s="3">
        <v>311.0</v>
      </c>
      <c r="B2330" s="3">
        <v>0.0</v>
      </c>
      <c r="C2330" s="3">
        <v>311.0</v>
      </c>
      <c r="D2330" s="5">
        <v>43368.385775462964</v>
      </c>
      <c r="E2330" s="8">
        <f t="shared" si="1"/>
        <v>43368</v>
      </c>
      <c r="F2330" s="9">
        <f>IFERROR(__xludf.DUMMYFUNCTION("""COMPUTED_VALUE"""),0.38577546296296295)</f>
        <v>0.385775463</v>
      </c>
      <c r="G2330" s="3">
        <f t="shared" si="2"/>
        <v>9</v>
      </c>
      <c r="H2330" s="3">
        <f>IFERROR(__xludf.DUMMYFUNCTION("""COMPUTED_VALUE"""),15.0)</f>
        <v>15</v>
      </c>
      <c r="I2330" s="3">
        <f>IFERROR(__xludf.DUMMYFUNCTION("""COMPUTED_VALUE"""),31.0)</f>
        <v>31</v>
      </c>
    </row>
    <row r="2331">
      <c r="A2331" s="3">
        <v>492.0</v>
      </c>
      <c r="B2331" s="3">
        <v>4.0</v>
      </c>
      <c r="C2331" s="3">
        <v>496.0</v>
      </c>
      <c r="D2331" s="5">
        <v>43368.39619212963</v>
      </c>
      <c r="E2331" s="8">
        <f t="shared" si="1"/>
        <v>43368</v>
      </c>
      <c r="F2331" s="9">
        <f>IFERROR(__xludf.DUMMYFUNCTION("""COMPUTED_VALUE"""),0.39619212962962963)</f>
        <v>0.3961921296</v>
      </c>
      <c r="G2331" s="3">
        <f t="shared" si="2"/>
        <v>9</v>
      </c>
      <c r="H2331" s="3">
        <f>IFERROR(__xludf.DUMMYFUNCTION("""COMPUTED_VALUE"""),30.0)</f>
        <v>30</v>
      </c>
      <c r="I2331" s="3">
        <f>IFERROR(__xludf.DUMMYFUNCTION("""COMPUTED_VALUE"""),31.0)</f>
        <v>31</v>
      </c>
    </row>
    <row r="2332">
      <c r="A2332" s="3">
        <v>888.0</v>
      </c>
      <c r="B2332" s="3">
        <v>8.0</v>
      </c>
      <c r="C2332" s="3">
        <v>896.0</v>
      </c>
      <c r="D2332" s="5">
        <v>43368.40660879629</v>
      </c>
      <c r="E2332" s="8">
        <f t="shared" si="1"/>
        <v>43368</v>
      </c>
      <c r="F2332" s="9">
        <f>IFERROR(__xludf.DUMMYFUNCTION("""COMPUTED_VALUE"""),0.4066087962962963)</f>
        <v>0.4066087963</v>
      </c>
      <c r="G2332" s="3">
        <f t="shared" si="2"/>
        <v>9</v>
      </c>
      <c r="H2332" s="3">
        <f>IFERROR(__xludf.DUMMYFUNCTION("""COMPUTED_VALUE"""),45.0)</f>
        <v>45</v>
      </c>
      <c r="I2332" s="3">
        <f>IFERROR(__xludf.DUMMYFUNCTION("""COMPUTED_VALUE"""),31.0)</f>
        <v>31</v>
      </c>
    </row>
    <row r="2333">
      <c r="A2333" s="3">
        <v>803.0</v>
      </c>
      <c r="B2333" s="3">
        <v>6.0</v>
      </c>
      <c r="C2333" s="3">
        <v>809.0</v>
      </c>
      <c r="D2333" s="5">
        <v>43368.417025462964</v>
      </c>
      <c r="E2333" s="8">
        <f t="shared" si="1"/>
        <v>43368</v>
      </c>
      <c r="F2333" s="9">
        <f>IFERROR(__xludf.DUMMYFUNCTION("""COMPUTED_VALUE"""),0.41702546296296295)</f>
        <v>0.417025463</v>
      </c>
      <c r="G2333" s="3">
        <f t="shared" si="2"/>
        <v>10</v>
      </c>
      <c r="H2333" s="3">
        <f>IFERROR(__xludf.DUMMYFUNCTION("""COMPUTED_VALUE"""),0.0)</f>
        <v>0</v>
      </c>
      <c r="I2333" s="3">
        <f>IFERROR(__xludf.DUMMYFUNCTION("""COMPUTED_VALUE"""),31.0)</f>
        <v>31</v>
      </c>
    </row>
    <row r="2334">
      <c r="A2334" s="3">
        <v>833.0</v>
      </c>
      <c r="B2334" s="3">
        <v>12.0</v>
      </c>
      <c r="C2334" s="3">
        <v>845.0</v>
      </c>
      <c r="D2334" s="5">
        <v>43368.42743055556</v>
      </c>
      <c r="E2334" s="8">
        <f t="shared" si="1"/>
        <v>43368</v>
      </c>
      <c r="F2334" s="9">
        <f>IFERROR(__xludf.DUMMYFUNCTION("""COMPUTED_VALUE"""),0.42743055555555554)</f>
        <v>0.4274305556</v>
      </c>
      <c r="G2334" s="3">
        <f t="shared" si="2"/>
        <v>10</v>
      </c>
      <c r="H2334" s="3">
        <f>IFERROR(__xludf.DUMMYFUNCTION("""COMPUTED_VALUE"""),15.0)</f>
        <v>15</v>
      </c>
      <c r="I2334" s="3">
        <f>IFERROR(__xludf.DUMMYFUNCTION("""COMPUTED_VALUE"""),30.0)</f>
        <v>30</v>
      </c>
    </row>
    <row r="2335">
      <c r="A2335" s="3">
        <v>850.0</v>
      </c>
      <c r="B2335" s="3">
        <v>26.0</v>
      </c>
      <c r="C2335" s="3">
        <v>876.0</v>
      </c>
      <c r="D2335" s="5">
        <v>43368.43785879629</v>
      </c>
      <c r="E2335" s="8">
        <f t="shared" si="1"/>
        <v>43368</v>
      </c>
      <c r="F2335" s="9">
        <f>IFERROR(__xludf.DUMMYFUNCTION("""COMPUTED_VALUE"""),0.4378587962962963)</f>
        <v>0.4378587963</v>
      </c>
      <c r="G2335" s="3">
        <f t="shared" si="2"/>
        <v>10</v>
      </c>
      <c r="H2335" s="3">
        <f>IFERROR(__xludf.DUMMYFUNCTION("""COMPUTED_VALUE"""),30.0)</f>
        <v>30</v>
      </c>
      <c r="I2335" s="3">
        <f>IFERROR(__xludf.DUMMYFUNCTION("""COMPUTED_VALUE"""),31.0)</f>
        <v>31</v>
      </c>
    </row>
    <row r="2336">
      <c r="A2336" s="3">
        <v>1038.0</v>
      </c>
      <c r="B2336" s="3">
        <v>38.0</v>
      </c>
      <c r="C2336" s="3">
        <v>1076.0</v>
      </c>
      <c r="D2336" s="5">
        <v>43368.44826388889</v>
      </c>
      <c r="E2336" s="8">
        <f t="shared" si="1"/>
        <v>43368</v>
      </c>
      <c r="F2336" s="9">
        <f>IFERROR(__xludf.DUMMYFUNCTION("""COMPUTED_VALUE"""),0.4482638888888889)</f>
        <v>0.4482638889</v>
      </c>
      <c r="G2336" s="3">
        <f t="shared" si="2"/>
        <v>10</v>
      </c>
      <c r="H2336" s="3">
        <f>IFERROR(__xludf.DUMMYFUNCTION("""COMPUTED_VALUE"""),45.0)</f>
        <v>45</v>
      </c>
      <c r="I2336" s="3">
        <f>IFERROR(__xludf.DUMMYFUNCTION("""COMPUTED_VALUE"""),30.0)</f>
        <v>30</v>
      </c>
    </row>
    <row r="2337">
      <c r="A2337" s="3">
        <v>799.0</v>
      </c>
      <c r="B2337" s="3">
        <v>21.0</v>
      </c>
      <c r="C2337" s="3">
        <v>820.0</v>
      </c>
      <c r="D2337" s="5">
        <v>43368.45869212963</v>
      </c>
      <c r="E2337" s="8">
        <f t="shared" si="1"/>
        <v>43368</v>
      </c>
      <c r="F2337" s="9">
        <f>IFERROR(__xludf.DUMMYFUNCTION("""COMPUTED_VALUE"""),0.45869212962962963)</f>
        <v>0.4586921296</v>
      </c>
      <c r="G2337" s="3">
        <f t="shared" si="2"/>
        <v>11</v>
      </c>
      <c r="H2337" s="3">
        <f>IFERROR(__xludf.DUMMYFUNCTION("""COMPUTED_VALUE"""),0.0)</f>
        <v>0</v>
      </c>
      <c r="I2337" s="3">
        <f>IFERROR(__xludf.DUMMYFUNCTION("""COMPUTED_VALUE"""),31.0)</f>
        <v>31</v>
      </c>
    </row>
    <row r="2338">
      <c r="A2338" s="3">
        <v>725.0</v>
      </c>
      <c r="B2338" s="3">
        <v>16.0</v>
      </c>
      <c r="C2338" s="3">
        <v>741.0</v>
      </c>
      <c r="D2338" s="5">
        <v>43368.469143518516</v>
      </c>
      <c r="E2338" s="8">
        <f t="shared" si="1"/>
        <v>43368</v>
      </c>
      <c r="F2338" s="9">
        <f>IFERROR(__xludf.DUMMYFUNCTION("""COMPUTED_VALUE"""),0.46914351851851854)</f>
        <v>0.4691435185</v>
      </c>
      <c r="G2338" s="3">
        <f t="shared" si="2"/>
        <v>11</v>
      </c>
      <c r="H2338" s="3">
        <f>IFERROR(__xludf.DUMMYFUNCTION("""COMPUTED_VALUE"""),15.0)</f>
        <v>15</v>
      </c>
      <c r="I2338" s="3">
        <f>IFERROR(__xludf.DUMMYFUNCTION("""COMPUTED_VALUE"""),34.0)</f>
        <v>34</v>
      </c>
    </row>
    <row r="2339">
      <c r="A2339" s="3">
        <v>602.0</v>
      </c>
      <c r="B2339" s="3">
        <v>10.0</v>
      </c>
      <c r="C2339" s="3">
        <v>612.0</v>
      </c>
      <c r="D2339" s="5">
        <v>43368.479525462964</v>
      </c>
      <c r="E2339" s="8">
        <f t="shared" si="1"/>
        <v>43368</v>
      </c>
      <c r="F2339" s="9">
        <f>IFERROR(__xludf.DUMMYFUNCTION("""COMPUTED_VALUE"""),0.47952546296296295)</f>
        <v>0.479525463</v>
      </c>
      <c r="G2339" s="3">
        <f t="shared" si="2"/>
        <v>11</v>
      </c>
      <c r="H2339" s="3">
        <f>IFERROR(__xludf.DUMMYFUNCTION("""COMPUTED_VALUE"""),30.0)</f>
        <v>30</v>
      </c>
      <c r="I2339" s="3">
        <f>IFERROR(__xludf.DUMMYFUNCTION("""COMPUTED_VALUE"""),31.0)</f>
        <v>31</v>
      </c>
    </row>
    <row r="2340">
      <c r="A2340" s="3">
        <v>389.0</v>
      </c>
      <c r="B2340" s="3">
        <v>2.0</v>
      </c>
      <c r="C2340" s="3">
        <v>391.0</v>
      </c>
      <c r="D2340" s="5">
        <v>43368.50035879629</v>
      </c>
      <c r="E2340" s="8">
        <f t="shared" si="1"/>
        <v>43368</v>
      </c>
      <c r="F2340" s="9">
        <f>IFERROR(__xludf.DUMMYFUNCTION("""COMPUTED_VALUE"""),0.5003587962962963)</f>
        <v>0.5003587963</v>
      </c>
      <c r="G2340" s="3">
        <f t="shared" si="2"/>
        <v>12</v>
      </c>
      <c r="H2340" s="3">
        <f>IFERROR(__xludf.DUMMYFUNCTION("""COMPUTED_VALUE"""),0.0)</f>
        <v>0</v>
      </c>
      <c r="I2340" s="3">
        <f>IFERROR(__xludf.DUMMYFUNCTION("""COMPUTED_VALUE"""),31.0)</f>
        <v>31</v>
      </c>
    </row>
    <row r="2341">
      <c r="A2341" s="3">
        <v>350.0</v>
      </c>
      <c r="B2341" s="3">
        <v>1.0</v>
      </c>
      <c r="C2341" s="3">
        <v>351.0</v>
      </c>
      <c r="D2341" s="5">
        <v>43368.521203703705</v>
      </c>
      <c r="E2341" s="8">
        <f t="shared" si="1"/>
        <v>43368</v>
      </c>
      <c r="F2341" s="9">
        <f>IFERROR(__xludf.DUMMYFUNCTION("""COMPUTED_VALUE"""),0.5212037037037037)</f>
        <v>0.5212037037</v>
      </c>
      <c r="G2341" s="1"/>
      <c r="H2341" s="1"/>
      <c r="I2341" s="1"/>
    </row>
    <row r="2342">
      <c r="A2342" s="3">
        <v>408.0</v>
      </c>
      <c r="B2342" s="3">
        <v>3.0</v>
      </c>
      <c r="C2342" s="3">
        <v>411.0</v>
      </c>
      <c r="D2342" s="5">
        <v>43368.53159722222</v>
      </c>
      <c r="E2342" s="8">
        <f t="shared" si="1"/>
        <v>43368</v>
      </c>
      <c r="F2342" s="9">
        <f>IFERROR(__xludf.DUMMYFUNCTION("""COMPUTED_VALUE"""),0.5315972222222223)</f>
        <v>0.5315972222</v>
      </c>
      <c r="G2342" s="1"/>
      <c r="H2342" s="1"/>
      <c r="I2342" s="1"/>
    </row>
    <row r="2343">
      <c r="A2343" s="3">
        <v>346.0</v>
      </c>
      <c r="B2343" s="3">
        <v>0.0</v>
      </c>
      <c r="C2343" s="3">
        <v>346.0</v>
      </c>
      <c r="D2343" s="5">
        <v>43368.542025462964</v>
      </c>
      <c r="E2343" s="8">
        <f t="shared" si="1"/>
        <v>43368</v>
      </c>
      <c r="F2343" s="9">
        <f>IFERROR(__xludf.DUMMYFUNCTION("""COMPUTED_VALUE"""),0.542025462962963)</f>
        <v>0.542025463</v>
      </c>
      <c r="G2343" s="1"/>
      <c r="H2343" s="1"/>
      <c r="I2343" s="1"/>
    </row>
    <row r="2344">
      <c r="A2344" s="3">
        <v>366.0</v>
      </c>
      <c r="B2344" s="3">
        <v>0.0</v>
      </c>
      <c r="C2344" s="3">
        <v>366.0</v>
      </c>
      <c r="D2344" s="5">
        <v>43368.552453703705</v>
      </c>
      <c r="E2344" s="8">
        <f t="shared" si="1"/>
        <v>43368</v>
      </c>
      <c r="F2344" s="9">
        <f>IFERROR(__xludf.DUMMYFUNCTION("""COMPUTED_VALUE"""),0.5524537037037037)</f>
        <v>0.5524537037</v>
      </c>
      <c r="G2344" s="1"/>
      <c r="H2344" s="1"/>
      <c r="I2344" s="1"/>
    </row>
    <row r="2345">
      <c r="A2345" s="3">
        <v>330.0</v>
      </c>
      <c r="B2345" s="3">
        <v>1.0</v>
      </c>
      <c r="C2345" s="3">
        <v>331.0</v>
      </c>
      <c r="D2345" s="5">
        <v>43368.56285879629</v>
      </c>
      <c r="E2345" s="8">
        <f t="shared" si="1"/>
        <v>43368</v>
      </c>
      <c r="F2345" s="9">
        <f>IFERROR(__xludf.DUMMYFUNCTION("""COMPUTED_VALUE"""),0.5628587962962963)</f>
        <v>0.5628587963</v>
      </c>
      <c r="G2345" s="1"/>
      <c r="H2345" s="1"/>
      <c r="I2345" s="1"/>
    </row>
    <row r="2346">
      <c r="A2346" s="3">
        <v>431.0</v>
      </c>
      <c r="B2346" s="3">
        <v>0.0</v>
      </c>
      <c r="C2346" s="3">
        <v>431.0</v>
      </c>
      <c r="D2346" s="5">
        <v>43368.573275462964</v>
      </c>
      <c r="E2346" s="8">
        <f t="shared" si="1"/>
        <v>43368</v>
      </c>
      <c r="F2346" s="9">
        <f>IFERROR(__xludf.DUMMYFUNCTION("""COMPUTED_VALUE"""),0.573275462962963)</f>
        <v>0.573275463</v>
      </c>
      <c r="G2346" s="1"/>
      <c r="H2346" s="1"/>
      <c r="I2346" s="1"/>
    </row>
    <row r="2347">
      <c r="A2347" s="3">
        <v>406.0</v>
      </c>
      <c r="B2347" s="3">
        <v>0.0</v>
      </c>
      <c r="C2347" s="3">
        <v>406.0</v>
      </c>
      <c r="D2347" s="5">
        <v>43368.58368055556</v>
      </c>
      <c r="E2347" s="8">
        <f t="shared" si="1"/>
        <v>43368</v>
      </c>
      <c r="F2347" s="9">
        <f>IFERROR(__xludf.DUMMYFUNCTION("""COMPUTED_VALUE"""),0.5836805555555555)</f>
        <v>0.5836805556</v>
      </c>
      <c r="G2347" s="1"/>
      <c r="H2347" s="1"/>
      <c r="I2347" s="1"/>
    </row>
    <row r="2348">
      <c r="A2348" s="3">
        <v>424.0</v>
      </c>
      <c r="B2348" s="3">
        <v>2.0</v>
      </c>
      <c r="C2348" s="3">
        <v>426.0</v>
      </c>
      <c r="D2348" s="5">
        <v>43368.59410879629</v>
      </c>
      <c r="E2348" s="8">
        <f t="shared" si="1"/>
        <v>43368</v>
      </c>
      <c r="F2348" s="9">
        <f>IFERROR(__xludf.DUMMYFUNCTION("""COMPUTED_VALUE"""),0.5941087962962963)</f>
        <v>0.5941087963</v>
      </c>
      <c r="G2348" s="1"/>
      <c r="H2348" s="1"/>
      <c r="I2348" s="1"/>
    </row>
    <row r="2349">
      <c r="A2349" s="3">
        <v>453.0</v>
      </c>
      <c r="B2349" s="3">
        <v>1.0</v>
      </c>
      <c r="C2349" s="3">
        <v>454.0</v>
      </c>
      <c r="D2349" s="5">
        <v>43368.604525462964</v>
      </c>
      <c r="E2349" s="8">
        <f t="shared" si="1"/>
        <v>43368</v>
      </c>
      <c r="F2349" s="9">
        <f>IFERROR(__xludf.DUMMYFUNCTION("""COMPUTED_VALUE"""),0.604525462962963)</f>
        <v>0.604525463</v>
      </c>
      <c r="G2349" s="1"/>
      <c r="H2349" s="1"/>
      <c r="I2349" s="1"/>
    </row>
    <row r="2350">
      <c r="A2350" s="3">
        <v>462.0</v>
      </c>
      <c r="B2350" s="3">
        <v>5.0</v>
      </c>
      <c r="C2350" s="3">
        <v>467.0</v>
      </c>
      <c r="D2350" s="5">
        <v>43368.625439814816</v>
      </c>
      <c r="E2350" s="8">
        <f t="shared" si="1"/>
        <v>43368</v>
      </c>
      <c r="F2350" s="9">
        <f>IFERROR(__xludf.DUMMYFUNCTION("""COMPUTED_VALUE"""),0.6254398148148148)</f>
        <v>0.6254398148</v>
      </c>
      <c r="G2350" s="1"/>
      <c r="H2350" s="1"/>
      <c r="I2350" s="1"/>
    </row>
    <row r="2351">
      <c r="A2351" s="3">
        <v>589.0</v>
      </c>
      <c r="B2351" s="3">
        <v>14.0</v>
      </c>
      <c r="C2351" s="3">
        <v>603.0</v>
      </c>
      <c r="D2351" s="5">
        <v>43368.729525462964</v>
      </c>
      <c r="E2351" s="8">
        <f t="shared" si="1"/>
        <v>43368</v>
      </c>
      <c r="F2351" s="9">
        <f>IFERROR(__xludf.DUMMYFUNCTION("""COMPUTED_VALUE"""),0.729525462962963)</f>
        <v>0.729525463</v>
      </c>
      <c r="G2351" s="1"/>
      <c r="H2351" s="1"/>
      <c r="I2351" s="1"/>
    </row>
    <row r="2352">
      <c r="A2352" s="3">
        <v>506.0</v>
      </c>
      <c r="B2352" s="3">
        <v>5.0</v>
      </c>
      <c r="C2352" s="3">
        <v>511.0</v>
      </c>
      <c r="D2352" s="5">
        <v>43368.751597222225</v>
      </c>
      <c r="E2352" s="8">
        <f t="shared" si="1"/>
        <v>43368</v>
      </c>
      <c r="F2352" s="9">
        <f>IFERROR(__xludf.DUMMYFUNCTION("""COMPUTED_VALUE"""),0.7515972222222222)</f>
        <v>0.7515972222</v>
      </c>
      <c r="G2352" s="1"/>
      <c r="H2352" s="1"/>
      <c r="I2352" s="1"/>
    </row>
    <row r="2353">
      <c r="A2353" s="3">
        <v>548.0</v>
      </c>
      <c r="B2353" s="3">
        <v>1.0</v>
      </c>
      <c r="C2353" s="3">
        <v>549.0</v>
      </c>
      <c r="D2353" s="5">
        <v>43368.79384259259</v>
      </c>
      <c r="E2353" s="8">
        <f t="shared" si="1"/>
        <v>43368</v>
      </c>
      <c r="F2353" s="9">
        <f>IFERROR(__xludf.DUMMYFUNCTION("""COMPUTED_VALUE"""),0.7938425925925926)</f>
        <v>0.7938425926</v>
      </c>
      <c r="G2353" s="1"/>
      <c r="H2353" s="1"/>
      <c r="I2353" s="1"/>
    </row>
    <row r="2354">
      <c r="A2354" s="3">
        <v>859.0</v>
      </c>
      <c r="B2354" s="3">
        <v>14.0</v>
      </c>
      <c r="C2354" s="3">
        <v>873.0</v>
      </c>
      <c r="D2354" s="5">
        <v>43368.82347222222</v>
      </c>
      <c r="E2354" s="8">
        <f t="shared" si="1"/>
        <v>43368</v>
      </c>
      <c r="F2354" s="9">
        <f>IFERROR(__xludf.DUMMYFUNCTION("""COMPUTED_VALUE"""),0.8234722222222223)</f>
        <v>0.8234722222</v>
      </c>
      <c r="G2354" s="1"/>
      <c r="H2354" s="1"/>
      <c r="I2354" s="1"/>
    </row>
    <row r="2355">
      <c r="A2355" s="3">
        <v>875.0</v>
      </c>
      <c r="B2355" s="3">
        <v>9.0</v>
      </c>
      <c r="C2355" s="3">
        <v>884.0</v>
      </c>
      <c r="D2355" s="5">
        <v>43368.836122685185</v>
      </c>
      <c r="E2355" s="8">
        <f t="shared" si="1"/>
        <v>43368</v>
      </c>
      <c r="F2355" s="9">
        <f>IFERROR(__xludf.DUMMYFUNCTION("""COMPUTED_VALUE"""),0.8361226851851852)</f>
        <v>0.8361226852</v>
      </c>
      <c r="G2355" s="1"/>
      <c r="H2355" s="1"/>
      <c r="I2355" s="1"/>
    </row>
    <row r="2356">
      <c r="A2356" s="3">
        <v>954.0</v>
      </c>
      <c r="B2356" s="3">
        <v>11.0</v>
      </c>
      <c r="C2356" s="3">
        <v>965.0</v>
      </c>
      <c r="D2356" s="5">
        <v>43368.87789351852</v>
      </c>
      <c r="E2356" s="8">
        <f t="shared" si="1"/>
        <v>43368</v>
      </c>
      <c r="F2356" s="9">
        <f>IFERROR(__xludf.DUMMYFUNCTION("""COMPUTED_VALUE"""),0.8778935185185185)</f>
        <v>0.8778935185</v>
      </c>
      <c r="G2356" s="1"/>
      <c r="H2356" s="1"/>
      <c r="I2356" s="1"/>
    </row>
    <row r="2357">
      <c r="A2357" s="3">
        <v>858.0</v>
      </c>
      <c r="B2357" s="3">
        <v>15.0</v>
      </c>
      <c r="C2357" s="3">
        <v>873.0</v>
      </c>
      <c r="D2357" s="5">
        <v>43368.90907407407</v>
      </c>
      <c r="E2357" s="8">
        <f t="shared" si="1"/>
        <v>43368</v>
      </c>
      <c r="F2357" s="9">
        <f>IFERROR(__xludf.DUMMYFUNCTION("""COMPUTED_VALUE"""),0.909074074074074)</f>
        <v>0.9090740741</v>
      </c>
      <c r="G2357" s="1"/>
      <c r="H2357" s="1"/>
      <c r="I2357" s="1"/>
    </row>
    <row r="2358">
      <c r="A2358" s="3">
        <v>1123.0</v>
      </c>
      <c r="B2358" s="3">
        <v>31.0</v>
      </c>
      <c r="C2358" s="3">
        <v>1154.0</v>
      </c>
      <c r="D2358" s="5">
        <v>43369.45177083334</v>
      </c>
      <c r="E2358" s="8">
        <f t="shared" si="1"/>
        <v>43369</v>
      </c>
      <c r="F2358" s="9">
        <f>IFERROR(__xludf.DUMMYFUNCTION("""COMPUTED_VALUE"""),0.45177083333333334)</f>
        <v>0.4517708333</v>
      </c>
      <c r="G2358" s="1"/>
      <c r="H2358" s="1"/>
      <c r="I2358" s="1"/>
    </row>
    <row r="2359">
      <c r="A2359" s="3">
        <v>860.0</v>
      </c>
      <c r="B2359" s="3">
        <v>25.0</v>
      </c>
      <c r="C2359" s="3">
        <v>885.0</v>
      </c>
      <c r="D2359" s="5">
        <v>43369.46083333333</v>
      </c>
      <c r="E2359" s="8">
        <f t="shared" si="1"/>
        <v>43369</v>
      </c>
      <c r="F2359" s="9">
        <f>IFERROR(__xludf.DUMMYFUNCTION("""COMPUTED_VALUE"""),0.4608333333333333)</f>
        <v>0.4608333333</v>
      </c>
      <c r="G2359" s="1"/>
      <c r="H2359" s="1"/>
      <c r="I2359" s="1"/>
    </row>
    <row r="2360">
      <c r="A2360" s="3">
        <v>766.0</v>
      </c>
      <c r="B2360" s="3">
        <v>17.0</v>
      </c>
      <c r="C2360" s="3">
        <v>783.0</v>
      </c>
      <c r="D2360" s="5">
        <v>43369.4712037037</v>
      </c>
      <c r="E2360" s="8">
        <f t="shared" si="1"/>
        <v>43369</v>
      </c>
      <c r="F2360" s="9">
        <f>IFERROR(__xludf.DUMMYFUNCTION("""COMPUTED_VALUE"""),0.4712037037037037)</f>
        <v>0.4712037037</v>
      </c>
      <c r="G2360" s="1"/>
      <c r="H2360" s="1"/>
      <c r="I2360" s="1"/>
    </row>
    <row r="2361">
      <c r="A2361" s="3">
        <v>336.0</v>
      </c>
      <c r="B2361" s="3">
        <v>3.0</v>
      </c>
      <c r="C2361" s="3">
        <v>339.0</v>
      </c>
      <c r="D2361" s="5">
        <v>43369.54387731481</v>
      </c>
      <c r="E2361" s="8">
        <f t="shared" si="1"/>
        <v>43369</v>
      </c>
      <c r="F2361" s="9">
        <f>IFERROR(__xludf.DUMMYFUNCTION("""COMPUTED_VALUE"""),0.5438773148148148)</f>
        <v>0.5438773148</v>
      </c>
      <c r="G2361" s="1"/>
      <c r="H2361" s="1"/>
      <c r="I2361" s="1"/>
    </row>
    <row r="2362">
      <c r="A2362" s="3">
        <v>569.0</v>
      </c>
      <c r="B2362" s="3">
        <v>3.0</v>
      </c>
      <c r="C2362" s="3">
        <v>571.0</v>
      </c>
      <c r="D2362" s="5">
        <v>43369.66701388889</v>
      </c>
      <c r="E2362" s="8">
        <f t="shared" si="1"/>
        <v>43369</v>
      </c>
      <c r="F2362" s="9">
        <f>IFERROR(__xludf.DUMMYFUNCTION("""COMPUTED_VALUE"""),0.6670138888888889)</f>
        <v>0.6670138889</v>
      </c>
      <c r="G2362" s="1"/>
      <c r="H2362" s="1"/>
      <c r="I2362" s="1"/>
    </row>
    <row r="2363">
      <c r="A2363" s="3">
        <v>637.0</v>
      </c>
      <c r="B2363" s="3">
        <v>7.0</v>
      </c>
      <c r="C2363" s="3">
        <v>644.0</v>
      </c>
      <c r="D2363" s="5">
        <v>43369.78158564815</v>
      </c>
      <c r="E2363" s="8">
        <f t="shared" si="1"/>
        <v>43369</v>
      </c>
      <c r="F2363" s="9">
        <f>IFERROR(__xludf.DUMMYFUNCTION("""COMPUTED_VALUE"""),0.7815856481481481)</f>
        <v>0.7815856481</v>
      </c>
      <c r="G2363" s="1"/>
      <c r="H2363" s="1"/>
      <c r="I2363" s="1"/>
    </row>
    <row r="2364">
      <c r="A2364" s="3">
        <v>409.0</v>
      </c>
      <c r="B2364" s="3">
        <v>4.0</v>
      </c>
      <c r="C2364" s="3">
        <v>411.0</v>
      </c>
      <c r="D2364" s="5">
        <v>43370.53160879629</v>
      </c>
      <c r="E2364" s="8">
        <f t="shared" si="1"/>
        <v>43370</v>
      </c>
      <c r="F2364" s="9">
        <f>IFERROR(__xludf.DUMMYFUNCTION("""COMPUTED_VALUE"""),0.5316087962962963)</f>
        <v>0.5316087963</v>
      </c>
      <c r="G2364" s="1"/>
      <c r="H2364" s="1"/>
      <c r="I2364" s="1"/>
    </row>
    <row r="2365">
      <c r="A2365" s="3">
        <v>355.0</v>
      </c>
      <c r="B2365" s="3">
        <v>2.0</v>
      </c>
      <c r="C2365" s="3">
        <v>357.0</v>
      </c>
      <c r="D2365" s="5">
        <v>43370.54244212963</v>
      </c>
      <c r="E2365" s="8">
        <f t="shared" si="1"/>
        <v>43370</v>
      </c>
      <c r="F2365" s="9">
        <f>IFERROR(__xludf.DUMMYFUNCTION("""COMPUTED_VALUE"""),0.5424421296296297)</f>
        <v>0.5424421296</v>
      </c>
      <c r="G2365" s="1"/>
      <c r="H2365" s="1"/>
      <c r="I2365" s="1"/>
    </row>
    <row r="2366">
      <c r="A2366" s="3">
        <v>474.0</v>
      </c>
      <c r="B2366" s="3">
        <v>4.0</v>
      </c>
      <c r="C2366" s="3">
        <v>478.0</v>
      </c>
      <c r="D2366" s="5">
        <v>43370.57947916666</v>
      </c>
      <c r="E2366" s="8">
        <f t="shared" si="1"/>
        <v>43370</v>
      </c>
      <c r="F2366" s="9">
        <f>IFERROR(__xludf.DUMMYFUNCTION("""COMPUTED_VALUE"""),0.5794791666666667)</f>
        <v>0.5794791667</v>
      </c>
      <c r="G2366" s="1"/>
      <c r="H2366" s="1"/>
      <c r="I2366" s="1"/>
    </row>
    <row r="2367">
      <c r="A2367" s="3">
        <v>495.0</v>
      </c>
      <c r="B2367" s="3">
        <v>3.0</v>
      </c>
      <c r="C2367" s="3">
        <v>498.0</v>
      </c>
      <c r="D2367" s="5">
        <v>43370.617118055554</v>
      </c>
      <c r="E2367" s="8">
        <f t="shared" si="1"/>
        <v>43370</v>
      </c>
      <c r="F2367" s="9">
        <f>IFERROR(__xludf.DUMMYFUNCTION("""COMPUTED_VALUE"""),0.6171180555555555)</f>
        <v>0.6171180556</v>
      </c>
      <c r="G2367" s="1"/>
      <c r="H2367" s="1"/>
      <c r="I2367" s="1"/>
    </row>
    <row r="2368">
      <c r="A2368" s="3">
        <v>755.0</v>
      </c>
      <c r="B2368" s="3">
        <v>6.0</v>
      </c>
      <c r="C2368" s="3">
        <v>761.0</v>
      </c>
      <c r="D2368" s="5">
        <v>43370.813263888886</v>
      </c>
      <c r="E2368" s="8">
        <f t="shared" si="1"/>
        <v>43370</v>
      </c>
      <c r="F2368" s="9">
        <f>IFERROR(__xludf.DUMMYFUNCTION("""COMPUTED_VALUE"""),0.8132638888888889)</f>
        <v>0.8132638889</v>
      </c>
      <c r="G2368" s="1"/>
      <c r="H2368" s="1"/>
      <c r="I2368" s="1"/>
    </row>
    <row r="2369">
      <c r="A2369" s="1"/>
      <c r="B2369" s="1"/>
      <c r="C2369" s="1"/>
      <c r="D2369" s="1"/>
      <c r="E2369" s="1"/>
      <c r="F2369" s="1"/>
      <c r="G2369" s="1"/>
      <c r="H2369" s="1"/>
      <c r="I2369" s="1"/>
    </row>
    <row r="2370">
      <c r="A2370" s="1"/>
      <c r="B2370" s="1"/>
      <c r="C2370" s="1"/>
      <c r="D2370" s="1"/>
      <c r="E2370" s="1"/>
      <c r="F2370" s="1"/>
      <c r="G2370" s="1"/>
      <c r="H2370" s="1"/>
      <c r="I237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2.0"/>
    <col customWidth="1" min="3" max="3" width="19.43"/>
    <col customWidth="1" min="4" max="4" width="16.29"/>
  </cols>
  <sheetData>
    <row r="1">
      <c r="D1" s="2" t="s">
        <v>11</v>
      </c>
      <c r="E1" s="2" t="s">
        <v>12</v>
      </c>
      <c r="F1" s="2" t="s">
        <v>13</v>
      </c>
    </row>
    <row r="2">
      <c r="D2" s="10">
        <f t="shared" ref="D2:D25" si="1">C2/(B2+C2)</f>
        <v>0.01015336932</v>
      </c>
      <c r="E2" s="10">
        <v>0.008756132397689872</v>
      </c>
      <c r="F2">
        <v>0.0</v>
      </c>
    </row>
    <row r="3">
      <c r="D3" s="10">
        <f t="shared" si="1"/>
        <v>0.01601135651</v>
      </c>
      <c r="E3" s="10">
        <v>0.010203345832131526</v>
      </c>
      <c r="F3">
        <v>1.0</v>
      </c>
    </row>
    <row r="4">
      <c r="D4" s="10">
        <f t="shared" si="1"/>
        <v>0.01370506979</v>
      </c>
      <c r="E4" s="10">
        <v>0.012792412226517355</v>
      </c>
      <c r="F4" s="11">
        <v>2.0</v>
      </c>
    </row>
    <row r="5">
      <c r="D5" s="10">
        <f t="shared" si="1"/>
        <v>0.01768405857</v>
      </c>
      <c r="E5" s="10">
        <v>0.009983933899472114</v>
      </c>
      <c r="F5">
        <v>3.0</v>
      </c>
    </row>
    <row r="6">
      <c r="D6" s="10">
        <f t="shared" si="1"/>
        <v>0.01987951807</v>
      </c>
      <c r="E6" s="10">
        <v>0.01031502648452746</v>
      </c>
      <c r="F6">
        <v>4.0</v>
      </c>
    </row>
    <row r="7">
      <c r="D7" s="10">
        <f t="shared" si="1"/>
        <v>0.01616700675</v>
      </c>
      <c r="E7" s="10">
        <v>0.008263395739186573</v>
      </c>
      <c r="F7">
        <v>5.0</v>
      </c>
    </row>
    <row r="8">
      <c r="D8" s="10">
        <f t="shared" si="1"/>
        <v>0.01957517701</v>
      </c>
      <c r="E8" s="10">
        <v>0.004527922186818715</v>
      </c>
      <c r="F8">
        <v>6.0</v>
      </c>
    </row>
    <row r="9">
      <c r="D9" s="10">
        <f t="shared" si="1"/>
        <v>0.01490643831</v>
      </c>
      <c r="E9" s="10">
        <v>0.005691699604743083</v>
      </c>
      <c r="F9">
        <v>7.0</v>
      </c>
    </row>
    <row r="10">
      <c r="D10" s="10">
        <f t="shared" si="1"/>
        <v>0.01250437216</v>
      </c>
      <c r="E10" s="10">
        <v>0.005706267539756782</v>
      </c>
      <c r="F10">
        <v>8.0</v>
      </c>
    </row>
    <row r="11">
      <c r="D11" s="10">
        <f t="shared" si="1"/>
        <v>0.01016925542</v>
      </c>
      <c r="E11" s="10">
        <v>0.006574241237183636</v>
      </c>
      <c r="F11">
        <v>9.0</v>
      </c>
    </row>
    <row r="12">
      <c r="D12" s="10">
        <f t="shared" si="1"/>
        <v>0.01792980934</v>
      </c>
      <c r="E12" s="10">
        <v>0.01755593803786575</v>
      </c>
      <c r="F12">
        <v>10.0</v>
      </c>
    </row>
    <row r="13">
      <c r="D13" s="10">
        <f t="shared" si="1"/>
        <v>0.02330452368</v>
      </c>
      <c r="E13" s="10">
        <v>0.016039848284056118</v>
      </c>
      <c r="F13">
        <v>11.0</v>
      </c>
    </row>
    <row r="14">
      <c r="D14" s="10">
        <f t="shared" si="1"/>
        <v>0.02897849982</v>
      </c>
      <c r="E14" s="10">
        <v>0.0077301248463678114</v>
      </c>
      <c r="F14">
        <v>12.0</v>
      </c>
    </row>
    <row r="15">
      <c r="D15" s="10">
        <f t="shared" si="1"/>
        <v>0.02652762532</v>
      </c>
      <c r="E15" s="10">
        <v>0.00850617930779425</v>
      </c>
      <c r="F15">
        <v>13.0</v>
      </c>
    </row>
    <row r="16">
      <c r="D16" s="10">
        <f t="shared" si="1"/>
        <v>0.02445284296</v>
      </c>
      <c r="E16" s="10">
        <v>0.007428194123473094</v>
      </c>
      <c r="F16">
        <v>14.0</v>
      </c>
    </row>
    <row r="17">
      <c r="D17" s="10">
        <f t="shared" si="1"/>
        <v>0.02081345719</v>
      </c>
      <c r="E17" s="10">
        <v>0.007869576452347952</v>
      </c>
      <c r="F17">
        <v>15.0</v>
      </c>
    </row>
    <row r="18">
      <c r="D18" s="10">
        <f t="shared" si="1"/>
        <v>0.01341697958</v>
      </c>
      <c r="E18" s="10">
        <v>0.009635825402817237</v>
      </c>
      <c r="F18">
        <v>16.0</v>
      </c>
    </row>
    <row r="19">
      <c r="D19" s="10">
        <f t="shared" si="1"/>
        <v>0.01265422335</v>
      </c>
      <c r="E19" s="10">
        <v>0.010693579557655142</v>
      </c>
      <c r="F19">
        <v>17.0</v>
      </c>
    </row>
    <row r="20">
      <c r="D20" s="10">
        <f t="shared" si="1"/>
        <v>0.01164050984</v>
      </c>
      <c r="E20" s="10">
        <v>0.010690255098832457</v>
      </c>
      <c r="F20">
        <v>18.0</v>
      </c>
    </row>
    <row r="21">
      <c r="D21" s="10">
        <f t="shared" si="1"/>
        <v>0.0117013546</v>
      </c>
      <c r="E21" s="10">
        <v>0.012225475841874086</v>
      </c>
      <c r="F21">
        <v>19.0</v>
      </c>
    </row>
    <row r="22">
      <c r="D22" s="10">
        <f t="shared" si="1"/>
        <v>0.01263096624</v>
      </c>
      <c r="E22" s="10">
        <v>0.011107736364819716</v>
      </c>
      <c r="F22">
        <v>20.0</v>
      </c>
    </row>
    <row r="23">
      <c r="D23" s="10">
        <f t="shared" si="1"/>
        <v>0.009936230165</v>
      </c>
      <c r="E23" s="10">
        <v>0.010355908197919681</v>
      </c>
      <c r="F23">
        <v>21.0</v>
      </c>
    </row>
    <row r="24">
      <c r="D24" s="10">
        <f t="shared" si="1"/>
        <v>0.01037197758</v>
      </c>
      <c r="E24" s="10">
        <v>0.00820108089559921</v>
      </c>
      <c r="F24">
        <v>22.0</v>
      </c>
    </row>
    <row r="25">
      <c r="D25" s="10">
        <f t="shared" si="1"/>
        <v>0.01055704403</v>
      </c>
      <c r="E25" s="10">
        <v>0.007793818085200602</v>
      </c>
      <c r="F25">
        <v>23.0</v>
      </c>
    </row>
    <row r="26">
      <c r="A26" s="12" t="s">
        <v>14</v>
      </c>
      <c r="B26" s="13">
        <f t="shared" ref="B26:C26" si="2">SUM(B2:B25)</f>
        <v>836442</v>
      </c>
      <c r="C26" s="13">
        <f t="shared" si="2"/>
        <v>12860</v>
      </c>
      <c r="D26" s="10"/>
    </row>
    <row r="27">
      <c r="A27" s="12" t="s">
        <v>11</v>
      </c>
      <c r="B27" s="13"/>
      <c r="C27" s="14">
        <f>C26/(B26+C26)</f>
        <v>0.01514184589</v>
      </c>
    </row>
    <row r="28">
      <c r="C28" s="10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1.71"/>
    <col customWidth="1" min="3" max="3" width="24.71"/>
  </cols>
  <sheetData>
    <row r="1">
      <c r="D1" s="2" t="s">
        <v>11</v>
      </c>
    </row>
    <row r="2">
      <c r="D2" s="10">
        <f t="shared" ref="D2:D25" si="1">C2/(B2+C2)</f>
        <v>0.008756132398</v>
      </c>
    </row>
    <row r="3">
      <c r="D3" s="10">
        <f t="shared" si="1"/>
        <v>0.01020334583</v>
      </c>
    </row>
    <row r="4">
      <c r="D4" s="10">
        <f t="shared" si="1"/>
        <v>0.01279241223</v>
      </c>
    </row>
    <row r="5">
      <c r="D5" s="10">
        <f t="shared" si="1"/>
        <v>0.009983933899</v>
      </c>
    </row>
    <row r="6">
      <c r="D6" s="10">
        <f t="shared" si="1"/>
        <v>0.01031502648</v>
      </c>
    </row>
    <row r="7">
      <c r="D7" s="10">
        <f t="shared" si="1"/>
        <v>0.008263395739</v>
      </c>
    </row>
    <row r="8">
      <c r="D8" s="10">
        <f t="shared" si="1"/>
        <v>0.004527922187</v>
      </c>
    </row>
    <row r="9">
      <c r="D9" s="10">
        <f t="shared" si="1"/>
        <v>0.005691699605</v>
      </c>
    </row>
    <row r="10">
      <c r="D10" s="10">
        <f t="shared" si="1"/>
        <v>0.00570626754</v>
      </c>
    </row>
    <row r="11">
      <c r="D11" s="10">
        <f t="shared" si="1"/>
        <v>0.006574241237</v>
      </c>
    </row>
    <row r="12">
      <c r="D12" s="10">
        <f t="shared" si="1"/>
        <v>0.01755593804</v>
      </c>
    </row>
    <row r="13">
      <c r="D13" s="10">
        <f t="shared" si="1"/>
        <v>0.01603984828</v>
      </c>
    </row>
    <row r="14">
      <c r="D14" s="10">
        <f t="shared" si="1"/>
        <v>0.007730124846</v>
      </c>
    </row>
    <row r="15">
      <c r="D15" s="10">
        <f t="shared" si="1"/>
        <v>0.008506179308</v>
      </c>
    </row>
    <row r="16">
      <c r="D16" s="10">
        <f t="shared" si="1"/>
        <v>0.007428194123</v>
      </c>
    </row>
    <row r="17">
      <c r="D17" s="10">
        <f t="shared" si="1"/>
        <v>0.007869576452</v>
      </c>
    </row>
    <row r="18">
      <c r="D18" s="10">
        <f t="shared" si="1"/>
        <v>0.009635825403</v>
      </c>
    </row>
    <row r="19">
      <c r="D19" s="10">
        <f t="shared" si="1"/>
        <v>0.01069357956</v>
      </c>
    </row>
    <row r="20">
      <c r="D20" s="10">
        <f t="shared" si="1"/>
        <v>0.0106902551</v>
      </c>
    </row>
    <row r="21">
      <c r="D21" s="10">
        <f t="shared" si="1"/>
        <v>0.01222547584</v>
      </c>
    </row>
    <row r="22">
      <c r="D22" s="10">
        <f t="shared" si="1"/>
        <v>0.01110773636</v>
      </c>
    </row>
    <row r="23">
      <c r="D23" s="10">
        <f t="shared" si="1"/>
        <v>0.0103559082</v>
      </c>
    </row>
    <row r="24">
      <c r="D24" s="10">
        <f t="shared" si="1"/>
        <v>0.008201080896</v>
      </c>
    </row>
    <row r="25">
      <c r="D25" s="10">
        <f t="shared" si="1"/>
        <v>0.007793818085</v>
      </c>
    </row>
    <row r="26">
      <c r="A26" s="12" t="s">
        <v>14</v>
      </c>
      <c r="B26" s="13">
        <f t="shared" ref="B26:C26" si="2">SUM(B2:B25)</f>
        <v>840414</v>
      </c>
      <c r="C26" s="13">
        <f t="shared" si="2"/>
        <v>8731</v>
      </c>
      <c r="D26" s="10"/>
      <c r="E26" s="15"/>
      <c r="F26" s="15"/>
    </row>
    <row r="27">
      <c r="A27" s="12" t="s">
        <v>11</v>
      </c>
      <c r="B27" s="16"/>
      <c r="C27" s="14">
        <f>C26/(B26+C26)</f>
        <v>0.0102821073</v>
      </c>
    </row>
    <row r="28">
      <c r="C28" s="10"/>
    </row>
    <row r="30">
      <c r="C30" s="2" t="s">
        <v>15</v>
      </c>
    </row>
    <row r="31">
      <c r="C31">
        <f>12860-8731</f>
        <v>4129</v>
      </c>
      <c r="D31" s="2" t="s">
        <v>16</v>
      </c>
    </row>
    <row r="32">
      <c r="C32" s="10">
        <f>4129/12860</f>
        <v>0.3210730949</v>
      </c>
      <c r="D32" s="2" t="s">
        <v>17</v>
      </c>
    </row>
    <row r="33">
      <c r="C33" s="10"/>
      <c r="D33" s="2"/>
    </row>
    <row r="34">
      <c r="C34" s="2" t="s">
        <v>18</v>
      </c>
    </row>
  </sheetData>
  <drawing r:id="rId2"/>
</worksheet>
</file>