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diya\Desktop\excel_git\"/>
    </mc:Choice>
  </mc:AlternateContent>
  <bookViews>
    <workbookView xWindow="0" yWindow="0" windowWidth="16392" windowHeight="4872" activeTab="2"/>
  </bookViews>
  <sheets>
    <sheet name="DASHBOARD" sheetId="3" r:id="rId1"/>
    <sheet name="histogram" sheetId="4" r:id="rId2"/>
    <sheet name="INCOME" sheetId="1" r:id="rId3"/>
    <sheet name="data analysis" sheetId="5" r:id="rId4"/>
    <sheet name="EXPENSE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9" i="2" s="1"/>
  <c r="J10" i="2" s="1"/>
  <c r="J11" i="2" s="1"/>
  <c r="B6" i="3" l="1"/>
  <c r="C6" i="3"/>
  <c r="B2" i="2"/>
  <c r="B2" i="1"/>
  <c r="D33" i="2"/>
  <c r="C33" i="2"/>
  <c r="D26" i="2"/>
  <c r="C26" i="2"/>
  <c r="H25" i="2"/>
  <c r="G25" i="2"/>
  <c r="H20" i="2"/>
  <c r="G20" i="2"/>
  <c r="D20" i="2"/>
  <c r="C20" i="2"/>
  <c r="H12" i="2"/>
  <c r="G12" i="2"/>
  <c r="D12" i="2"/>
  <c r="C12" i="2"/>
  <c r="H5" i="2"/>
  <c r="C7" i="3" s="1"/>
  <c r="G5" i="2"/>
  <c r="B7" i="3" s="1"/>
  <c r="G32" i="1"/>
  <c r="F32" i="1"/>
  <c r="G31" i="1"/>
  <c r="F31" i="1"/>
  <c r="G30" i="1"/>
  <c r="F30" i="1"/>
  <c r="G29" i="1"/>
  <c r="G33" i="1" s="1"/>
  <c r="F29" i="1"/>
  <c r="F33" i="1" s="1"/>
  <c r="G25" i="1"/>
  <c r="G24" i="1"/>
  <c r="F24" i="1"/>
  <c r="G23" i="1"/>
  <c r="F23" i="1"/>
  <c r="G22" i="1"/>
  <c r="F22" i="1"/>
  <c r="F25" i="1" s="1"/>
  <c r="G17" i="1"/>
  <c r="F17" i="1"/>
  <c r="G16" i="1"/>
  <c r="G18" i="1" s="1"/>
  <c r="F16" i="1"/>
  <c r="G15" i="1"/>
  <c r="F15" i="1"/>
  <c r="F18" i="1" s="1"/>
  <c r="G10" i="1"/>
  <c r="F10" i="1"/>
  <c r="G9" i="1"/>
  <c r="G11" i="1" s="1"/>
  <c r="F9" i="1"/>
  <c r="G8" i="1"/>
  <c r="F8" i="1"/>
  <c r="F11" i="1" s="1"/>
  <c r="G5" i="1"/>
  <c r="C8" i="3" l="1"/>
  <c r="B8" i="3"/>
  <c r="F5" i="1"/>
</calcChain>
</file>

<file path=xl/sharedStrings.xml><?xml version="1.0" encoding="utf-8"?>
<sst xmlns="http://schemas.openxmlformats.org/spreadsheetml/2006/main" count="128" uniqueCount="69">
  <si>
    <t xml:space="preserve"> REVENUE</t>
  </si>
  <si>
    <t>TOTAL REVENUE</t>
  </si>
  <si>
    <t>Forecast</t>
  </si>
  <si>
    <t>Reported</t>
  </si>
  <si>
    <t>Entrance</t>
  </si>
  <si>
    <t xml:space="preserve"> </t>
  </si>
  <si>
    <t xml:space="preserve">  </t>
  </si>
  <si>
    <t>Forecast2</t>
  </si>
  <si>
    <t>Reported2</t>
  </si>
  <si>
    <t>Adults @</t>
  </si>
  <si>
    <t>Children @</t>
  </si>
  <si>
    <t>Other @</t>
  </si>
  <si>
    <t>Total</t>
  </si>
  <si>
    <t>Promotional materials</t>
  </si>
  <si>
    <t>Covers @</t>
  </si>
  <si>
    <t>1/2 pages @</t>
  </si>
  <si>
    <t>1/4 pages @</t>
  </si>
  <si>
    <t>Traders</t>
  </si>
  <si>
    <t>Large area @</t>
  </si>
  <si>
    <t>Average area @</t>
  </si>
  <si>
    <t>Small area@</t>
  </si>
  <si>
    <t>Sale of items</t>
  </si>
  <si>
    <t>Item @</t>
  </si>
  <si>
    <t>Expenses</t>
  </si>
  <si>
    <t>TOTAL COSTS</t>
  </si>
  <si>
    <t>Hall / Plot</t>
  </si>
  <si>
    <t>Products</t>
  </si>
  <si>
    <t>Fees for room, hall, area</t>
  </si>
  <si>
    <t>Food</t>
  </si>
  <si>
    <t>Staff in the hall / plot</t>
  </si>
  <si>
    <t>Drinks</t>
  </si>
  <si>
    <t>Equipment</t>
  </si>
  <si>
    <t>Textiles</t>
  </si>
  <si>
    <t>Tables and chairs</t>
  </si>
  <si>
    <t>Staff</t>
  </si>
  <si>
    <t>Program</t>
  </si>
  <si>
    <t>Flowers</t>
  </si>
  <si>
    <t>Performers</t>
  </si>
  <si>
    <t>Candles</t>
  </si>
  <si>
    <t>Do you speak</t>
  </si>
  <si>
    <t>Lighting</t>
  </si>
  <si>
    <t>Road</t>
  </si>
  <si>
    <t>Balloons</t>
  </si>
  <si>
    <t>Hotel</t>
  </si>
  <si>
    <t>Paper consumables</t>
  </si>
  <si>
    <t>Others</t>
  </si>
  <si>
    <t>Publications</t>
  </si>
  <si>
    <t>Awards</t>
  </si>
  <si>
    <t>Graphic layout</t>
  </si>
  <si>
    <t>Ribbons / Plaques / Trophies</t>
  </si>
  <si>
    <t>Copy / print</t>
  </si>
  <si>
    <t>Gifts</t>
  </si>
  <si>
    <t>Postage</t>
  </si>
  <si>
    <t>Miscellaneous</t>
  </si>
  <si>
    <t>Phone</t>
  </si>
  <si>
    <t>Transport</t>
  </si>
  <si>
    <t>Stationery</t>
  </si>
  <si>
    <t>Fax</t>
  </si>
  <si>
    <t>Event budget: name</t>
  </si>
  <si>
    <t>go to:</t>
  </si>
  <si>
    <t>Summary: PROFIT - LOSS</t>
  </si>
  <si>
    <t>TOTAL PROFIT</t>
  </si>
  <si>
    <t>Bin</t>
  </si>
  <si>
    <t>More</t>
  </si>
  <si>
    <t>Frequency</t>
  </si>
  <si>
    <t>Cumulative %</t>
  </si>
  <si>
    <t>Entrance Data Analysis Histogram</t>
  </si>
  <si>
    <t>Correlation Expenses Hall / Plot</t>
  </si>
  <si>
    <t>Products-Forecast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</si>
</sst>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€-1809]#,##0.00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2"/>
      <color theme="3" tint="9.9948118533890809E-2"/>
      <name val="Calibri Light"/>
      <family val="1"/>
      <scheme val="major"/>
    </font>
    <font>
      <b/>
      <sz val="9"/>
      <color theme="0"/>
      <name val="Calibri Light"/>
      <family val="1"/>
      <scheme val="major"/>
    </font>
    <font>
      <sz val="9"/>
      <color theme="1" tint="0.14996795556505021"/>
      <name val="Calibri Light"/>
      <family val="1"/>
      <scheme val="major"/>
    </font>
    <font>
      <sz val="10"/>
      <color theme="1" tint="0.14996795556505021"/>
      <name val="Calibri"/>
      <family val="2"/>
      <charset val="204"/>
      <scheme val="minor"/>
    </font>
    <font>
      <sz val="11"/>
      <color theme="1" tint="0.14996795556505021"/>
      <name val="Calibri Light"/>
      <family val="1"/>
      <scheme val="major"/>
    </font>
    <font>
      <sz val="11"/>
      <color theme="1" tint="0.14996795556505021"/>
      <name val="Calibri"/>
      <family val="2"/>
      <scheme val="minor"/>
    </font>
    <font>
      <b/>
      <sz val="22"/>
      <color theme="8" tint="-0.249977111117893"/>
      <name val="Calibri Light"/>
      <family val="1"/>
      <scheme val="major"/>
    </font>
    <font>
      <b/>
      <sz val="15"/>
      <color theme="8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 tint="0.14996795556505021"/>
      <name val="Calibri Light"/>
      <family val="2"/>
      <scheme val="major"/>
    </font>
    <font>
      <b/>
      <sz val="9"/>
      <color theme="1" tint="0.14996795556505021"/>
      <name val="Calibri Light"/>
      <family val="2"/>
      <scheme val="major"/>
    </font>
    <font>
      <sz val="11"/>
      <name val="Calibri"/>
      <family val="2"/>
      <scheme val="minor"/>
    </font>
    <font>
      <b/>
      <sz val="22"/>
      <color rgb="FF0070C0"/>
      <name val="Calibri Light"/>
      <family val="1"/>
      <scheme val="major"/>
    </font>
    <font>
      <b/>
      <sz val="15"/>
      <color rgb="FF0070C0"/>
      <name val="Calibri"/>
      <family val="2"/>
      <scheme val="minor"/>
    </font>
    <font>
      <b/>
      <sz val="9"/>
      <color theme="1" tint="0.14996795556505021"/>
      <name val="Calibri Light"/>
      <family val="1"/>
      <scheme val="maj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6795556505021"/>
        <bgColor indexed="64"/>
      </patternFill>
    </fill>
    <fill>
      <patternFill patternType="gray125">
        <fgColor theme="4" tint="-0.2499465926084170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theme="4" tint="-0.24994659260841701"/>
        <bgColor indexed="65"/>
      </patternFill>
    </fill>
    <fill>
      <patternFill patternType="gray0625">
        <fgColor rgb="FF0070C0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gray0625">
        <fgColor theme="4" tint="0.79998168889431442"/>
        <bgColor indexed="65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theme="1" tint="0.499984740745262"/>
      </right>
      <top style="thick">
        <color theme="4" tint="0.499984740745262"/>
      </top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ck">
        <color theme="4"/>
      </top>
      <bottom style="thick">
        <color theme="4" tint="0.499984740745262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 style="thin">
        <color indexed="64"/>
      </left>
      <right/>
      <top style="thick">
        <color theme="4"/>
      </top>
      <bottom style="thick">
        <color theme="4" tint="0.499984740745262"/>
      </bottom>
      <diagonal/>
    </border>
    <border>
      <left style="thin">
        <color indexed="64"/>
      </left>
      <right style="thin">
        <color theme="0"/>
      </right>
      <top style="thick">
        <color theme="4" tint="0.499984740745262"/>
      </top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5" fillId="2" borderId="4" xfId="0" applyFont="1" applyFill="1" applyBorder="1"/>
    <xf numFmtId="0" fontId="5" fillId="2" borderId="5" xfId="0" applyFont="1" applyFill="1" applyBorder="1"/>
    <xf numFmtId="164" fontId="3" fillId="3" borderId="6" xfId="4" applyNumberFormat="1" applyFill="1" applyBorder="1"/>
    <xf numFmtId="0" fontId="3" fillId="3" borderId="7" xfId="4" applyFill="1" applyBorder="1"/>
    <xf numFmtId="0" fontId="0" fillId="4" borderId="0" xfId="0" applyFill="1"/>
    <xf numFmtId="0" fontId="12" fillId="5" borderId="0" xfId="0" applyFont="1" applyFill="1" applyAlignment="1">
      <alignment horizontal="center" vertical="center"/>
    </xf>
    <xf numFmtId="0" fontId="8" fillId="0" borderId="0" xfId="0" applyFont="1" applyBorder="1"/>
    <xf numFmtId="0" fontId="13" fillId="0" borderId="0" xfId="0" applyFont="1" applyBorder="1"/>
    <xf numFmtId="0" fontId="9" fillId="0" borderId="0" xfId="0" applyFont="1" applyBorder="1" applyAlignment="1">
      <alignment vertical="center"/>
    </xf>
    <xf numFmtId="164" fontId="9" fillId="0" borderId="0" xfId="0" applyNumberFormat="1" applyFont="1" applyBorder="1" applyAlignment="1">
      <alignment vertical="center"/>
    </xf>
    <xf numFmtId="0" fontId="0" fillId="0" borderId="0" xfId="0" applyBorder="1"/>
    <xf numFmtId="0" fontId="10" fillId="0" borderId="11" xfId="1" applyFont="1" applyBorder="1"/>
    <xf numFmtId="0" fontId="10" fillId="0" borderId="12" xfId="1" applyFont="1" applyBorder="1"/>
    <xf numFmtId="0" fontId="11" fillId="0" borderId="13" xfId="1" applyFont="1" applyBorder="1"/>
    <xf numFmtId="0" fontId="2" fillId="0" borderId="8" xfId="2" applyBorder="1"/>
    <xf numFmtId="0" fontId="2" fillId="6" borderId="9" xfId="2" applyFill="1" applyBorder="1"/>
    <xf numFmtId="0" fontId="2" fillId="6" borderId="10" xfId="2" applyFill="1" applyBorder="1"/>
    <xf numFmtId="0" fontId="0" fillId="7" borderId="0" xfId="0" applyFill="1"/>
    <xf numFmtId="0" fontId="4" fillId="6" borderId="14" xfId="1" applyFont="1" applyFill="1" applyBorder="1"/>
    <xf numFmtId="0" fontId="1" fillId="6" borderId="14" xfId="1" applyFill="1" applyBorder="1"/>
    <xf numFmtId="0" fontId="2" fillId="6" borderId="2" xfId="2" applyFill="1" applyBorder="1"/>
    <xf numFmtId="0" fontId="4" fillId="6" borderId="15" xfId="1" applyFont="1" applyFill="1" applyBorder="1"/>
    <xf numFmtId="0" fontId="2" fillId="6" borderId="16" xfId="2" applyFill="1" applyBorder="1"/>
    <xf numFmtId="0" fontId="1" fillId="6" borderId="17" xfId="1" applyFill="1" applyBorder="1"/>
    <xf numFmtId="0" fontId="2" fillId="6" borderId="18" xfId="2" applyFill="1" applyBorder="1"/>
    <xf numFmtId="0" fontId="3" fillId="0" borderId="19" xfId="3" applyBorder="1"/>
    <xf numFmtId="164" fontId="0" fillId="0" borderId="0" xfId="0" applyNumberFormat="1" applyBorder="1"/>
    <xf numFmtId="0" fontId="7" fillId="0" borderId="0" xfId="0" applyFont="1" applyBorder="1"/>
    <xf numFmtId="164" fontId="7" fillId="0" borderId="0" xfId="0" applyNumberFormat="1" applyFont="1" applyBorder="1"/>
    <xf numFmtId="165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21" xfId="0" applyBorder="1"/>
    <xf numFmtId="0" fontId="0" fillId="8" borderId="0" xfId="0" applyFill="1"/>
    <xf numFmtId="0" fontId="0" fillId="8" borderId="0" xfId="0" applyFill="1" applyAlignment="1">
      <alignment horizontal="right"/>
    </xf>
    <xf numFmtId="0" fontId="2" fillId="6" borderId="23" xfId="2" applyFill="1" applyBorder="1"/>
    <xf numFmtId="0" fontId="2" fillId="6" borderId="23" xfId="2" applyFill="1" applyBorder="1" applyAlignment="1">
      <alignment horizontal="right"/>
    </xf>
    <xf numFmtId="0" fontId="2" fillId="6" borderId="22" xfId="2" applyFill="1" applyBorder="1"/>
    <xf numFmtId="0" fontId="2" fillId="0" borderId="24" xfId="2" applyBorder="1"/>
    <xf numFmtId="0" fontId="3" fillId="0" borderId="25" xfId="3" applyBorder="1"/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164" fontId="0" fillId="3" borderId="0" xfId="0" applyNumberFormat="1" applyFill="1" applyBorder="1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165" fontId="0" fillId="0" borderId="0" xfId="0" applyNumberFormat="1" applyFont="1" applyBorder="1"/>
    <xf numFmtId="164" fontId="15" fillId="3" borderId="0" xfId="0" applyNumberFormat="1" applyFont="1" applyFill="1" applyBorder="1"/>
    <xf numFmtId="0" fontId="3" fillId="6" borderId="26" xfId="4" applyFill="1" applyBorder="1"/>
    <xf numFmtId="0" fontId="0" fillId="6" borderId="27" xfId="0" applyFill="1" applyBorder="1"/>
    <xf numFmtId="0" fontId="3" fillId="0" borderId="26" xfId="4" applyBorder="1"/>
    <xf numFmtId="0" fontId="0" fillId="0" borderId="27" xfId="0" applyBorder="1"/>
    <xf numFmtId="0" fontId="3" fillId="6" borderId="20" xfId="4" applyFill="1" applyBorder="1"/>
    <xf numFmtId="0" fontId="0" fillId="6" borderId="21" xfId="0" applyFill="1" applyBorder="1"/>
    <xf numFmtId="0" fontId="3" fillId="0" borderId="20" xfId="4" applyBorder="1"/>
    <xf numFmtId="0" fontId="16" fillId="0" borderId="15" xfId="1" applyFont="1" applyBorder="1"/>
    <xf numFmtId="0" fontId="16" fillId="0" borderId="14" xfId="1" applyFont="1" applyBorder="1"/>
    <xf numFmtId="0" fontId="17" fillId="6" borderId="14" xfId="1" applyFont="1" applyFill="1" applyBorder="1" applyAlignment="1">
      <alignment horizontal="right"/>
    </xf>
    <xf numFmtId="0" fontId="0" fillId="10" borderId="20" xfId="0" applyFill="1" applyBorder="1"/>
    <xf numFmtId="0" fontId="0" fillId="10" borderId="28" xfId="0" applyFill="1" applyBorder="1"/>
    <xf numFmtId="0" fontId="0" fillId="10" borderId="21" xfId="0" applyFill="1" applyBorder="1"/>
    <xf numFmtId="0" fontId="0" fillId="10" borderId="29" xfId="0" applyFill="1" applyBorder="1"/>
    <xf numFmtId="0" fontId="0" fillId="10" borderId="0" xfId="0" applyFill="1" applyBorder="1"/>
    <xf numFmtId="0" fontId="0" fillId="10" borderId="30" xfId="0" applyFill="1" applyBorder="1"/>
    <xf numFmtId="0" fontId="19" fillId="10" borderId="33" xfId="0" applyFont="1" applyFill="1" applyBorder="1" applyAlignment="1">
      <alignment horizontal="center"/>
    </xf>
    <xf numFmtId="0" fontId="19" fillId="10" borderId="32" xfId="0" applyFont="1" applyFill="1" applyBorder="1" applyAlignment="1">
      <alignment horizontal="center"/>
    </xf>
    <xf numFmtId="0" fontId="19" fillId="10" borderId="34" xfId="0" applyFont="1" applyFill="1" applyBorder="1" applyAlignment="1">
      <alignment horizontal="center"/>
    </xf>
    <xf numFmtId="0" fontId="0" fillId="10" borderId="29" xfId="0" applyFill="1" applyBorder="1" applyAlignment="1"/>
    <xf numFmtId="0" fontId="0" fillId="10" borderId="0" xfId="0" applyFill="1" applyBorder="1" applyAlignment="1"/>
    <xf numFmtId="0" fontId="0" fillId="10" borderId="30" xfId="0" applyFill="1" applyBorder="1" applyAlignment="1"/>
    <xf numFmtId="0" fontId="0" fillId="10" borderId="8" xfId="0" applyFill="1" applyBorder="1" applyAlignment="1"/>
    <xf numFmtId="0" fontId="0" fillId="10" borderId="9" xfId="0" applyFill="1" applyBorder="1" applyAlignment="1"/>
    <xf numFmtId="0" fontId="0" fillId="10" borderId="10" xfId="0" applyFill="1" applyBorder="1" applyAlignment="1"/>
    <xf numFmtId="164" fontId="0" fillId="10" borderId="35" xfId="0" applyNumberFormat="1" applyFill="1" applyBorder="1"/>
    <xf numFmtId="0" fontId="0" fillId="10" borderId="35" xfId="0" applyFill="1" applyBorder="1"/>
    <xf numFmtId="0" fontId="0" fillId="10" borderId="36" xfId="0" applyFill="1" applyBorder="1"/>
    <xf numFmtId="0" fontId="18" fillId="9" borderId="31" xfId="0" applyFont="1" applyFill="1" applyBorder="1" applyAlignment="1">
      <alignment horizontal="center" vertical="center" wrapText="1"/>
    </xf>
    <xf numFmtId="0" fontId="3" fillId="10" borderId="26" xfId="4" applyFill="1" applyBorder="1"/>
    <xf numFmtId="10" fontId="0" fillId="10" borderId="0" xfId="0" applyNumberFormat="1" applyFill="1" applyBorder="1" applyAlignment="1"/>
    <xf numFmtId="0" fontId="0" fillId="10" borderId="0" xfId="0" applyNumberFormat="1" applyFill="1" applyBorder="1" applyAlignment="1"/>
    <xf numFmtId="10" fontId="0" fillId="10" borderId="9" xfId="0" applyNumberFormat="1" applyFill="1" applyBorder="1" applyAlignment="1"/>
    <xf numFmtId="0" fontId="0" fillId="10" borderId="9" xfId="0" applyNumberFormat="1" applyFill="1" applyBorder="1" applyAlignment="1"/>
    <xf numFmtId="10" fontId="0" fillId="10" borderId="30" xfId="0" applyNumberFormat="1" applyFill="1" applyBorder="1" applyAlignment="1"/>
    <xf numFmtId="10" fontId="0" fillId="10" borderId="10" xfId="0" applyNumberFormat="1" applyFill="1" applyBorder="1" applyAlignment="1"/>
    <xf numFmtId="0" fontId="0" fillId="11" borderId="0" xfId="0" applyFill="1"/>
  </cellXfs>
  <cellStyles count="5">
    <cellStyle name="Heading 1" xfId="1" builtinId="16"/>
    <cellStyle name="Heading 2" xfId="2" builtinId="17"/>
    <cellStyle name="Heading 3" xfId="3" builtinId="18"/>
    <cellStyle name="Heading 4" xfId="4" builtinId="19"/>
    <cellStyle name="Normal" xfId="0" builtinId="0"/>
  </cellStyles>
  <dxfs count="95">
    <dxf>
      <numFmt numFmtId="164" formatCode="[$€-1809]#,##0.00"/>
      <border diagonalUp="0" diagonalDown="0" outline="0">
        <left/>
        <right/>
        <top/>
        <bottom/>
      </border>
    </dxf>
    <dxf>
      <numFmt numFmtId="164" formatCode="[$€-1809]#,##0.0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[$€-1809]#,##0.00"/>
    </dxf>
    <dxf>
      <numFmt numFmtId="164" formatCode="[$€-1809]#,##0.0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 tint="0.1499679555650502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4" formatCode="[$€-1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4" formatCode="[$€-1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 tint="0.1499679555650502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4" formatCode="[$€-1809]#,##0.00"/>
    </dxf>
    <dxf>
      <numFmt numFmtId="164" formatCode="[$€-1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4" formatCode="[$€-1809]#,##0.00"/>
    </dxf>
    <dxf>
      <numFmt numFmtId="164" formatCode="[$€-1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 tint="0.1499679555650502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4" formatCode="[$€-1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4" formatCode="[$€-1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 tint="0.1499679555650502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4" formatCode="[$€-1809]#,##0.00"/>
    </dxf>
    <dxf>
      <numFmt numFmtId="164" formatCode="[$€-1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4" formatCode="[$€-1809]#,##0.00"/>
    </dxf>
    <dxf>
      <numFmt numFmtId="164" formatCode="[$€-1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 tint="0.1499679555650502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4" formatCode="[$€-1809]#,##0.00"/>
    </dxf>
    <dxf>
      <numFmt numFmtId="164" formatCode="[$€-1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4" formatCode="[$€-1809]#,##0.00"/>
    </dxf>
    <dxf>
      <numFmt numFmtId="164" formatCode="[$€-1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 tint="0.14996795556505021"/>
        <name val="Calibri Light"/>
        <scheme val="major"/>
      </font>
      <alignment horizontal="center" vertical="center" textRotation="0" wrapText="0" indent="0" justifyLastLine="0" shrinkToFit="0" readingOrder="0"/>
    </dxf>
    <dxf>
      <numFmt numFmtId="164" formatCode="[$€-1809]#,##0.00"/>
    </dxf>
    <dxf>
      <numFmt numFmtId="164" formatCode="[$€-1809]#,##0.0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9"/>
        <color theme="1" tint="0.1499679555650502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€-1809]#,##0.00"/>
      <fill>
        <patternFill patternType="solid">
          <fgColor indexed="64"/>
          <bgColor theme="0" tint="-0.14996795556505021"/>
        </patternFill>
      </fill>
    </dxf>
    <dxf>
      <numFmt numFmtId="164" formatCode="[$€-1809]#,##0.00"/>
      <fill>
        <patternFill patternType="solid">
          <fgColor indexed="64"/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€-1809]#,##0.00"/>
      <fill>
        <patternFill patternType="solid">
          <fgColor indexed="64"/>
          <bgColor theme="0" tint="-0.14996795556505021"/>
        </patternFill>
      </fill>
    </dxf>
    <dxf>
      <numFmt numFmtId="164" formatCode="[$€-1809]#,##0.00"/>
      <fill>
        <patternFill patternType="solid">
          <fgColor indexed="64"/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</dxf>
    <dxf>
      <numFmt numFmtId="164" formatCode="[$€-1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 tint="0.1499679555650502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€-1809]#,##0.00"/>
      <fill>
        <patternFill patternType="solid">
          <fgColor indexed="64"/>
          <bgColor theme="0" tint="-0.14996795556505021"/>
        </patternFill>
      </fill>
    </dxf>
    <dxf>
      <numFmt numFmtId="164" formatCode="[$€-1809]#,##0.00"/>
      <fill>
        <patternFill patternType="solid">
          <fgColor indexed="64"/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€-1809]#,##0.00"/>
      <fill>
        <patternFill patternType="solid">
          <fgColor indexed="64"/>
          <bgColor theme="0" tint="-0.14996795556505021"/>
        </patternFill>
      </fill>
    </dxf>
    <dxf>
      <numFmt numFmtId="164" formatCode="[$€-1809]#,##0.00"/>
      <fill>
        <patternFill patternType="solid">
          <fgColor indexed="64"/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</dxf>
    <dxf>
      <numFmt numFmtId="164" formatCode="[$€-1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 tint="0.1499679555650502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€-1809]#,##0.00"/>
      <fill>
        <patternFill patternType="solid">
          <fgColor indexed="64"/>
          <bgColor theme="0" tint="-0.14996795556505021"/>
        </patternFill>
      </fill>
    </dxf>
    <dxf>
      <numFmt numFmtId="164" formatCode="[$€-1809]#,##0.00"/>
      <fill>
        <patternFill patternType="solid">
          <fgColor indexed="64"/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€-1809]#,##0.00"/>
      <fill>
        <patternFill patternType="solid">
          <fgColor indexed="64"/>
          <bgColor theme="0" tint="-0.14996795556505021"/>
        </patternFill>
      </fill>
    </dxf>
    <dxf>
      <numFmt numFmtId="164" formatCode="[$€-1809]#,##0.00"/>
      <fill>
        <patternFill patternType="solid">
          <fgColor indexed="64"/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</dxf>
    <dxf>
      <numFmt numFmtId="164" formatCode="[$€-1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 tint="0.1499679555650502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€-1809]#,##0.00"/>
      <fill>
        <patternFill patternType="solid">
          <fgColor indexed="64"/>
          <bgColor theme="0" tint="-0.14996795556505021"/>
        </patternFill>
      </fill>
    </dxf>
    <dxf>
      <numFmt numFmtId="164" formatCode="[$€-1809]#,##0.00"/>
      <fill>
        <patternFill patternType="solid">
          <fgColor indexed="64"/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€-1809]#,##0.00"/>
      <fill>
        <patternFill patternType="solid">
          <fgColor indexed="64"/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5" formatCode="&quot;$&quot;#,##0.00"/>
    </dxf>
    <dxf>
      <numFmt numFmtId="164" formatCode="[$€-1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 tint="0.14996795556505021"/>
        <name val="Calibri Light"/>
        <scheme val="major"/>
      </font>
    </dxf>
    <dxf>
      <font>
        <strike val="0"/>
        <outline val="0"/>
        <shadow val="0"/>
        <u val="none"/>
        <vertAlign val="baseline"/>
        <sz val="11"/>
        <color theme="1" tint="0.14996795556505021"/>
        <name val="Calibri"/>
        <scheme val="minor"/>
      </font>
      <numFmt numFmtId="164" formatCode="[$€-1809]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6795556505021"/>
        <name val="Calibri"/>
        <scheme val="minor"/>
      </font>
      <numFmt numFmtId="164" formatCode="[$€-1809]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6795556505021"/>
        <name val="Calibri"/>
        <scheme val="minor"/>
      </font>
      <alignment horizontal="general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1499679555650502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6795556505021"/>
        <name val="Calibri Light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DASHBOARD!$B$5</c:f>
              <c:strCache>
                <c:ptCount val="1"/>
                <c:pt idx="0">
                  <c:v>Forecast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74-4CD3-9142-3F27CF561CC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74-4CD3-9142-3F27CF561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DASHBOARD!$A$6:$A$7</c:f>
              <c:strCache>
                <c:ptCount val="2"/>
                <c:pt idx="0">
                  <c:v>TOTAL REVENUE</c:v>
                </c:pt>
                <c:pt idx="1">
                  <c:v>TOTAL COSTS</c:v>
                </c:pt>
              </c:strCache>
            </c:strRef>
          </c:cat>
          <c:val>
            <c:numRef>
              <c:f>DASHBOARD!$B$6:$B$7</c:f>
              <c:numCache>
                <c:formatCode>[$€-1809]#,##0.00</c:formatCode>
                <c:ptCount val="2"/>
                <c:pt idx="0">
                  <c:v>245639</c:v>
                </c:pt>
                <c:pt idx="1">
                  <c:v>4171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3-4661-8B72-46A17F6A1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DASHBOARD!$C$5</c:f>
              <c:strCache>
                <c:ptCount val="1"/>
                <c:pt idx="0">
                  <c:v>Reported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F1-44EF-A7D9-45AE57E08E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F1-44EF-A7D9-45AE57E08E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DASHBOARD!$A$6:$A$7</c:f>
              <c:strCache>
                <c:ptCount val="2"/>
                <c:pt idx="0">
                  <c:v>TOTAL REVENUE</c:v>
                </c:pt>
                <c:pt idx="1">
                  <c:v>TOTAL COSTS</c:v>
                </c:pt>
              </c:strCache>
            </c:strRef>
          </c:cat>
          <c:val>
            <c:numRef>
              <c:f>DASHBOARD!$C$6:$C$7</c:f>
              <c:numCache>
                <c:formatCode>[$€-1809]#,##0.00</c:formatCode>
                <c:ptCount val="2"/>
                <c:pt idx="0">
                  <c:v>239669</c:v>
                </c:pt>
                <c:pt idx="1">
                  <c:v>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1-4C2A-A25B-C71032B73DA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DASHBOARD!$A$6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DASHBOARD!$B$5:$C$5</c:f>
              <c:strCache>
                <c:ptCount val="2"/>
                <c:pt idx="0">
                  <c:v>Forecast</c:v>
                </c:pt>
                <c:pt idx="1">
                  <c:v>Reported</c:v>
                </c:pt>
              </c:strCache>
            </c:strRef>
          </c:cat>
          <c:val>
            <c:numRef>
              <c:f>DASHBOARD!$B$6:$C$6</c:f>
              <c:numCache>
                <c:formatCode>[$€-1809]#,##0.00</c:formatCode>
                <c:ptCount val="2"/>
                <c:pt idx="0">
                  <c:v>245639</c:v>
                </c:pt>
                <c:pt idx="1">
                  <c:v>239669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E-465C-B574-D9EEE14C17C7}"/>
            </c:ext>
          </c:extLst>
        </c:ser>
        <c:ser>
          <c:idx val="1"/>
          <c:order val="1"/>
          <c:tx>
            <c:strRef>
              <c:f>DASHBOARD!$A$7</c:f>
              <c:strCache>
                <c:ptCount val="1"/>
                <c:pt idx="0">
                  <c:v>TOTAL COSTS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DASHBOARD!$B$5:$C$5</c:f>
              <c:strCache>
                <c:ptCount val="2"/>
                <c:pt idx="0">
                  <c:v>Forecast</c:v>
                </c:pt>
                <c:pt idx="1">
                  <c:v>Reported</c:v>
                </c:pt>
              </c:strCache>
            </c:strRef>
          </c:cat>
          <c:val>
            <c:numRef>
              <c:f>DASHBOARD!$B$7:$C$7</c:f>
              <c:numCache>
                <c:formatCode>[$€-1809]#,##0.00</c:formatCode>
                <c:ptCount val="2"/>
                <c:pt idx="0">
                  <c:v>4171</c:v>
                </c:pt>
                <c:pt idx="1">
                  <c:v>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E-465C-B574-D9EEE14C1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001368"/>
        <c:axId val="522995464"/>
      </c:barChart>
      <c:catAx>
        <c:axId val="52300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95464"/>
        <c:crosses val="autoZero"/>
        <c:auto val="1"/>
        <c:lblAlgn val="ctr"/>
        <c:lblOffset val="100"/>
        <c:noMultiLvlLbl val="0"/>
      </c:catAx>
      <c:valAx>
        <c:axId val="52299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1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0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histogram!$B$4</c:f>
              <c:strCache>
                <c:ptCount val="1"/>
                <c:pt idx="0">
                  <c:v>42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24-4C25-B8BA-4B7DFC0B056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histogram!$C$2:$G$3</c:f>
              <c:strCache>
                <c:ptCount val="5"/>
                <c:pt idx="0">
                  <c:v>Frequency</c:v>
                </c:pt>
                <c:pt idx="1">
                  <c:v>Cumulative %</c:v>
                </c:pt>
                <c:pt idx="2">
                  <c:v>Bin</c:v>
                </c:pt>
                <c:pt idx="3">
                  <c:v>Frequency</c:v>
                </c:pt>
                <c:pt idx="4">
                  <c:v>Cumulative %</c:v>
                </c:pt>
              </c:strCache>
            </c:strRef>
          </c:cat>
          <c:val>
            <c:numRef>
              <c:f>histogram!$C$4:$G$4</c:f>
              <c:numCache>
                <c:formatCode>0.00%</c:formatCode>
                <c:ptCount val="5"/>
                <c:pt idx="0" formatCode="General">
                  <c:v>1</c:v>
                </c:pt>
                <c:pt idx="1">
                  <c:v>0.125</c:v>
                </c:pt>
                <c:pt idx="2" formatCode="General">
                  <c:v>0</c:v>
                </c:pt>
                <c:pt idx="3" formatCode="General">
                  <c:v>4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4-4C25-B8BA-4B7DFC0B0565}"/>
            </c:ext>
          </c:extLst>
        </c:ser>
        <c:ser>
          <c:idx val="1"/>
          <c:order val="1"/>
          <c:tx>
            <c:strRef>
              <c:f>histogram!$B$5</c:f>
              <c:strCache>
                <c:ptCount val="1"/>
                <c:pt idx="0">
                  <c:v>989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histogram!$C$2:$G$3</c:f>
              <c:strCache>
                <c:ptCount val="5"/>
                <c:pt idx="0">
                  <c:v>Frequency</c:v>
                </c:pt>
                <c:pt idx="1">
                  <c:v>Cumulative %</c:v>
                </c:pt>
                <c:pt idx="2">
                  <c:v>Bin</c:v>
                </c:pt>
                <c:pt idx="3">
                  <c:v>Frequency</c:v>
                </c:pt>
                <c:pt idx="4">
                  <c:v>Cumulative %</c:v>
                </c:pt>
              </c:strCache>
            </c:strRef>
          </c:cat>
          <c:val>
            <c:numRef>
              <c:f>histogram!$C$5:$G$5</c:f>
              <c:numCache>
                <c:formatCode>0.00%</c:formatCode>
                <c:ptCount val="5"/>
                <c:pt idx="0" formatCode="General">
                  <c:v>3</c:v>
                </c:pt>
                <c:pt idx="1">
                  <c:v>0.5</c:v>
                </c:pt>
                <c:pt idx="2" formatCode="General">
                  <c:v>989</c:v>
                </c:pt>
                <c:pt idx="3" formatCode="General">
                  <c:v>3</c:v>
                </c:pt>
                <c:pt idx="4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4-4C25-B8BA-4B7DFC0B0565}"/>
            </c:ext>
          </c:extLst>
        </c:ser>
        <c:ser>
          <c:idx val="2"/>
          <c:order val="2"/>
          <c:tx>
            <c:strRef>
              <c:f>histogram!$B$6</c:f>
              <c:strCache>
                <c:ptCount val="1"/>
                <c:pt idx="0">
                  <c:v>More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histogram!$C$2:$G$3</c:f>
              <c:strCache>
                <c:ptCount val="5"/>
                <c:pt idx="0">
                  <c:v>Frequency</c:v>
                </c:pt>
                <c:pt idx="1">
                  <c:v>Cumulative %</c:v>
                </c:pt>
                <c:pt idx="2">
                  <c:v>Bin</c:v>
                </c:pt>
                <c:pt idx="3">
                  <c:v>Frequency</c:v>
                </c:pt>
                <c:pt idx="4">
                  <c:v>Cumulative %</c:v>
                </c:pt>
              </c:strCache>
            </c:strRef>
          </c:cat>
          <c:val>
            <c:numRef>
              <c:f>histogram!$C$6:$G$6</c:f>
              <c:numCache>
                <c:formatCode>0.00%</c:formatCode>
                <c:ptCount val="5"/>
                <c:pt idx="0" formatCode="General">
                  <c:v>4</c:v>
                </c:pt>
                <c:pt idx="1">
                  <c:v>1</c:v>
                </c:pt>
                <c:pt idx="2" formatCode="General">
                  <c:v>42</c:v>
                </c:pt>
                <c:pt idx="3" formatCode="General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4-4C25-B8BA-4B7DFC0B056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solidFill>
            <a:schemeClr val="accent1"/>
          </a:solidFill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EXPENSES!$G$8:$G$12</c:f>
              <c:numCache>
                <c:formatCode>[$€-1809]#,##0.00</c:formatCode>
                <c:ptCount val="4"/>
                <c:pt idx="0">
                  <c:v>150</c:v>
                </c:pt>
                <c:pt idx="1">
                  <c:v>70</c:v>
                </c:pt>
                <c:pt idx="2">
                  <c:v>30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D-4580-B177-75CC5D24FAFB}"/>
            </c:ext>
          </c:extLst>
        </c:ser>
        <c:ser>
          <c:idx val="1"/>
          <c:order val="1"/>
          <c:tx>
            <c:v>Forecast</c:v>
          </c:tx>
          <c:val>
            <c:numRef>
              <c:f>EXPENSES!$J$7:$J$11</c:f>
              <c:numCache>
                <c:formatCode>[$€-1809]#,##0.00</c:formatCode>
                <c:ptCount val="5"/>
                <c:pt idx="0" formatCode="General">
                  <c:v>0</c:v>
                </c:pt>
                <c:pt idx="1">
                  <c:v>150</c:v>
                </c:pt>
                <c:pt idx="2" formatCode="General">
                  <c:v>94</c:v>
                </c:pt>
                <c:pt idx="3" formatCode="General">
                  <c:v>49.2</c:v>
                </c:pt>
                <c:pt idx="4" formatCode="General">
                  <c:v>434.76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D-4580-B177-75CC5D24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932200"/>
        <c:axId val="464169376"/>
      </c:lineChart>
      <c:catAx>
        <c:axId val="46593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64169376"/>
        <c:crosses val="autoZero"/>
        <c:auto val="1"/>
        <c:lblAlgn val="ctr"/>
        <c:lblOffset val="100"/>
        <c:noMultiLvlLbl val="0"/>
      </c:catAx>
      <c:valAx>
        <c:axId val="46416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[$€-1809]#,##0.00" sourceLinked="1"/>
        <c:majorTickMark val="out"/>
        <c:minorTickMark val="none"/>
        <c:tickLblPos val="nextTo"/>
        <c:crossAx val="465932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INCOME!A1"/><Relationship Id="rId1" Type="http://schemas.openxmlformats.org/officeDocument/2006/relationships/hyperlink" Target="#EXPENSES!A1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171450</xdr:rowOff>
    </xdr:from>
    <xdr:to>
      <xdr:col>8</xdr:col>
      <xdr:colOff>161925</xdr:colOff>
      <xdr:row>5</xdr:row>
      <xdr:rowOff>85725</xdr:rowOff>
    </xdr:to>
    <xdr:sp macro="" textlink="">
      <xdr:nvSpPr>
        <xdr:cNvPr id="5" name="Rounded Rectangle 4">
          <a:hlinkClick xmlns:r="http://schemas.openxmlformats.org/officeDocument/2006/relationships" r:id="rId1"/>
        </xdr:cNvPr>
        <xdr:cNvSpPr/>
      </xdr:nvSpPr>
      <xdr:spPr>
        <a:xfrm>
          <a:off x="9608820" y="697230"/>
          <a:ext cx="1114425" cy="47815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EXPENSES</a:t>
          </a:r>
        </a:p>
      </xdr:txBody>
    </xdr:sp>
    <xdr:clientData/>
  </xdr:twoCellAnchor>
  <xdr:twoCellAnchor>
    <xdr:from>
      <xdr:col>6</xdr:col>
      <xdr:colOff>266701</xdr:colOff>
      <xdr:row>6</xdr:row>
      <xdr:rowOff>1</xdr:rowOff>
    </xdr:from>
    <xdr:to>
      <xdr:col>8</xdr:col>
      <xdr:colOff>161925</xdr:colOff>
      <xdr:row>9</xdr:row>
      <xdr:rowOff>7620</xdr:rowOff>
    </xdr:to>
    <xdr:sp macro="" textlink="">
      <xdr:nvSpPr>
        <xdr:cNvPr id="6" name="Rounded Rectangle 5">
          <a:hlinkClick xmlns:r="http://schemas.openxmlformats.org/officeDocument/2006/relationships" r:id="rId2"/>
        </xdr:cNvPr>
        <xdr:cNvSpPr/>
      </xdr:nvSpPr>
      <xdr:spPr>
        <a:xfrm>
          <a:off x="7810501" y="1348741"/>
          <a:ext cx="1114424" cy="556259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INCOME</a:t>
          </a:r>
        </a:p>
      </xdr:txBody>
    </xdr:sp>
    <xdr:clientData/>
  </xdr:twoCellAnchor>
  <xdr:twoCellAnchor>
    <xdr:from>
      <xdr:col>0</xdr:col>
      <xdr:colOff>0</xdr:colOff>
      <xdr:row>8</xdr:row>
      <xdr:rowOff>148590</xdr:rowOff>
    </xdr:from>
    <xdr:to>
      <xdr:col>3</xdr:col>
      <xdr:colOff>38100</xdr:colOff>
      <xdr:row>20</xdr:row>
      <xdr:rowOff>91440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20</xdr:row>
      <xdr:rowOff>140970</xdr:rowOff>
    </xdr:from>
    <xdr:to>
      <xdr:col>3</xdr:col>
      <xdr:colOff>22860</xdr:colOff>
      <xdr:row>33</xdr:row>
      <xdr:rowOff>121920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114300</xdr:colOff>
      <xdr:row>4</xdr:row>
      <xdr:rowOff>11430</xdr:rowOff>
    </xdr:from>
    <xdr:to>
      <xdr:col>5</xdr:col>
      <xdr:colOff>0</xdr:colOff>
      <xdr:row>33</xdr:row>
      <xdr:rowOff>106680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6</xdr:row>
      <xdr:rowOff>110490</xdr:rowOff>
    </xdr:from>
    <xdr:to>
      <xdr:col>6</xdr:col>
      <xdr:colOff>441960</xdr:colOff>
      <xdr:row>21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5</xdr:row>
      <xdr:rowOff>137160</xdr:rowOff>
    </xdr:from>
    <xdr:to>
      <xdr:col>16</xdr:col>
      <xdr:colOff>60961</xdr:colOff>
      <xdr:row>15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6" name="tblTotal" displayName="tblTotal" ref="A5:C8" totalsRowShown="0" headerRowDxfId="94" dataDxfId="93" tableBorderDxfId="92">
  <autoFilter ref="A5:C8"/>
  <tableColumns count="3">
    <tableColumn id="1" name=" " dataDxfId="91"/>
    <tableColumn id="2" name="Forecast" dataDxfId="90"/>
    <tableColumn id="3" name="Reported" dataDxfId="89"/>
  </tableColumns>
  <tableStyleInfo name="TableStyleLight11" showFirstColumn="0" showLastColumn="0" showRowStripes="1" showColumnStripes="0"/>
  <extLst>
    <ext xmlns:x14="http://schemas.microsoft.com/office/spreadsheetml/2009/9/main" uri="{504A1905-F514-4f6f-8877-14C23A59335A}">
      <x14:table altText="Totals table" altTextSummary="Dashboard table calculated all estimated and actuals from INCOME and EXPENSES sheets."/>
    </ext>
  </extLst>
</table>
</file>

<file path=xl/tables/table10.xml><?xml version="1.0" encoding="utf-8"?>
<table xmlns="http://schemas.openxmlformats.org/spreadsheetml/2006/main" id="13" name="tblPublicity" displayName="tblPublicity" ref="B22:D26" totalsRowCount="1" headerRowDxfId="18" tableBorderDxfId="17">
  <autoFilter ref="B22:D25"/>
  <tableColumns count="3">
    <tableColumn id="1" name="Publications" totalsRowLabel="Total" totalsRowDxfId="16"/>
    <tableColumn id="2" name="Forecast" totalsRowFunction="sum" dataDxfId="15" totalsRowDxfId="14"/>
    <tableColumn id="3" name="Reported" totalsRowFunction="sum" dataDxfId="13" totalsRowDxfId="1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Publicity table" altTextSummary="Enter publicity estimated and actual values."/>
    </ext>
  </extLst>
</table>
</file>

<file path=xl/tables/table11.xml><?xml version="1.0" encoding="utf-8"?>
<table xmlns="http://schemas.openxmlformats.org/spreadsheetml/2006/main" id="14" name="tblPrizes" displayName="tblPrizes" ref="F22:H25" totalsRowCount="1" headerRowDxfId="11" tableBorderDxfId="10">
  <autoFilter ref="F22:H24"/>
  <tableColumns count="3">
    <tableColumn id="1" name="Awards" totalsRowLabel="Total" totalsRowDxfId="9"/>
    <tableColumn id="2" name="Forecast" totalsRowFunction="sum" totalsRowDxfId="8"/>
    <tableColumn id="3" name="Reported" totalsRowFunction="sum" totalsRowDxfId="7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Prizes table" altTextSummary="Enter prize estimated and actual values."/>
    </ext>
  </extLst>
</table>
</file>

<file path=xl/tables/table12.xml><?xml version="1.0" encoding="utf-8"?>
<table xmlns="http://schemas.openxmlformats.org/spreadsheetml/2006/main" id="15" name="tblMisc" displayName="tblMisc" ref="B28:D33" totalsRowCount="1" headerRowDxfId="6" tableBorderDxfId="5">
  <autoFilter ref="B28:D32"/>
  <tableColumns count="3">
    <tableColumn id="1" name="Miscellaneous" totalsRowLabel="Total"/>
    <tableColumn id="2" name="Forecast" totalsRowFunction="sum" dataDxfId="4"/>
    <tableColumn id="3" name="Reported" totalsRowFunction="sum" dataDxfId="3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Miscellaneous table" altTextSummary="Enter miscellaneous items estimated and actual values."/>
    </ext>
  </extLst>
</table>
</file>

<file path=xl/tables/table2.xml><?xml version="1.0" encoding="utf-8"?>
<table xmlns="http://schemas.openxmlformats.org/spreadsheetml/2006/main" id="5" name="tblAdmissions" displayName="tblAdmissions" ref="B7:G11" totalsRowCount="1" headerRowDxfId="88" tableBorderDxfId="87">
  <autoFilter ref="B7:G10"/>
  <tableColumns count="6">
    <tableColumn id="1" name="Forecast" totalsRowLabel="Total" totalsRowDxfId="86"/>
    <tableColumn id="2" name="Reported" totalsRowDxfId="85"/>
    <tableColumn id="3" name=" " dataDxfId="84" totalsRowDxfId="83"/>
    <tableColumn id="4" name="  " dataDxfId="82" totalsRowDxfId="81"/>
    <tableColumn id="5" name="Forecast2" totalsRowFunction="sum" totalsRowDxfId="80">
      <calculatedColumnFormula>tblAdmissions[[#This Row],[  ]]*tblAdmissions[[#This Row],[Forecast]]</calculatedColumnFormula>
    </tableColumn>
    <tableColumn id="6" name="Reported2" totalsRowFunction="sum" dataDxfId="79" totalsRowDxfId="78">
      <calculatedColumnFormula>tblAdmissions[[#This Row],[  ]]*tblAdmissions[[#This Row],[Reported]]</calculatedColumnFormula>
    </tableColumn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Admissions table" altTextSummary="Enter admission information, including estimated/actual number of admissions and rates."/>
    </ext>
  </extLst>
</table>
</file>

<file path=xl/tables/table3.xml><?xml version="1.0" encoding="utf-8"?>
<table xmlns="http://schemas.openxmlformats.org/spreadsheetml/2006/main" id="6" name="tblItems" displayName="tblItems" ref="B28:G33" totalsRowCount="1" headerRowDxfId="77" tableBorderDxfId="76">
  <autoFilter ref="B28:G32"/>
  <tableColumns count="6">
    <tableColumn id="1" name="Forecast" totalsRowLabel="Total" totalsRowDxfId="75"/>
    <tableColumn id="2" name="Reported" totalsRowDxfId="74"/>
    <tableColumn id="3" name=" " dataDxfId="73" totalsRowDxfId="72"/>
    <tableColumn id="4" name="  " dataDxfId="71" totalsRowDxfId="70"/>
    <tableColumn id="5" name="Forecast2" totalsRowFunction="sum" dataDxfId="69" totalsRowDxfId="68">
      <calculatedColumnFormula>tblItems[[#This Row],[  ]]*tblItems[[#This Row],[Forecast]]</calculatedColumnFormula>
    </tableColumn>
    <tableColumn id="6" name="Reported2" totalsRowFunction="sum" dataDxfId="67" totalsRowDxfId="66">
      <calculatedColumnFormula>tblItems[[#This Row],[  ]]*tblItems[[#This Row],[Reported]]</calculatedColumnFormula>
    </tableColumn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Item sales table" altTextSummary="Enter item sales information, including estimated/actual number and rates."/>
    </ext>
  </extLst>
</table>
</file>

<file path=xl/tables/table4.xml><?xml version="1.0" encoding="utf-8"?>
<table xmlns="http://schemas.openxmlformats.org/spreadsheetml/2006/main" id="7" name="tblVendors" displayName="tblVendors" ref="B21:G25" totalsRowCount="1" headerRowDxfId="65" tableBorderDxfId="64">
  <autoFilter ref="B21:G24"/>
  <tableColumns count="6">
    <tableColumn id="1" name="Forecast" totalsRowLabel="Total" totalsRowDxfId="63"/>
    <tableColumn id="2" name="Reported" totalsRowDxfId="62"/>
    <tableColumn id="3" name=" " dataDxfId="61" totalsRowDxfId="60"/>
    <tableColumn id="4" name="  " dataDxfId="59" totalsRowDxfId="58"/>
    <tableColumn id="5" name="Forecast2" totalsRowFunction="sum" dataDxfId="57" totalsRowDxfId="56">
      <calculatedColumnFormula>tblVendors[[#This Row],[  ]]*tblVendors[[#This Row],[Forecast]]</calculatedColumnFormula>
    </tableColumn>
    <tableColumn id="6" name="Reported2" totalsRowFunction="sum" dataDxfId="55" totalsRowDxfId="54">
      <calculatedColumnFormula>tblVendors[[#This Row],[  ]]*tblVendors[[#This Row],[Reported]]</calculatedColumnFormula>
    </tableColumn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Exhibitor and vendor table" altTextSummary="Enter exhibitor and vendor information, including estimated/actual number and rates."/>
    </ext>
  </extLst>
</table>
</file>

<file path=xl/tables/table5.xml><?xml version="1.0" encoding="utf-8"?>
<table xmlns="http://schemas.openxmlformats.org/spreadsheetml/2006/main" id="8" name="tblAds" displayName="tblAds" ref="B14:G18" totalsRowCount="1" headerRowDxfId="53" tableBorderDxfId="52">
  <autoFilter ref="B14:G17"/>
  <tableColumns count="6">
    <tableColumn id="1" name="Forecast" totalsRowLabel="Total" totalsRowDxfId="51"/>
    <tableColumn id="2" name="Reported" totalsRowDxfId="50"/>
    <tableColumn id="3" name=" " dataDxfId="49" totalsRowDxfId="48"/>
    <tableColumn id="4" name="  " dataDxfId="47" totalsRowDxfId="46"/>
    <tableColumn id="5" name="Forecast2" totalsRowFunction="sum" dataDxfId="45" totalsRowDxfId="44">
      <calculatedColumnFormula>tblAds[[#This Row],[  ]]*tblAds[[#This Row],[Forecast]]</calculatedColumnFormula>
    </tableColumn>
    <tableColumn id="6" name="Reported2" totalsRowFunction="sum" dataDxfId="43" totalsRowDxfId="42">
      <calculatedColumnFormula>tblAds[[#This Row],[  ]]*tblAds[[#This Row],[Reported]]</calculatedColumnFormula>
    </tableColumn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Program ads table" altTextSummary="Enter program advertisement information, including estimated/actual number of ads and rates."/>
    </ext>
  </extLst>
</table>
</file>

<file path=xl/tables/table6.xml><?xml version="1.0" encoding="utf-8"?>
<table xmlns="http://schemas.openxmlformats.org/spreadsheetml/2006/main" id="9" name="tblSite" displayName="tblSite" ref="B7:D12" totalsRowCount="1" headerRowDxfId="41" tableBorderDxfId="40">
  <autoFilter ref="B7:D11"/>
  <tableColumns count="3">
    <tableColumn id="1" name="Hall / Plot" totalsRowLabel="Total" totalsRowDxfId="2"/>
    <tableColumn id="2" name="Forecast" totalsRowFunction="sum" dataDxfId="39" totalsRowDxfId="1"/>
    <tableColumn id="3" name="Reported" totalsRowFunction="sum" dataDxfId="38" totalsRowDxfId="0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Site table" altTextSummary="Enter on-site equipment estimated and actual values."/>
    </ext>
  </extLst>
</table>
</file>

<file path=xl/tables/table7.xml><?xml version="1.0" encoding="utf-8"?>
<table xmlns="http://schemas.openxmlformats.org/spreadsheetml/2006/main" id="10" name="tblRefreshments" displayName="tblRefreshments" ref="F7:H12" totalsRowCount="1" headerRowDxfId="37" tableBorderDxfId="36">
  <autoFilter ref="F7:H11"/>
  <tableColumns count="3">
    <tableColumn id="1" name="Products" totalsRowLabel="Total" totalsRowDxfId="35"/>
    <tableColumn id="2" name="Forecast" totalsRowFunction="sum" dataDxfId="34" totalsRowDxfId="33"/>
    <tableColumn id="3" name="Reported" totalsRowFunction="sum" dataDxfId="32" totalsRowDxfId="31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Refreshments table" altTextSummary="Enter refreshments estimated and actual values."/>
    </ext>
  </extLst>
</table>
</file>

<file path=xl/tables/table8.xml><?xml version="1.0" encoding="utf-8"?>
<table xmlns="http://schemas.openxmlformats.org/spreadsheetml/2006/main" id="11" name="tblPrograms" displayName="tblPrograms" ref="F14:H20" totalsRowCount="1" headerRowDxfId="30" tableBorderDxfId="29">
  <autoFilter ref="F14:H19"/>
  <tableColumns count="3">
    <tableColumn id="1" name="Program" totalsRowLabel="Total" totalsRowDxfId="28"/>
    <tableColumn id="2" name="Forecast" totalsRowFunction="sum" dataDxfId="27" totalsRowDxfId="26"/>
    <tableColumn id="3" name="Reported" totalsRowFunction="sum" dataDxfId="25" totalsRowDxfId="24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Program table" altTextSummary="Enter program estimated and actual values."/>
    </ext>
  </extLst>
</table>
</file>

<file path=xl/tables/table9.xml><?xml version="1.0" encoding="utf-8"?>
<table xmlns="http://schemas.openxmlformats.org/spreadsheetml/2006/main" id="12" name="tblDecorations" displayName="tblDecorations" ref="B14:D20" totalsRowCount="1" headerRowDxfId="23" tableBorderDxfId="22">
  <autoFilter ref="B14:D19"/>
  <tableColumns count="3">
    <tableColumn id="1" name="Products" totalsRowLabel="Total" totalsRowDxfId="21"/>
    <tableColumn id="2" name="Forecast" totalsRowFunction="sum" totalsRowDxfId="20"/>
    <tableColumn id="3" name="Reported" totalsRowFunction="sum" totalsRowDxfId="19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Decorations table" altTextSummary="Enter decorations estimated and actual values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J37"/>
  <sheetViews>
    <sheetView topLeftCell="A4" workbookViewId="0">
      <selection activeCell="B8" sqref="B8"/>
    </sheetView>
  </sheetViews>
  <sheetFormatPr defaultRowHeight="14.4" x14ac:dyDescent="0.3"/>
  <cols>
    <col min="1" max="1" width="20.109375" customWidth="1"/>
    <col min="2" max="2" width="11" bestFit="1" customWidth="1"/>
    <col min="3" max="3" width="16.6640625" customWidth="1"/>
    <col min="5" max="5" width="44.44140625" customWidth="1"/>
    <col min="6" max="6" width="4.33203125" customWidth="1"/>
    <col min="7" max="7" width="6.109375" customWidth="1"/>
  </cols>
  <sheetData>
    <row r="1" spans="1:10" ht="15" thickBot="1" x14ac:dyDescent="0.35">
      <c r="A1" s="5"/>
      <c r="B1" s="5"/>
      <c r="C1" s="5"/>
      <c r="D1" s="5"/>
      <c r="E1" s="5"/>
      <c r="F1" s="5"/>
      <c r="G1" s="5"/>
      <c r="H1" s="5"/>
      <c r="I1" s="5"/>
      <c r="J1" s="5"/>
    </row>
    <row r="2" spans="1:10" ht="29.4" thickBot="1" x14ac:dyDescent="0.6">
      <c r="A2" s="12" t="s">
        <v>58</v>
      </c>
      <c r="B2" s="13"/>
      <c r="C2" s="14"/>
      <c r="D2" s="5"/>
      <c r="E2" s="5"/>
      <c r="F2" s="5"/>
      <c r="G2" s="5"/>
      <c r="H2" s="6" t="s">
        <v>59</v>
      </c>
      <c r="I2" s="5"/>
      <c r="J2" s="5"/>
    </row>
    <row r="3" spans="1:10" ht="18.600000000000001" thickTop="1" thickBot="1" x14ac:dyDescent="0.4">
      <c r="A3" s="15" t="s">
        <v>60</v>
      </c>
      <c r="B3" s="16"/>
      <c r="C3" s="17"/>
      <c r="D3" s="5"/>
      <c r="E3" s="5"/>
      <c r="F3" s="5"/>
      <c r="G3" s="5"/>
      <c r="H3" s="5"/>
      <c r="I3" s="5"/>
      <c r="J3" s="5"/>
    </row>
    <row r="4" spans="1:10" x14ac:dyDescent="0.3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x14ac:dyDescent="0.3">
      <c r="A5" s="7" t="s">
        <v>5</v>
      </c>
      <c r="B5" s="8" t="s">
        <v>2</v>
      </c>
      <c r="C5" s="7" t="s">
        <v>3</v>
      </c>
      <c r="D5" s="5"/>
      <c r="E5" s="5"/>
      <c r="F5" s="5"/>
      <c r="G5" s="5"/>
      <c r="H5" s="5"/>
      <c r="I5" s="5"/>
      <c r="J5" s="5"/>
    </row>
    <row r="6" spans="1:10" x14ac:dyDescent="0.3">
      <c r="A6" s="9" t="s">
        <v>1</v>
      </c>
      <c r="B6" s="10">
        <f>INCOME!F5</f>
        <v>245639</v>
      </c>
      <c r="C6" s="10">
        <f>INCOME!G5</f>
        <v>239669</v>
      </c>
      <c r="D6" s="5"/>
      <c r="E6" s="5"/>
      <c r="F6" s="5"/>
      <c r="G6" s="5"/>
      <c r="H6" s="5"/>
      <c r="I6" s="5"/>
      <c r="J6" s="5"/>
    </row>
    <row r="7" spans="1:10" x14ac:dyDescent="0.3">
      <c r="A7" s="9" t="s">
        <v>24</v>
      </c>
      <c r="B7" s="10">
        <f>EXPENSES!G5</f>
        <v>4171</v>
      </c>
      <c r="C7" s="10">
        <f>EXPENSES!H5</f>
        <v>4405</v>
      </c>
      <c r="D7" s="5"/>
      <c r="E7" s="5"/>
      <c r="F7" s="5"/>
      <c r="G7" s="5"/>
      <c r="H7" s="5"/>
      <c r="I7" s="5"/>
      <c r="J7" s="5"/>
    </row>
    <row r="8" spans="1:10" x14ac:dyDescent="0.3">
      <c r="A8" s="9" t="s">
        <v>61</v>
      </c>
      <c r="B8" s="10">
        <f>B6-B7</f>
        <v>241468</v>
      </c>
      <c r="C8" s="10">
        <f>C6-C7</f>
        <v>235264</v>
      </c>
      <c r="D8" s="5"/>
      <c r="E8" s="5"/>
      <c r="F8" s="5"/>
      <c r="G8" s="5"/>
      <c r="H8" s="5"/>
      <c r="I8" s="5"/>
      <c r="J8" s="5"/>
    </row>
    <row r="9" spans="1:10" x14ac:dyDescent="0.3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x14ac:dyDescent="0.3">
      <c r="A10" s="5"/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3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3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3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3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spans="1:1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spans="1:1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spans="1:1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I40"/>
  <sheetViews>
    <sheetView workbookViewId="0">
      <selection activeCell="H10" sqref="H10"/>
    </sheetView>
  </sheetViews>
  <sheetFormatPr defaultRowHeight="14.4" x14ac:dyDescent="0.3"/>
  <cols>
    <col min="3" max="3" width="14.21875" customWidth="1"/>
    <col min="4" max="4" width="17.33203125" customWidth="1"/>
    <col min="6" max="6" width="15.88671875" customWidth="1"/>
    <col min="7" max="7" width="13.77734375" customWidth="1"/>
  </cols>
  <sheetData>
    <row r="1" spans="1:9" ht="15" thickBot="1" x14ac:dyDescent="0.35">
      <c r="A1" s="85"/>
      <c r="B1" s="85"/>
      <c r="C1" s="85"/>
      <c r="D1" s="85"/>
      <c r="E1" s="85"/>
      <c r="F1" s="85"/>
      <c r="G1" s="85"/>
      <c r="H1" s="85"/>
      <c r="I1" s="85"/>
    </row>
    <row r="2" spans="1:9" ht="15" thickBot="1" x14ac:dyDescent="0.35">
      <c r="A2" s="85"/>
      <c r="B2" s="78" t="s">
        <v>66</v>
      </c>
      <c r="C2" s="60"/>
      <c r="D2" s="60"/>
      <c r="E2" s="60"/>
      <c r="F2" s="60"/>
      <c r="G2" s="61"/>
      <c r="H2" s="85"/>
      <c r="I2" s="85"/>
    </row>
    <row r="3" spans="1:9" x14ac:dyDescent="0.3">
      <c r="A3" s="85"/>
      <c r="B3" s="65" t="s">
        <v>62</v>
      </c>
      <c r="C3" s="66" t="s">
        <v>64</v>
      </c>
      <c r="D3" s="66" t="s">
        <v>65</v>
      </c>
      <c r="E3" s="66" t="s">
        <v>62</v>
      </c>
      <c r="F3" s="66" t="s">
        <v>64</v>
      </c>
      <c r="G3" s="67" t="s">
        <v>65</v>
      </c>
      <c r="H3" s="85"/>
      <c r="I3" s="85"/>
    </row>
    <row r="4" spans="1:9" x14ac:dyDescent="0.3">
      <c r="A4" s="85"/>
      <c r="B4" s="68">
        <v>42</v>
      </c>
      <c r="C4" s="69">
        <v>1</v>
      </c>
      <c r="D4" s="79">
        <v>0.125</v>
      </c>
      <c r="E4" s="80" t="s">
        <v>63</v>
      </c>
      <c r="F4" s="69">
        <v>4</v>
      </c>
      <c r="G4" s="83">
        <v>0.5</v>
      </c>
      <c r="H4" s="85"/>
      <c r="I4" s="85"/>
    </row>
    <row r="5" spans="1:9" x14ac:dyDescent="0.3">
      <c r="A5" s="85"/>
      <c r="B5" s="68">
        <v>989</v>
      </c>
      <c r="C5" s="69">
        <v>3</v>
      </c>
      <c r="D5" s="79">
        <v>0.5</v>
      </c>
      <c r="E5" s="80">
        <v>989</v>
      </c>
      <c r="F5" s="69">
        <v>3</v>
      </c>
      <c r="G5" s="83">
        <v>0.875</v>
      </c>
      <c r="H5" s="85"/>
      <c r="I5" s="85"/>
    </row>
    <row r="6" spans="1:9" ht="15" thickBot="1" x14ac:dyDescent="0.35">
      <c r="A6" s="85"/>
      <c r="B6" s="71" t="s">
        <v>63</v>
      </c>
      <c r="C6" s="72">
        <v>4</v>
      </c>
      <c r="D6" s="81">
        <v>1</v>
      </c>
      <c r="E6" s="82">
        <v>42</v>
      </c>
      <c r="F6" s="72">
        <v>1</v>
      </c>
      <c r="G6" s="84">
        <v>1</v>
      </c>
      <c r="H6" s="85"/>
      <c r="I6" s="85"/>
    </row>
    <row r="7" spans="1:9" x14ac:dyDescent="0.3">
      <c r="A7" s="85"/>
      <c r="B7" s="85"/>
      <c r="C7" s="85"/>
      <c r="D7" s="85"/>
      <c r="E7" s="85"/>
      <c r="F7" s="85"/>
      <c r="G7" s="85"/>
      <c r="H7" s="85"/>
      <c r="I7" s="85"/>
    </row>
    <row r="8" spans="1:9" x14ac:dyDescent="0.3">
      <c r="A8" s="85"/>
      <c r="B8" s="85"/>
      <c r="C8" s="85"/>
      <c r="D8" s="85"/>
      <c r="E8" s="85"/>
      <c r="F8" s="85"/>
      <c r="G8" s="85"/>
      <c r="H8" s="85"/>
      <c r="I8" s="85"/>
    </row>
    <row r="9" spans="1:9" x14ac:dyDescent="0.3">
      <c r="A9" s="85"/>
      <c r="B9" s="85"/>
      <c r="C9" s="85"/>
      <c r="D9" s="85"/>
      <c r="E9" s="85"/>
      <c r="F9" s="85"/>
      <c r="G9" s="85"/>
      <c r="H9" s="85"/>
      <c r="I9" s="85"/>
    </row>
    <row r="10" spans="1:9" x14ac:dyDescent="0.3">
      <c r="A10" s="85"/>
      <c r="B10" s="85"/>
      <c r="C10" s="85"/>
      <c r="D10" s="85"/>
      <c r="E10" s="85"/>
      <c r="F10" s="85"/>
      <c r="G10" s="85"/>
      <c r="H10" s="85"/>
      <c r="I10" s="85"/>
    </row>
    <row r="11" spans="1:9" x14ac:dyDescent="0.3">
      <c r="A11" s="85"/>
      <c r="B11" s="85"/>
      <c r="C11" s="85"/>
      <c r="D11" s="85"/>
      <c r="E11" s="85"/>
      <c r="F11" s="85"/>
      <c r="G11" s="85"/>
      <c r="H11" s="85"/>
      <c r="I11" s="85"/>
    </row>
    <row r="12" spans="1:9" x14ac:dyDescent="0.3">
      <c r="A12" s="85"/>
      <c r="B12" s="85"/>
      <c r="C12" s="85"/>
      <c r="D12" s="85"/>
      <c r="E12" s="85"/>
      <c r="F12" s="85"/>
      <c r="G12" s="85"/>
      <c r="H12" s="85"/>
      <c r="I12" s="85"/>
    </row>
    <row r="13" spans="1:9" x14ac:dyDescent="0.3">
      <c r="A13" s="85"/>
      <c r="B13" s="85"/>
      <c r="C13" s="85"/>
      <c r="D13" s="85"/>
      <c r="E13" s="85"/>
      <c r="F13" s="85"/>
      <c r="G13" s="85"/>
      <c r="H13" s="85"/>
      <c r="I13" s="85"/>
    </row>
    <row r="14" spans="1:9" x14ac:dyDescent="0.3">
      <c r="A14" s="85"/>
      <c r="B14" s="85"/>
      <c r="C14" s="85"/>
      <c r="D14" s="85"/>
      <c r="E14" s="85"/>
      <c r="F14" s="85"/>
      <c r="G14" s="85"/>
      <c r="H14" s="85"/>
      <c r="I14" s="85"/>
    </row>
    <row r="15" spans="1:9" x14ac:dyDescent="0.3">
      <c r="A15" s="85"/>
      <c r="B15" s="85"/>
      <c r="C15" s="85"/>
      <c r="D15" s="85"/>
      <c r="E15" s="85"/>
      <c r="F15" s="85"/>
      <c r="G15" s="85"/>
      <c r="H15" s="85"/>
      <c r="I15" s="85"/>
    </row>
    <row r="16" spans="1:9" x14ac:dyDescent="0.3">
      <c r="A16" s="85"/>
      <c r="B16" s="85"/>
      <c r="C16" s="85"/>
      <c r="D16" s="85"/>
      <c r="E16" s="85"/>
      <c r="F16" s="85"/>
      <c r="G16" s="85"/>
      <c r="H16" s="85"/>
      <c r="I16" s="85"/>
    </row>
    <row r="17" spans="1:9" x14ac:dyDescent="0.3">
      <c r="A17" s="85"/>
      <c r="B17" s="85"/>
      <c r="C17" s="85"/>
      <c r="D17" s="85"/>
      <c r="E17" s="85"/>
      <c r="F17" s="85"/>
      <c r="G17" s="85"/>
      <c r="H17" s="85"/>
      <c r="I17" s="85"/>
    </row>
    <row r="18" spans="1:9" x14ac:dyDescent="0.3">
      <c r="A18" s="85"/>
      <c r="B18" s="85"/>
      <c r="C18" s="85"/>
      <c r="D18" s="85"/>
      <c r="E18" s="85"/>
      <c r="F18" s="85"/>
      <c r="G18" s="85"/>
      <c r="H18" s="85"/>
      <c r="I18" s="85"/>
    </row>
    <row r="19" spans="1:9" x14ac:dyDescent="0.3">
      <c r="A19" s="85"/>
      <c r="B19" s="85"/>
      <c r="C19" s="85"/>
      <c r="D19" s="85"/>
      <c r="E19" s="85"/>
      <c r="F19" s="85"/>
      <c r="G19" s="85"/>
      <c r="H19" s="85"/>
      <c r="I19" s="85"/>
    </row>
    <row r="20" spans="1:9" x14ac:dyDescent="0.3">
      <c r="A20" s="85"/>
      <c r="B20" s="85"/>
      <c r="C20" s="85"/>
      <c r="D20" s="85"/>
      <c r="E20" s="85"/>
      <c r="F20" s="85"/>
      <c r="G20" s="85"/>
      <c r="H20" s="85"/>
      <c r="I20" s="85"/>
    </row>
    <row r="21" spans="1:9" x14ac:dyDescent="0.3">
      <c r="A21" s="85"/>
      <c r="B21" s="85"/>
      <c r="C21" s="85"/>
      <c r="D21" s="85"/>
      <c r="E21" s="85"/>
      <c r="F21" s="85"/>
      <c r="G21" s="85"/>
      <c r="H21" s="85"/>
      <c r="I21" s="85"/>
    </row>
    <row r="22" spans="1:9" x14ac:dyDescent="0.3">
      <c r="A22" s="85"/>
      <c r="B22" s="85"/>
      <c r="C22" s="85"/>
      <c r="D22" s="85"/>
      <c r="E22" s="85"/>
      <c r="F22" s="85"/>
      <c r="G22" s="85"/>
      <c r="H22" s="85"/>
      <c r="I22" s="85"/>
    </row>
    <row r="23" spans="1:9" x14ac:dyDescent="0.3">
      <c r="A23" s="85"/>
      <c r="B23" s="85"/>
      <c r="C23" s="85"/>
      <c r="D23" s="85"/>
      <c r="E23" s="85"/>
      <c r="F23" s="85"/>
      <c r="G23" s="85"/>
      <c r="H23" s="85"/>
      <c r="I23" s="85"/>
    </row>
    <row r="24" spans="1:9" x14ac:dyDescent="0.3">
      <c r="A24" s="85"/>
      <c r="B24" s="85"/>
      <c r="C24" s="85"/>
      <c r="D24" s="85"/>
      <c r="E24" s="85"/>
      <c r="F24" s="85"/>
      <c r="G24" s="85"/>
      <c r="H24" s="85"/>
      <c r="I24" s="85"/>
    </row>
    <row r="25" spans="1:9" x14ac:dyDescent="0.3">
      <c r="A25" s="85"/>
      <c r="B25" s="85"/>
      <c r="C25" s="85"/>
      <c r="D25" s="85"/>
      <c r="E25" s="85"/>
      <c r="F25" s="85"/>
      <c r="G25" s="85"/>
      <c r="H25" s="85"/>
      <c r="I25" s="85"/>
    </row>
    <row r="26" spans="1:9" x14ac:dyDescent="0.3">
      <c r="A26" s="85"/>
      <c r="B26" s="85"/>
      <c r="C26" s="85"/>
      <c r="D26" s="85"/>
      <c r="E26" s="85"/>
      <c r="F26" s="85"/>
      <c r="G26" s="85"/>
      <c r="H26" s="85"/>
      <c r="I26" s="85"/>
    </row>
    <row r="27" spans="1:9" x14ac:dyDescent="0.3">
      <c r="A27" s="85"/>
      <c r="B27" s="85"/>
      <c r="C27" s="85"/>
      <c r="D27" s="85"/>
      <c r="E27" s="85"/>
      <c r="F27" s="85"/>
      <c r="G27" s="85"/>
      <c r="H27" s="85"/>
      <c r="I27" s="85"/>
    </row>
    <row r="28" spans="1:9" x14ac:dyDescent="0.3">
      <c r="A28" s="85"/>
      <c r="B28" s="85"/>
      <c r="C28" s="85"/>
      <c r="D28" s="85"/>
      <c r="E28" s="85"/>
      <c r="F28" s="85"/>
      <c r="G28" s="85"/>
      <c r="H28" s="85"/>
      <c r="I28" s="85"/>
    </row>
    <row r="29" spans="1:9" x14ac:dyDescent="0.3">
      <c r="A29" s="85"/>
      <c r="B29" s="85"/>
      <c r="C29" s="85"/>
      <c r="D29" s="85"/>
      <c r="E29" s="85"/>
      <c r="F29" s="85"/>
      <c r="G29" s="85"/>
      <c r="H29" s="85"/>
      <c r="I29" s="85"/>
    </row>
    <row r="30" spans="1:9" x14ac:dyDescent="0.3">
      <c r="A30" s="85"/>
      <c r="B30" s="85"/>
      <c r="C30" s="85"/>
      <c r="D30" s="85"/>
      <c r="E30" s="85"/>
      <c r="F30" s="85"/>
      <c r="G30" s="85"/>
      <c r="H30" s="85"/>
      <c r="I30" s="85"/>
    </row>
    <row r="31" spans="1:9" x14ac:dyDescent="0.3">
      <c r="A31" s="85"/>
      <c r="B31" s="85"/>
      <c r="C31" s="85"/>
      <c r="D31" s="85"/>
      <c r="E31" s="85"/>
      <c r="F31" s="85"/>
      <c r="G31" s="85"/>
      <c r="H31" s="85"/>
      <c r="I31" s="85"/>
    </row>
    <row r="32" spans="1:9" x14ac:dyDescent="0.3">
      <c r="A32" s="85"/>
      <c r="B32" s="85"/>
      <c r="C32" s="85"/>
      <c r="D32" s="85"/>
      <c r="E32" s="85"/>
      <c r="F32" s="85"/>
      <c r="G32" s="85"/>
      <c r="H32" s="85"/>
      <c r="I32" s="85"/>
    </row>
    <row r="33" spans="1:9" x14ac:dyDescent="0.3">
      <c r="A33" s="85"/>
      <c r="B33" s="85"/>
      <c r="C33" s="85"/>
      <c r="D33" s="85"/>
      <c r="E33" s="85"/>
      <c r="F33" s="85"/>
      <c r="G33" s="85"/>
      <c r="H33" s="85"/>
      <c r="I33" s="85"/>
    </row>
    <row r="34" spans="1:9" x14ac:dyDescent="0.3">
      <c r="A34" s="85"/>
      <c r="B34" s="85"/>
      <c r="C34" s="85"/>
      <c r="D34" s="85"/>
      <c r="E34" s="85"/>
      <c r="F34" s="85"/>
      <c r="G34" s="85"/>
      <c r="H34" s="85"/>
      <c r="I34" s="85"/>
    </row>
    <row r="35" spans="1:9" x14ac:dyDescent="0.3">
      <c r="A35" s="85"/>
      <c r="B35" s="85"/>
      <c r="C35" s="85"/>
      <c r="D35" s="85"/>
      <c r="E35" s="85"/>
      <c r="F35" s="85"/>
      <c r="G35" s="85"/>
      <c r="H35" s="85"/>
      <c r="I35" s="85"/>
    </row>
    <row r="36" spans="1:9" x14ac:dyDescent="0.3">
      <c r="A36" s="85"/>
      <c r="B36" s="85"/>
      <c r="C36" s="85"/>
      <c r="D36" s="85"/>
      <c r="E36" s="85"/>
      <c r="F36" s="85"/>
      <c r="G36" s="85"/>
      <c r="H36" s="85"/>
      <c r="I36" s="85"/>
    </row>
    <row r="37" spans="1:9" x14ac:dyDescent="0.3">
      <c r="A37" s="85"/>
      <c r="B37" s="85"/>
      <c r="C37" s="85"/>
      <c r="D37" s="85"/>
      <c r="E37" s="85"/>
      <c r="F37" s="85"/>
      <c r="G37" s="85"/>
      <c r="H37" s="85"/>
      <c r="I37" s="85"/>
    </row>
    <row r="38" spans="1:9" x14ac:dyDescent="0.3">
      <c r="A38" s="85"/>
      <c r="B38" s="85"/>
      <c r="C38" s="85"/>
      <c r="D38" s="85"/>
      <c r="E38" s="85"/>
      <c r="F38" s="85"/>
      <c r="G38" s="85"/>
      <c r="H38" s="85"/>
      <c r="I38" s="85"/>
    </row>
    <row r="39" spans="1:9" x14ac:dyDescent="0.3">
      <c r="A39" s="85"/>
      <c r="B39" s="85"/>
      <c r="C39" s="85"/>
      <c r="D39" s="85"/>
      <c r="E39" s="85"/>
      <c r="F39" s="85"/>
      <c r="G39" s="85"/>
      <c r="H39" s="85"/>
      <c r="I39" s="85"/>
    </row>
    <row r="40" spans="1:9" x14ac:dyDescent="0.3">
      <c r="A40" s="85"/>
      <c r="B40" s="85"/>
      <c r="C40" s="85"/>
      <c r="D40" s="85"/>
      <c r="E40" s="85"/>
      <c r="F40" s="85"/>
      <c r="G40" s="85"/>
      <c r="H40" s="85"/>
      <c r="I40" s="85"/>
    </row>
  </sheetData>
  <sortState ref="E2:F4">
    <sortCondition descending="1" ref="F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49"/>
  <sheetViews>
    <sheetView tabSelected="1" workbookViewId="0">
      <selection activeCell="F10" sqref="F10"/>
    </sheetView>
  </sheetViews>
  <sheetFormatPr defaultRowHeight="14.4" x14ac:dyDescent="0.3"/>
  <cols>
    <col min="3" max="3" width="12.6640625" customWidth="1"/>
    <col min="4" max="4" width="15.109375" customWidth="1"/>
    <col min="5" max="5" width="19.88671875" customWidth="1"/>
    <col min="6" max="6" width="16.44140625" customWidth="1"/>
    <col min="7" max="7" width="18" customWidth="1"/>
  </cols>
  <sheetData>
    <row r="1" spans="1:12" x14ac:dyDescent="0.3">
      <c r="A1" s="34"/>
      <c r="B1" s="34"/>
      <c r="C1" s="34"/>
      <c r="D1" s="35"/>
      <c r="E1" s="34"/>
      <c r="F1" s="34"/>
      <c r="G1" s="34"/>
      <c r="H1" s="34"/>
      <c r="I1" s="34"/>
      <c r="J1" s="34"/>
      <c r="K1" s="34"/>
      <c r="L1" s="34"/>
    </row>
    <row r="2" spans="1:12" ht="29.4" thickBot="1" x14ac:dyDescent="0.6">
      <c r="A2" s="34"/>
      <c r="B2" s="56" t="str">
        <f>DASHBOARD!A2</f>
        <v>Event budget: name</v>
      </c>
      <c r="C2" s="57"/>
      <c r="D2" s="58"/>
      <c r="E2" s="20"/>
      <c r="F2" s="20"/>
      <c r="G2" s="24"/>
      <c r="H2" s="34"/>
      <c r="I2" s="34"/>
      <c r="J2" s="34"/>
      <c r="K2" s="35"/>
      <c r="L2" s="34"/>
    </row>
    <row r="3" spans="1:12" ht="18.600000000000001" thickTop="1" thickBot="1" x14ac:dyDescent="0.4">
      <c r="A3" s="34"/>
      <c r="B3" s="39" t="s">
        <v>0</v>
      </c>
      <c r="C3" s="36"/>
      <c r="D3" s="37"/>
      <c r="E3" s="36"/>
      <c r="F3" s="36"/>
      <c r="G3" s="38"/>
      <c r="H3" s="34"/>
      <c r="I3" s="34"/>
      <c r="J3" s="34"/>
      <c r="K3" s="35"/>
      <c r="L3" s="34"/>
    </row>
    <row r="4" spans="1:12" ht="15.6" thickTop="1" thickBot="1" x14ac:dyDescent="0.35">
      <c r="A4" s="34"/>
      <c r="B4" s="34"/>
      <c r="C4" s="34"/>
      <c r="D4" s="34"/>
      <c r="E4" s="40" t="s">
        <v>1</v>
      </c>
      <c r="F4" s="1" t="s">
        <v>2</v>
      </c>
      <c r="G4" s="2" t="s">
        <v>3</v>
      </c>
      <c r="H4" s="34"/>
      <c r="I4" s="34"/>
      <c r="J4" s="34"/>
      <c r="K4" s="35"/>
      <c r="L4" s="34"/>
    </row>
    <row r="5" spans="1:12" ht="15" thickBot="1" x14ac:dyDescent="0.35">
      <c r="A5" s="34"/>
      <c r="B5" s="34"/>
      <c r="C5" s="34"/>
      <c r="D5" s="34"/>
      <c r="E5" s="34"/>
      <c r="F5" s="3">
        <f>SUBTOTAL(109,tblAdmissions[Forecast2],tblAds[Forecast2],tblVendors[Forecast2],tblItems[Forecast2])</f>
        <v>245639</v>
      </c>
      <c r="G5" s="3">
        <f>SUBTOTAL(109,tblAdmissions[Reported2],tblAds[Reported2],tblVendors[Reported2],tblItems[Reported2])</f>
        <v>239669</v>
      </c>
      <c r="H5" s="34"/>
      <c r="I5" s="34"/>
      <c r="J5" s="34"/>
      <c r="K5" s="35"/>
      <c r="L5" s="34"/>
    </row>
    <row r="6" spans="1:12" ht="15" thickBot="1" x14ac:dyDescent="0.35">
      <c r="A6" s="34"/>
      <c r="B6" s="49" t="s">
        <v>4</v>
      </c>
      <c r="C6" s="50"/>
      <c r="D6" s="34"/>
      <c r="E6" s="34"/>
      <c r="F6" s="34"/>
      <c r="G6" s="34"/>
      <c r="H6" s="34"/>
      <c r="I6" s="34"/>
      <c r="J6" s="34"/>
      <c r="K6" s="35"/>
      <c r="L6" s="34"/>
    </row>
    <row r="7" spans="1:12" x14ac:dyDescent="0.3">
      <c r="A7" s="34"/>
      <c r="B7" s="41" t="s">
        <v>2</v>
      </c>
      <c r="C7" s="41" t="s">
        <v>3</v>
      </c>
      <c r="D7" s="42" t="s">
        <v>5</v>
      </c>
      <c r="E7" s="41" t="s">
        <v>6</v>
      </c>
      <c r="F7" s="41" t="s">
        <v>7</v>
      </c>
      <c r="G7" s="41" t="s">
        <v>8</v>
      </c>
      <c r="H7" s="34"/>
      <c r="I7" s="34"/>
      <c r="J7" s="34"/>
      <c r="K7" s="35"/>
      <c r="L7" s="34"/>
    </row>
    <row r="8" spans="1:12" x14ac:dyDescent="0.3">
      <c r="A8" s="34"/>
      <c r="B8" s="11">
        <v>300</v>
      </c>
      <c r="C8" s="11">
        <v>278</v>
      </c>
      <c r="D8" s="43" t="s">
        <v>9</v>
      </c>
      <c r="E8" s="27">
        <v>5</v>
      </c>
      <c r="F8" s="44">
        <f>tblAdmissions[[#This Row],[  ]]*tblAdmissions[[#This Row],[Forecast]]</f>
        <v>1500</v>
      </c>
      <c r="G8" s="44">
        <f>tblAdmissions[[#This Row],[  ]]*tblAdmissions[[#This Row],[Reported]]</f>
        <v>1390</v>
      </c>
      <c r="H8" s="34"/>
      <c r="I8" s="34"/>
      <c r="J8" s="34"/>
      <c r="K8" s="35"/>
      <c r="L8" s="34"/>
    </row>
    <row r="9" spans="1:12" x14ac:dyDescent="0.3">
      <c r="A9" s="34"/>
      <c r="B9" s="11">
        <v>197</v>
      </c>
      <c r="C9" s="11">
        <v>195</v>
      </c>
      <c r="D9" s="43" t="s">
        <v>10</v>
      </c>
      <c r="E9" s="27">
        <v>2</v>
      </c>
      <c r="F9" s="44">
        <f>tblAdmissions[[#This Row],[  ]]*tblAdmissions[[#This Row],[Forecast]]</f>
        <v>394</v>
      </c>
      <c r="G9" s="44">
        <f>tblAdmissions[[#This Row],[  ]]*tblAdmissions[[#This Row],[Reported]]</f>
        <v>390</v>
      </c>
      <c r="H9" s="34"/>
      <c r="I9" s="34"/>
      <c r="J9" s="34"/>
      <c r="K9" s="35"/>
      <c r="L9" s="34"/>
    </row>
    <row r="10" spans="1:12" x14ac:dyDescent="0.3">
      <c r="A10" s="34"/>
      <c r="B10" s="11">
        <v>42</v>
      </c>
      <c r="C10" s="11">
        <v>51</v>
      </c>
      <c r="D10" s="43" t="s">
        <v>11</v>
      </c>
      <c r="E10" s="27">
        <v>1</v>
      </c>
      <c r="F10" s="44">
        <f>tblAdmissions[[#This Row],[  ]]*tblAdmissions[[#This Row],[Forecast]]</f>
        <v>42</v>
      </c>
      <c r="G10" s="44">
        <f>tblAdmissions[[#This Row],[  ]]*tblAdmissions[[#This Row],[Reported]]</f>
        <v>51</v>
      </c>
      <c r="H10" s="34"/>
      <c r="I10" s="34"/>
      <c r="J10" s="34"/>
      <c r="K10" s="35"/>
      <c r="L10" s="34"/>
    </row>
    <row r="11" spans="1:12" x14ac:dyDescent="0.3">
      <c r="A11" s="34"/>
      <c r="B11" s="45" t="s">
        <v>12</v>
      </c>
      <c r="C11" s="45"/>
      <c r="D11" s="46"/>
      <c r="E11" s="47"/>
      <c r="F11" s="48">
        <f>SUBTOTAL(109,tblAdmissions[Forecast2])</f>
        <v>1936</v>
      </c>
      <c r="G11" s="48">
        <f>SUBTOTAL(109,tblAdmissions[Reported2])</f>
        <v>1831</v>
      </c>
      <c r="H11" s="34"/>
      <c r="I11" s="34"/>
      <c r="J11" s="34"/>
      <c r="K11" s="35"/>
      <c r="L11" s="34"/>
    </row>
    <row r="12" spans="1:12" ht="15" thickBo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5"/>
      <c r="L12" s="34"/>
    </row>
    <row r="13" spans="1:12" ht="15" thickBot="1" x14ac:dyDescent="0.35">
      <c r="A13" s="34"/>
      <c r="B13" s="51" t="s">
        <v>13</v>
      </c>
      <c r="C13" s="52"/>
      <c r="D13" s="34"/>
      <c r="E13" s="34"/>
      <c r="F13" s="34"/>
      <c r="G13" s="34"/>
      <c r="H13" s="34"/>
      <c r="I13" s="34"/>
      <c r="J13" s="34"/>
      <c r="K13" s="35"/>
      <c r="L13" s="34"/>
    </row>
    <row r="14" spans="1:12" x14ac:dyDescent="0.3">
      <c r="A14" s="34"/>
      <c r="B14" s="41" t="s">
        <v>2</v>
      </c>
      <c r="C14" s="41" t="s">
        <v>3</v>
      </c>
      <c r="D14" s="42" t="s">
        <v>5</v>
      </c>
      <c r="E14" s="41" t="s">
        <v>6</v>
      </c>
      <c r="F14" s="41" t="s">
        <v>7</v>
      </c>
      <c r="G14" s="41" t="s">
        <v>8</v>
      </c>
      <c r="H14" s="34"/>
      <c r="I14" s="34"/>
      <c r="J14" s="34"/>
      <c r="K14" s="35"/>
      <c r="L14" s="34"/>
    </row>
    <row r="15" spans="1:12" x14ac:dyDescent="0.3">
      <c r="A15" s="34"/>
      <c r="B15" s="11">
        <v>533</v>
      </c>
      <c r="C15" s="11">
        <v>500</v>
      </c>
      <c r="D15" s="43" t="s">
        <v>14</v>
      </c>
      <c r="E15" s="27">
        <v>7</v>
      </c>
      <c r="F15" s="44">
        <f>tblAds[[#This Row],[  ]]*tblAds[[#This Row],[Forecast]]</f>
        <v>3731</v>
      </c>
      <c r="G15" s="44">
        <f>tblAds[[#This Row],[  ]]*tblAds[[#This Row],[Reported]]</f>
        <v>3500</v>
      </c>
      <c r="H15" s="34"/>
      <c r="I15" s="34"/>
      <c r="J15" s="34"/>
      <c r="K15" s="35"/>
      <c r="L15" s="34"/>
    </row>
    <row r="16" spans="1:12" x14ac:dyDescent="0.3">
      <c r="A16" s="34"/>
      <c r="B16" s="11">
        <v>634</v>
      </c>
      <c r="C16" s="11">
        <v>630</v>
      </c>
      <c r="D16" s="43" t="s">
        <v>15</v>
      </c>
      <c r="E16" s="27">
        <v>3</v>
      </c>
      <c r="F16" s="44">
        <f>tblAds[[#This Row],[  ]]*tblAds[[#This Row],[Forecast]]</f>
        <v>1902</v>
      </c>
      <c r="G16" s="44">
        <f>tblAds[[#This Row],[  ]]*tblAds[[#This Row],[Reported]]</f>
        <v>1890</v>
      </c>
      <c r="H16" s="34"/>
      <c r="I16" s="34"/>
      <c r="J16" s="34"/>
      <c r="K16" s="35"/>
      <c r="L16" s="34"/>
    </row>
    <row r="17" spans="1:12" x14ac:dyDescent="0.3">
      <c r="A17" s="34"/>
      <c r="B17" s="11">
        <v>22</v>
      </c>
      <c r="C17" s="11">
        <v>21</v>
      </c>
      <c r="D17" s="43" t="s">
        <v>16</v>
      </c>
      <c r="E17" s="27">
        <v>2</v>
      </c>
      <c r="F17" s="44">
        <f>tblAds[[#This Row],[  ]]*tblAds[[#This Row],[Forecast]]</f>
        <v>44</v>
      </c>
      <c r="G17" s="44">
        <f>tblAds[[#This Row],[  ]]*tblAds[[#This Row],[Reported]]</f>
        <v>42</v>
      </c>
      <c r="H17" s="34"/>
      <c r="I17" s="34"/>
      <c r="J17" s="34"/>
      <c r="K17" s="35"/>
      <c r="L17" s="34"/>
    </row>
    <row r="18" spans="1:12" x14ac:dyDescent="0.3">
      <c r="A18" s="34"/>
      <c r="B18" s="45" t="s">
        <v>12</v>
      </c>
      <c r="C18" s="45"/>
      <c r="D18" s="46"/>
      <c r="E18" s="45"/>
      <c r="F18" s="48">
        <f>SUBTOTAL(109,tblAds[Forecast2])</f>
        <v>5677</v>
      </c>
      <c r="G18" s="48">
        <f>SUBTOTAL(109,tblAds[Reported2])</f>
        <v>5432</v>
      </c>
      <c r="H18" s="34"/>
      <c r="I18" s="34"/>
      <c r="J18" s="34"/>
      <c r="K18" s="35"/>
      <c r="L18" s="34"/>
    </row>
    <row r="19" spans="1:12" ht="15" thickBo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5"/>
      <c r="L19" s="34"/>
    </row>
    <row r="20" spans="1:12" x14ac:dyDescent="0.3">
      <c r="A20" s="34"/>
      <c r="B20" s="53" t="s">
        <v>17</v>
      </c>
      <c r="C20" s="54"/>
      <c r="D20" s="34"/>
      <c r="E20" s="34"/>
      <c r="F20" s="34"/>
      <c r="G20" s="34"/>
      <c r="H20" s="34"/>
      <c r="I20" s="34"/>
      <c r="J20" s="34"/>
      <c r="K20" s="35"/>
      <c r="L20" s="34"/>
    </row>
    <row r="21" spans="1:12" x14ac:dyDescent="0.3">
      <c r="A21" s="34"/>
      <c r="B21" s="41" t="s">
        <v>2</v>
      </c>
      <c r="C21" s="41" t="s">
        <v>3</v>
      </c>
      <c r="D21" s="42" t="s">
        <v>5</v>
      </c>
      <c r="E21" s="41" t="s">
        <v>6</v>
      </c>
      <c r="F21" s="41" t="s">
        <v>7</v>
      </c>
      <c r="G21" s="41" t="s">
        <v>8</v>
      </c>
      <c r="H21" s="34"/>
      <c r="I21" s="34"/>
      <c r="J21" s="34"/>
      <c r="K21" s="35"/>
      <c r="L21" s="34"/>
    </row>
    <row r="22" spans="1:12" x14ac:dyDescent="0.3">
      <c r="A22" s="34"/>
      <c r="B22" s="11">
        <v>600</v>
      </c>
      <c r="C22" s="11">
        <v>580</v>
      </c>
      <c r="D22" s="43" t="s">
        <v>18</v>
      </c>
      <c r="E22" s="27">
        <v>299</v>
      </c>
      <c r="F22" s="44">
        <f>tblVendors[[#This Row],[  ]]*tblVendors[[#This Row],[Forecast]]</f>
        <v>179400</v>
      </c>
      <c r="G22" s="44">
        <f>tblVendors[[#This Row],[  ]]*tblVendors[[#This Row],[Reported]]</f>
        <v>173420</v>
      </c>
      <c r="H22" s="34"/>
      <c r="I22" s="34"/>
      <c r="J22" s="34"/>
      <c r="K22" s="35"/>
      <c r="L22" s="34"/>
    </row>
    <row r="23" spans="1:12" x14ac:dyDescent="0.3">
      <c r="A23" s="34"/>
      <c r="B23" s="11">
        <v>200</v>
      </c>
      <c r="C23" s="11">
        <v>198</v>
      </c>
      <c r="D23" s="43" t="s">
        <v>19</v>
      </c>
      <c r="E23" s="27">
        <v>150</v>
      </c>
      <c r="F23" s="44">
        <f>tblVendors[[#This Row],[  ]]*tblVendors[[#This Row],[Forecast]]</f>
        <v>30000</v>
      </c>
      <c r="G23" s="44">
        <f>tblVendors[[#This Row],[  ]]*tblVendors[[#This Row],[Reported]]</f>
        <v>29700</v>
      </c>
      <c r="H23" s="34"/>
      <c r="I23" s="34"/>
      <c r="J23" s="34"/>
      <c r="K23" s="35"/>
      <c r="L23" s="34"/>
    </row>
    <row r="24" spans="1:12" x14ac:dyDescent="0.3">
      <c r="A24" s="34"/>
      <c r="B24" s="11">
        <v>40</v>
      </c>
      <c r="C24" s="11">
        <v>39</v>
      </c>
      <c r="D24" s="43" t="s">
        <v>20</v>
      </c>
      <c r="E24" s="27">
        <v>59</v>
      </c>
      <c r="F24" s="44">
        <f>tblVendors[[#This Row],[  ]]*tblVendors[[#This Row],[Forecast]]</f>
        <v>2360</v>
      </c>
      <c r="G24" s="44">
        <f>tblVendors[[#This Row],[  ]]*tblVendors[[#This Row],[Reported]]</f>
        <v>2301</v>
      </c>
      <c r="H24" s="34"/>
      <c r="I24" s="34"/>
      <c r="J24" s="34"/>
      <c r="K24" s="35"/>
      <c r="L24" s="34"/>
    </row>
    <row r="25" spans="1:12" x14ac:dyDescent="0.3">
      <c r="A25" s="34"/>
      <c r="B25" s="45" t="s">
        <v>12</v>
      </c>
      <c r="C25" s="45"/>
      <c r="D25" s="46"/>
      <c r="E25" s="45"/>
      <c r="F25" s="48">
        <f>SUBTOTAL(109,tblVendors[Forecast2])</f>
        <v>211760</v>
      </c>
      <c r="G25" s="48">
        <f>SUBTOTAL(109,tblVendors[Reported2])</f>
        <v>205421</v>
      </c>
      <c r="H25" s="34"/>
      <c r="I25" s="34"/>
      <c r="J25" s="34"/>
      <c r="K25" s="35"/>
      <c r="L25" s="34"/>
    </row>
    <row r="26" spans="1:12" ht="15" thickBo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5"/>
      <c r="L26" s="34"/>
    </row>
    <row r="27" spans="1:12" x14ac:dyDescent="0.3">
      <c r="A27" s="34"/>
      <c r="B27" s="55" t="s">
        <v>21</v>
      </c>
      <c r="C27" s="33"/>
      <c r="D27" s="34"/>
      <c r="E27" s="34"/>
      <c r="F27" s="34"/>
      <c r="G27" s="34"/>
      <c r="H27" s="34"/>
      <c r="I27" s="34"/>
      <c r="J27" s="34"/>
      <c r="K27" s="35"/>
      <c r="L27" s="34"/>
    </row>
    <row r="28" spans="1:12" x14ac:dyDescent="0.3">
      <c r="A28" s="34"/>
      <c r="B28" s="41" t="s">
        <v>2</v>
      </c>
      <c r="C28" s="41" t="s">
        <v>3</v>
      </c>
      <c r="D28" s="42" t="s">
        <v>5</v>
      </c>
      <c r="E28" s="41" t="s">
        <v>6</v>
      </c>
      <c r="F28" s="41" t="s">
        <v>7</v>
      </c>
      <c r="G28" s="41" t="s">
        <v>8</v>
      </c>
      <c r="H28" s="34"/>
      <c r="I28" s="34"/>
      <c r="J28" s="34"/>
      <c r="K28" s="35"/>
      <c r="L28" s="34"/>
    </row>
    <row r="29" spans="1:12" x14ac:dyDescent="0.3">
      <c r="A29" s="34"/>
      <c r="B29" s="11">
        <v>288</v>
      </c>
      <c r="C29" s="11">
        <v>289</v>
      </c>
      <c r="D29" s="43" t="s">
        <v>22</v>
      </c>
      <c r="E29" s="27">
        <v>65</v>
      </c>
      <c r="F29" s="44">
        <f>tblItems[[#This Row],[  ]]*tblItems[[#This Row],[Forecast]]</f>
        <v>18720</v>
      </c>
      <c r="G29" s="44">
        <f>tblItems[[#This Row],[  ]]*tblItems[[#This Row],[Reported]]</f>
        <v>18785</v>
      </c>
      <c r="H29" s="34"/>
      <c r="I29" s="34"/>
      <c r="J29" s="34"/>
      <c r="K29" s="35"/>
      <c r="L29" s="34"/>
    </row>
    <row r="30" spans="1:12" x14ac:dyDescent="0.3">
      <c r="A30" s="34"/>
      <c r="B30" s="11">
        <v>36</v>
      </c>
      <c r="C30" s="11">
        <v>40</v>
      </c>
      <c r="D30" s="43" t="s">
        <v>22</v>
      </c>
      <c r="E30" s="27">
        <v>76</v>
      </c>
      <c r="F30" s="44">
        <f>tblItems[[#This Row],[  ]]*tblItems[[#This Row],[Forecast]]</f>
        <v>2736</v>
      </c>
      <c r="G30" s="44">
        <f>tblItems[[#This Row],[  ]]*tblItems[[#This Row],[Reported]]</f>
        <v>3040</v>
      </c>
      <c r="H30" s="34"/>
      <c r="I30" s="34"/>
      <c r="J30" s="34"/>
      <c r="K30" s="35"/>
      <c r="L30" s="34"/>
    </row>
    <row r="31" spans="1:12" x14ac:dyDescent="0.3">
      <c r="A31" s="34"/>
      <c r="B31" s="11">
        <v>75</v>
      </c>
      <c r="C31" s="11">
        <v>80</v>
      </c>
      <c r="D31" s="43" t="s">
        <v>22</v>
      </c>
      <c r="E31" s="27">
        <v>37</v>
      </c>
      <c r="F31" s="44">
        <f>tblItems[[#This Row],[  ]]*tblItems[[#This Row],[Forecast]]</f>
        <v>2775</v>
      </c>
      <c r="G31" s="44">
        <f>tblItems[[#This Row],[  ]]*tblItems[[#This Row],[Reported]]</f>
        <v>2960</v>
      </c>
      <c r="H31" s="34"/>
      <c r="I31" s="34"/>
      <c r="J31" s="34"/>
      <c r="K31" s="35"/>
      <c r="L31" s="34"/>
    </row>
    <row r="32" spans="1:12" x14ac:dyDescent="0.3">
      <c r="A32" s="34"/>
      <c r="B32" s="11">
        <v>37</v>
      </c>
      <c r="C32" s="11">
        <v>40</v>
      </c>
      <c r="D32" s="43" t="s">
        <v>22</v>
      </c>
      <c r="E32" s="27">
        <v>55</v>
      </c>
      <c r="F32" s="44">
        <f>tblItems[[#This Row],[  ]]*tblItems[[#This Row],[Forecast]]</f>
        <v>2035</v>
      </c>
      <c r="G32" s="44">
        <f>tblItems[[#This Row],[  ]]*tblItems[[#This Row],[Reported]]</f>
        <v>2200</v>
      </c>
      <c r="H32" s="34"/>
      <c r="I32" s="34"/>
      <c r="J32" s="34"/>
      <c r="K32" s="35"/>
      <c r="L32" s="34"/>
    </row>
    <row r="33" spans="1:12" x14ac:dyDescent="0.3">
      <c r="A33" s="34"/>
      <c r="B33" s="45" t="s">
        <v>12</v>
      </c>
      <c r="C33" s="45"/>
      <c r="D33" s="46"/>
      <c r="E33" s="45"/>
      <c r="F33" s="48">
        <f>SUBTOTAL(109,tblItems[Forecast2])</f>
        <v>26266</v>
      </c>
      <c r="G33" s="48">
        <f>SUBTOTAL(109,tblItems[Reported2])</f>
        <v>26985</v>
      </c>
      <c r="H33" s="34"/>
      <c r="I33" s="34"/>
      <c r="J33" s="34"/>
      <c r="K33" s="35"/>
      <c r="L33" s="34"/>
    </row>
    <row r="34" spans="1:12" x14ac:dyDescent="0.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5"/>
      <c r="L34" s="34"/>
    </row>
    <row r="35" spans="1:12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5"/>
      <c r="L35" s="34"/>
    </row>
    <row r="36" spans="1:12" x14ac:dyDescent="0.3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5"/>
      <c r="L36" s="34"/>
    </row>
    <row r="37" spans="1:12" x14ac:dyDescent="0.3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5"/>
      <c r="L37" s="34"/>
    </row>
    <row r="38" spans="1:12" x14ac:dyDescent="0.3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5"/>
      <c r="L38" s="34"/>
    </row>
    <row r="39" spans="1:12" x14ac:dyDescent="0.3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5"/>
      <c r="L39" s="34"/>
    </row>
    <row r="40" spans="1:12" x14ac:dyDescent="0.3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5"/>
      <c r="L40" s="34"/>
    </row>
    <row r="41" spans="1:12" x14ac:dyDescent="0.3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5"/>
      <c r="L41" s="34"/>
    </row>
    <row r="42" spans="1:12" x14ac:dyDescent="0.3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5"/>
      <c r="L42" s="34"/>
    </row>
    <row r="43" spans="1:12" x14ac:dyDescent="0.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5"/>
      <c r="L43" s="34"/>
    </row>
    <row r="44" spans="1:12" x14ac:dyDescent="0.3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5"/>
      <c r="L44" s="34"/>
    </row>
    <row r="45" spans="1:12" x14ac:dyDescent="0.3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5"/>
      <c r="L45" s="34"/>
    </row>
    <row r="46" spans="1:12" x14ac:dyDescent="0.3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5"/>
      <c r="L46" s="34"/>
    </row>
    <row r="47" spans="1:12" x14ac:dyDescent="0.3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5"/>
      <c r="L47" s="34"/>
    </row>
    <row r="48" spans="1:12" x14ac:dyDescent="0.3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5"/>
      <c r="L48" s="34"/>
    </row>
    <row r="49" spans="1:12" x14ac:dyDescent="0.3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5"/>
      <c r="L49" s="3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G6" sqref="G6"/>
    </sheetView>
  </sheetViews>
  <sheetFormatPr defaultRowHeight="14.4" x14ac:dyDescent="0.3"/>
  <sheetData>
    <row r="1" spans="2:4" ht="15" thickBot="1" x14ac:dyDescent="0.35"/>
    <row r="2" spans="2:4" x14ac:dyDescent="0.3">
      <c r="B2" s="59" t="s">
        <v>67</v>
      </c>
      <c r="C2" s="60"/>
      <c r="D2" s="61"/>
    </row>
    <row r="3" spans="2:4" ht="15" thickBot="1" x14ac:dyDescent="0.35">
      <c r="B3" s="62"/>
      <c r="C3" s="63"/>
      <c r="D3" s="64"/>
    </row>
    <row r="4" spans="2:4" x14ac:dyDescent="0.3">
      <c r="B4" s="65"/>
      <c r="C4" s="66">
        <v>500</v>
      </c>
      <c r="D4" s="67">
        <v>505</v>
      </c>
    </row>
    <row r="5" spans="2:4" x14ac:dyDescent="0.3">
      <c r="B5" s="68">
        <v>500</v>
      </c>
      <c r="C5" s="69">
        <v>1</v>
      </c>
      <c r="D5" s="70"/>
    </row>
    <row r="6" spans="2:4" ht="15" thickBot="1" x14ac:dyDescent="0.35">
      <c r="B6" s="71">
        <v>505</v>
      </c>
      <c r="C6" s="72">
        <v>0.99997220106571494</v>
      </c>
      <c r="D6" s="7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R38"/>
  <sheetViews>
    <sheetView topLeftCell="A4" workbookViewId="0">
      <selection activeCell="P35" sqref="P35"/>
    </sheetView>
  </sheetViews>
  <sheetFormatPr defaultRowHeight="14.4" x14ac:dyDescent="0.3"/>
  <cols>
    <col min="1" max="1" width="3.5546875" customWidth="1"/>
    <col min="2" max="2" width="25.77734375" customWidth="1"/>
    <col min="3" max="3" width="13" customWidth="1"/>
    <col min="4" max="4" width="11.88671875" customWidth="1"/>
    <col min="5" max="5" width="3.6640625" customWidth="1"/>
    <col min="6" max="6" width="17.21875" customWidth="1"/>
    <col min="7" max="7" width="12.21875" customWidth="1"/>
    <col min="8" max="8" width="13.109375" customWidth="1"/>
    <col min="9" max="9" width="4.33203125" customWidth="1"/>
    <col min="10" max="10" width="11.109375" customWidth="1"/>
    <col min="11" max="11" width="6" customWidth="1"/>
  </cols>
  <sheetData>
    <row r="1" spans="1:18" x14ac:dyDescent="0.3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ht="29.4" thickBot="1" x14ac:dyDescent="0.6">
      <c r="A2" s="18"/>
      <c r="B2" s="22" t="str">
        <f>DASHBOARD!A3</f>
        <v>Summary: PROFIT - LOSS</v>
      </c>
      <c r="C2" s="19"/>
      <c r="D2" s="20"/>
      <c r="E2" s="20"/>
      <c r="F2" s="20"/>
      <c r="G2" s="20"/>
      <c r="H2" s="24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8" ht="18.600000000000001" thickTop="1" thickBot="1" x14ac:dyDescent="0.4">
      <c r="A3" s="18"/>
      <c r="B3" s="23" t="s">
        <v>23</v>
      </c>
      <c r="C3" s="21"/>
      <c r="D3" s="21"/>
      <c r="E3" s="21"/>
      <c r="F3" s="21"/>
      <c r="G3" s="21"/>
      <c r="H3" s="25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8" ht="15.6" thickTop="1" thickBot="1" x14ac:dyDescent="0.35">
      <c r="A4" s="18"/>
      <c r="B4" s="18"/>
      <c r="C4" s="18"/>
      <c r="D4" s="18"/>
      <c r="E4" s="18"/>
      <c r="F4" s="26" t="s">
        <v>24</v>
      </c>
      <c r="G4" s="4" t="s">
        <v>2</v>
      </c>
      <c r="H4" s="4" t="s">
        <v>3</v>
      </c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8" x14ac:dyDescent="0.3">
      <c r="A5" s="18"/>
      <c r="B5" s="18"/>
      <c r="C5" s="18"/>
      <c r="D5" s="18"/>
      <c r="E5" s="18"/>
      <c r="F5" s="18"/>
      <c r="G5" s="3">
        <f>SUBTOTAL(109,tblSite[Forecast],tblRefreshments[Forecast],tblPrograms[Forecast],tblDecorations[Forecast],tblPrizes[Forecast],tblPublicity[Forecast],tblMisc[Forecast])</f>
        <v>4171</v>
      </c>
      <c r="H5" s="3">
        <f>SUBTOTAL(109,tblSite[Reported],tblRefreshments[Reported],tblPrograms[Reported],tblDecorations[Reported],tblPrizes[Reported],tblPublicity[Reported],tblMisc[Reported])</f>
        <v>4405</v>
      </c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 ht="15" thickBot="1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ht="25.8" customHeight="1" thickBot="1" x14ac:dyDescent="0.35">
      <c r="A7" s="18"/>
      <c r="B7" s="32" t="s">
        <v>25</v>
      </c>
      <c r="C7" s="32" t="s">
        <v>2</v>
      </c>
      <c r="D7" s="32" t="s">
        <v>3</v>
      </c>
      <c r="E7" s="18"/>
      <c r="F7" s="31" t="s">
        <v>26</v>
      </c>
      <c r="G7" s="31" t="s">
        <v>2</v>
      </c>
      <c r="H7" s="31" t="s">
        <v>3</v>
      </c>
      <c r="I7" s="18"/>
      <c r="J7" s="77" t="s">
        <v>68</v>
      </c>
      <c r="K7" s="18"/>
      <c r="L7" s="18"/>
      <c r="M7" s="18"/>
      <c r="N7" s="18"/>
      <c r="O7" s="18"/>
      <c r="P7" s="18"/>
      <c r="Q7" s="18"/>
      <c r="R7" s="18"/>
    </row>
    <row r="8" spans="1:18" ht="15" thickTop="1" x14ac:dyDescent="0.3">
      <c r="A8" s="18"/>
      <c r="B8" s="11" t="s">
        <v>27</v>
      </c>
      <c r="C8" s="27">
        <v>500</v>
      </c>
      <c r="D8" s="27">
        <v>505</v>
      </c>
      <c r="E8" s="18"/>
      <c r="F8" s="11" t="s">
        <v>28</v>
      </c>
      <c r="G8" s="27">
        <v>150</v>
      </c>
      <c r="H8" s="27">
        <v>160</v>
      </c>
      <c r="I8" s="18"/>
      <c r="J8" s="74">
        <f>G8</f>
        <v>150</v>
      </c>
      <c r="K8" s="18"/>
      <c r="L8" s="18"/>
      <c r="M8" s="18"/>
      <c r="N8" s="18"/>
      <c r="O8" s="18"/>
      <c r="P8" s="18"/>
      <c r="Q8" s="18"/>
      <c r="R8" s="18"/>
    </row>
    <row r="9" spans="1:18" x14ac:dyDescent="0.3">
      <c r="A9" s="18"/>
      <c r="B9" s="11" t="s">
        <v>29</v>
      </c>
      <c r="C9" s="27">
        <v>400</v>
      </c>
      <c r="D9" s="27">
        <v>407</v>
      </c>
      <c r="E9" s="18"/>
      <c r="F9" s="11" t="s">
        <v>30</v>
      </c>
      <c r="G9" s="27">
        <v>70</v>
      </c>
      <c r="H9" s="27">
        <v>80</v>
      </c>
      <c r="I9" s="18"/>
      <c r="J9" s="75">
        <f t="shared" ref="J9:J11" si="0">0.7*G9+0.3*J8</f>
        <v>94</v>
      </c>
      <c r="K9" s="18"/>
      <c r="L9" s="18"/>
      <c r="M9" s="18"/>
      <c r="N9" s="18"/>
      <c r="O9" s="18"/>
      <c r="P9" s="18"/>
      <c r="Q9" s="18"/>
      <c r="R9" s="18"/>
    </row>
    <row r="10" spans="1:18" x14ac:dyDescent="0.3">
      <c r="A10" s="18"/>
      <c r="B10" s="11" t="s">
        <v>31</v>
      </c>
      <c r="C10" s="27">
        <v>340</v>
      </c>
      <c r="D10" s="27">
        <v>345</v>
      </c>
      <c r="E10" s="18"/>
      <c r="F10" s="11" t="s">
        <v>32</v>
      </c>
      <c r="G10" s="27">
        <v>30</v>
      </c>
      <c r="H10" s="27">
        <v>40</v>
      </c>
      <c r="I10" s="18"/>
      <c r="J10" s="75">
        <f t="shared" si="0"/>
        <v>49.2</v>
      </c>
      <c r="K10" s="18"/>
      <c r="L10" s="18"/>
      <c r="M10" s="18"/>
      <c r="N10" s="18"/>
      <c r="O10" s="18"/>
      <c r="P10" s="18"/>
      <c r="Q10" s="18"/>
      <c r="R10" s="18"/>
    </row>
    <row r="11" spans="1:18" ht="15" thickBot="1" x14ac:dyDescent="0.35">
      <c r="A11" s="18"/>
      <c r="B11" s="11" t="s">
        <v>33</v>
      </c>
      <c r="C11" s="27">
        <v>120</v>
      </c>
      <c r="D11" s="27">
        <v>127</v>
      </c>
      <c r="E11" s="18"/>
      <c r="F11" s="11" t="s">
        <v>34</v>
      </c>
      <c r="G11" s="27">
        <v>600</v>
      </c>
      <c r="H11" s="27">
        <v>650</v>
      </c>
      <c r="I11" s="18"/>
      <c r="J11" s="76">
        <f t="shared" si="0"/>
        <v>434.76</v>
      </c>
      <c r="K11" s="18"/>
      <c r="L11" s="18"/>
      <c r="M11" s="18"/>
      <c r="N11" s="18"/>
      <c r="O11" s="18"/>
      <c r="P11" s="18"/>
      <c r="Q11" s="18"/>
      <c r="R11" s="18"/>
    </row>
    <row r="12" spans="1:18" x14ac:dyDescent="0.3">
      <c r="A12" s="18"/>
      <c r="B12" s="11" t="s">
        <v>12</v>
      </c>
      <c r="C12" s="27">
        <f>SUBTOTAL(109,tblSite[Forecast])</f>
        <v>1360</v>
      </c>
      <c r="D12" s="27">
        <f>SUBTOTAL(109,tblSite[Reported])</f>
        <v>1384</v>
      </c>
      <c r="E12" s="18"/>
      <c r="F12" s="28" t="s">
        <v>12</v>
      </c>
      <c r="G12" s="29">
        <f>SUBTOTAL(109,tblRefreshments[Forecast])</f>
        <v>850</v>
      </c>
      <c r="H12" s="29">
        <f>SUBTOTAL(109,tblRefreshments[Reported])</f>
        <v>930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1:18" ht="24.6" customHeight="1" x14ac:dyDescent="0.3">
      <c r="A14" s="18"/>
      <c r="B14" s="31" t="s">
        <v>26</v>
      </c>
      <c r="C14" s="31" t="s">
        <v>2</v>
      </c>
      <c r="D14" s="31" t="s">
        <v>3</v>
      </c>
      <c r="E14" s="18"/>
      <c r="F14" s="31" t="s">
        <v>35</v>
      </c>
      <c r="G14" s="31" t="s">
        <v>2</v>
      </c>
      <c r="H14" s="31" t="s">
        <v>3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1:18" x14ac:dyDescent="0.3">
      <c r="A15" s="18"/>
      <c r="B15" s="11" t="s">
        <v>36</v>
      </c>
      <c r="C15" s="27">
        <v>200</v>
      </c>
      <c r="D15" s="27">
        <v>300</v>
      </c>
      <c r="E15" s="18"/>
      <c r="F15" s="11" t="s">
        <v>37</v>
      </c>
      <c r="G15" s="27">
        <v>77</v>
      </c>
      <c r="H15" s="27">
        <v>78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1:18" x14ac:dyDescent="0.3">
      <c r="A16" s="18"/>
      <c r="B16" s="11" t="s">
        <v>38</v>
      </c>
      <c r="C16" s="27">
        <v>65</v>
      </c>
      <c r="D16" s="27">
        <v>70</v>
      </c>
      <c r="E16" s="18"/>
      <c r="F16" s="11" t="s">
        <v>39</v>
      </c>
      <c r="G16" s="27">
        <v>35</v>
      </c>
      <c r="H16" s="27">
        <v>36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8" x14ac:dyDescent="0.3">
      <c r="A17" s="18"/>
      <c r="B17" s="11" t="s">
        <v>40</v>
      </c>
      <c r="C17" s="27">
        <v>77</v>
      </c>
      <c r="D17" s="27">
        <v>80</v>
      </c>
      <c r="E17" s="18"/>
      <c r="F17" s="11" t="s">
        <v>41</v>
      </c>
      <c r="G17" s="27">
        <v>83</v>
      </c>
      <c r="H17" s="27">
        <v>84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spans="1:18" x14ac:dyDescent="0.3">
      <c r="A18" s="18"/>
      <c r="B18" s="11" t="s">
        <v>42</v>
      </c>
      <c r="C18" s="27">
        <v>39</v>
      </c>
      <c r="D18" s="27">
        <v>45</v>
      </c>
      <c r="E18" s="18"/>
      <c r="F18" s="11" t="s">
        <v>43</v>
      </c>
      <c r="G18" s="27">
        <v>400</v>
      </c>
      <c r="H18" s="27">
        <v>401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spans="1:18" x14ac:dyDescent="0.3">
      <c r="A19" s="18"/>
      <c r="B19" s="11" t="s">
        <v>44</v>
      </c>
      <c r="C19" s="27">
        <v>68</v>
      </c>
      <c r="D19" s="27">
        <v>70</v>
      </c>
      <c r="E19" s="18"/>
      <c r="F19" s="11" t="s">
        <v>45</v>
      </c>
      <c r="G19" s="27">
        <v>79</v>
      </c>
      <c r="H19" s="27">
        <v>80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x14ac:dyDescent="0.3">
      <c r="A20" s="18"/>
      <c r="B20" s="28" t="s">
        <v>12</v>
      </c>
      <c r="C20" s="29">
        <f>SUBTOTAL(109,tblDecorations[Forecast])</f>
        <v>449</v>
      </c>
      <c r="D20" s="29">
        <f>SUBTOTAL(109,tblDecorations[Reported])</f>
        <v>565</v>
      </c>
      <c r="E20" s="18"/>
      <c r="F20" s="28" t="s">
        <v>12</v>
      </c>
      <c r="G20" s="29">
        <f>SUBTOTAL(109,tblPrograms[Forecast])</f>
        <v>674</v>
      </c>
      <c r="H20" s="29">
        <f>SUBTOTAL(109,tblPrograms[Reported])</f>
        <v>679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x14ac:dyDescent="0.3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18" ht="24" customHeight="1" x14ac:dyDescent="0.3">
      <c r="A22" s="18"/>
      <c r="B22" s="31" t="s">
        <v>46</v>
      </c>
      <c r="C22" s="31" t="s">
        <v>2</v>
      </c>
      <c r="D22" s="31" t="s">
        <v>3</v>
      </c>
      <c r="E22" s="18"/>
      <c r="F22" s="31" t="s">
        <v>47</v>
      </c>
      <c r="G22" s="31" t="s">
        <v>2</v>
      </c>
      <c r="H22" s="31" t="s">
        <v>3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 x14ac:dyDescent="0.3">
      <c r="A23" s="18"/>
      <c r="B23" s="11" t="s">
        <v>48</v>
      </c>
      <c r="C23" s="27">
        <v>88</v>
      </c>
      <c r="D23" s="27">
        <v>90</v>
      </c>
      <c r="E23" s="18"/>
      <c r="F23" s="11" t="s">
        <v>49</v>
      </c>
      <c r="G23" s="30"/>
      <c r="H23" s="30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x14ac:dyDescent="0.3">
      <c r="A24" s="18"/>
      <c r="B24" s="11" t="s">
        <v>50</v>
      </c>
      <c r="C24" s="27">
        <v>66</v>
      </c>
      <c r="D24" s="27">
        <v>67</v>
      </c>
      <c r="E24" s="18"/>
      <c r="F24" s="11" t="s">
        <v>51</v>
      </c>
      <c r="G24" s="27">
        <v>300</v>
      </c>
      <c r="H24" s="27">
        <v>301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x14ac:dyDescent="0.3">
      <c r="A25" s="18"/>
      <c r="B25" s="11" t="s">
        <v>52</v>
      </c>
      <c r="C25" s="27">
        <v>27</v>
      </c>
      <c r="D25" s="27">
        <v>28</v>
      </c>
      <c r="E25" s="18"/>
      <c r="F25" s="28" t="s">
        <v>12</v>
      </c>
      <c r="G25" s="29">
        <f>SUBTOTAL(109,tblPrizes[Forecast])</f>
        <v>300</v>
      </c>
      <c r="H25" s="29">
        <f>SUBTOTAL(109,tblPrizes[Reported])</f>
        <v>301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1:18" x14ac:dyDescent="0.3">
      <c r="A26" s="18"/>
      <c r="B26" s="28" t="s">
        <v>12</v>
      </c>
      <c r="C26" s="29">
        <f>SUBTOTAL(109,tblPublicity[Forecast])</f>
        <v>181</v>
      </c>
      <c r="D26" s="29">
        <f>SUBTOTAL(109,tblPublicity[Reported])</f>
        <v>185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ht="22.2" customHeight="1" x14ac:dyDescent="0.3">
      <c r="A28" s="18"/>
      <c r="B28" s="31" t="s">
        <v>53</v>
      </c>
      <c r="C28" s="31" t="s">
        <v>2</v>
      </c>
      <c r="D28" s="31" t="s">
        <v>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x14ac:dyDescent="0.3">
      <c r="A29" s="18"/>
      <c r="B29" s="11" t="s">
        <v>54</v>
      </c>
      <c r="C29" s="27">
        <v>33</v>
      </c>
      <c r="D29" s="27">
        <v>34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x14ac:dyDescent="0.3">
      <c r="A30" s="18"/>
      <c r="B30" s="11" t="s">
        <v>55</v>
      </c>
      <c r="C30" s="27">
        <v>260</v>
      </c>
      <c r="D30" s="27">
        <v>261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x14ac:dyDescent="0.3">
      <c r="A31" s="18"/>
      <c r="B31" s="11" t="s">
        <v>56</v>
      </c>
      <c r="C31" s="27">
        <v>49</v>
      </c>
      <c r="D31" s="27">
        <v>50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18" x14ac:dyDescent="0.3">
      <c r="A32" s="18"/>
      <c r="B32" s="11" t="s">
        <v>57</v>
      </c>
      <c r="C32" s="27">
        <v>15</v>
      </c>
      <c r="D32" s="27">
        <v>16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spans="1:18" x14ac:dyDescent="0.3">
      <c r="A33" s="18"/>
      <c r="B33" s="28" t="s">
        <v>12</v>
      </c>
      <c r="C33" s="29">
        <f>SUBTOTAL(109,tblMisc[Forecast])</f>
        <v>357</v>
      </c>
      <c r="D33" s="29">
        <f>SUBTOTAL(109,tblMisc[Reported])</f>
        <v>361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spans="1:18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1:18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spans="1:18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spans="1:18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</row>
    <row r="38" spans="1:18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</row>
  </sheetData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histogram</vt:lpstr>
      <vt:lpstr>INCOME</vt:lpstr>
      <vt:lpstr>data analysis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lidiya</dc:creator>
  <cp:lastModifiedBy>lidiya</cp:lastModifiedBy>
  <dcterms:created xsi:type="dcterms:W3CDTF">2020-10-12T14:54:25Z</dcterms:created>
  <dcterms:modified xsi:type="dcterms:W3CDTF">2020-10-13T15:28:04Z</dcterms:modified>
</cp:coreProperties>
</file>