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diya\Desktop\"/>
    </mc:Choice>
  </mc:AlternateContent>
  <bookViews>
    <workbookView xWindow="0" yWindow="0" windowWidth="16392" windowHeight="4872"/>
  </bookViews>
  <sheets>
    <sheet name="Monthly Budget" sheetId="1" r:id="rId1"/>
  </sheets>
  <definedNames>
    <definedName name="_xlnm._FilterDatabase" localSheetId="0" hidden="1">'Monthly Budget'!$J$18:$J$37</definedName>
    <definedName name="_xlnm.Criteria" localSheetId="0">'Monthly Budget'!#REF!</definedName>
    <definedName name="_xlnm.Extract" localSheetId="0">'Monthly Budget'!#REF!</definedName>
  </definedNames>
  <calcPr calcId="162913"/>
</workbook>
</file>

<file path=xl/calcChain.xml><?xml version="1.0" encoding="utf-8"?>
<calcChain xmlns="http://schemas.openxmlformats.org/spreadsheetml/2006/main"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12" i="1"/>
  <c r="K13" i="1"/>
  <c r="K14" i="1"/>
  <c r="K6" i="1"/>
  <c r="K7" i="1"/>
  <c r="K8" i="1"/>
  <c r="J15" i="1" l="1"/>
  <c r="I15" i="1"/>
  <c r="L12" i="1"/>
  <c r="L13" i="1"/>
  <c r="L14" i="1"/>
  <c r="L15" i="1" l="1"/>
  <c r="C37" i="1" l="1"/>
  <c r="C35" i="1"/>
  <c r="C33" i="1"/>
  <c r="C36" i="1"/>
  <c r="C34" i="1"/>
  <c r="L3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E34" i="1" l="1"/>
  <c r="B34" i="1"/>
  <c r="E36" i="1"/>
  <c r="B36" i="1"/>
  <c r="E33" i="1"/>
  <c r="B33" i="1"/>
  <c r="E35" i="1"/>
  <c r="B35" i="1"/>
  <c r="E37" i="1"/>
  <c r="B37" i="1"/>
  <c r="E38" i="1"/>
  <c r="C38" i="1"/>
  <c r="I9" i="1"/>
  <c r="C6" i="1" s="1"/>
  <c r="J9" i="1"/>
  <c r="D6" i="1" s="1"/>
  <c r="L6" i="1"/>
  <c r="L7" i="1"/>
  <c r="L8" i="1"/>
  <c r="J38" i="1"/>
  <c r="D7" i="1" s="1"/>
  <c r="I38" i="1"/>
  <c r="C7" i="1" s="1"/>
  <c r="E7" i="1" l="1"/>
  <c r="E6" i="1"/>
  <c r="C8" i="1"/>
  <c r="D8" i="1"/>
  <c r="L9" i="1"/>
  <c r="L38" i="1"/>
  <c r="E8" i="1" l="1"/>
  <c r="D36" i="1"/>
  <c r="D34" i="1"/>
  <c r="D37" i="1"/>
  <c r="D35" i="1"/>
  <c r="D33" i="1"/>
  <c r="D38" i="1" l="1"/>
</calcChain>
</file>

<file path=xl/sharedStrings.xml><?xml version="1.0" encoding="utf-8"?>
<sst xmlns="http://schemas.openxmlformats.org/spreadsheetml/2006/main" count="61" uniqueCount="49">
  <si>
    <t>Top 5 Amount</t>
  </si>
  <si>
    <t>TOP 5 AMOUNT</t>
  </si>
  <si>
    <t xml:space="preserve"> </t>
  </si>
  <si>
    <t>Advertising</t>
  </si>
  <si>
    <t>Provision costs</t>
  </si>
  <si>
    <t>Cash discounts</t>
  </si>
  <si>
    <t>Delivery costs</t>
  </si>
  <si>
    <t>Depreciation</t>
  </si>
  <si>
    <t>Import and subscriptions</t>
  </si>
  <si>
    <t>Insurance</t>
  </si>
  <si>
    <t>Interest</t>
  </si>
  <si>
    <t>Legal services and audit</t>
  </si>
  <si>
    <t>Maintenance and repair</t>
  </si>
  <si>
    <t>Stationery</t>
  </si>
  <si>
    <t>Postage</t>
  </si>
  <si>
    <t>Rent and mortgage</t>
  </si>
  <si>
    <t>Sales expenses</t>
  </si>
  <si>
    <t>Transport and storage</t>
  </si>
  <si>
    <t>Delivery</t>
  </si>
  <si>
    <t>Taxes</t>
  </si>
  <si>
    <t>Phone</t>
  </si>
  <si>
    <t>Utilities</t>
  </si>
  <si>
    <t>Others</t>
  </si>
  <si>
    <t>Total operational</t>
  </si>
  <si>
    <t>Total</t>
  </si>
  <si>
    <t>INCOME</t>
  </si>
  <si>
    <t>Net sales</t>
  </si>
  <si>
    <t>Interest income</t>
  </si>
  <si>
    <t>Sale of assets (profit / loss)</t>
  </si>
  <si>
    <t>FORECASTS</t>
  </si>
  <si>
    <t>REPORTED</t>
  </si>
  <si>
    <t>DIFFERENCE</t>
  </si>
  <si>
    <t>COMPANY NAME</t>
  </si>
  <si>
    <t>MONTHLY BUDGET</t>
  </si>
  <si>
    <t>TOTAL BUDGET</t>
  </si>
  <si>
    <t>Income</t>
  </si>
  <si>
    <t>Expenses</t>
  </si>
  <si>
    <t>Balance (Income minus Expenses)</t>
  </si>
  <si>
    <t>Salaries</t>
  </si>
  <si>
    <t>Social security</t>
  </si>
  <si>
    <t>Bonuses</t>
  </si>
  <si>
    <t>Total for staff</t>
  </si>
  <si>
    <t>STAFF COSTS</t>
  </si>
  <si>
    <t>COSTS</t>
  </si>
  <si>
    <t>OPERATING EXPENSES</t>
  </si>
  <si>
    <t>What are the 5 highest COSTS OF ACTIVITY?</t>
  </si>
  <si>
    <t>VALUE</t>
  </si>
  <si>
    <t>% OF COSTS</t>
  </si>
  <si>
    <t>15%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</si>
</sst>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mm\ yyyy"/>
    <numFmt numFmtId="165" formatCode="0.0%"/>
  </numFmts>
  <fonts count="13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0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0"/>
      <color theme="0"/>
      <name val="Gill Sans MT"/>
      <family val="2"/>
      <scheme val="minor"/>
    </font>
    <font>
      <b/>
      <sz val="18"/>
      <color theme="1"/>
      <name val="Gill Sans MT"/>
      <family val="2"/>
      <scheme val="minor"/>
    </font>
    <font>
      <sz val="12"/>
      <color theme="3"/>
      <name val="Gill Sans MT"/>
      <family val="2"/>
      <scheme val="minor"/>
    </font>
    <font>
      <sz val="16"/>
      <color theme="0"/>
      <name val="Gill Sans MT"/>
      <family val="2"/>
      <scheme val="major"/>
    </font>
    <font>
      <sz val="36"/>
      <color theme="0"/>
      <name val="Gill Sans MT"/>
      <family val="2"/>
      <scheme val="major"/>
    </font>
    <font>
      <sz val="16"/>
      <color theme="3"/>
      <name val="Gill Sans MT"/>
      <family val="2"/>
      <scheme val="major"/>
    </font>
    <font>
      <sz val="36"/>
      <color theme="3"/>
      <name val="Gill Sans MT"/>
      <family val="2"/>
      <scheme val="major"/>
    </font>
    <font>
      <sz val="11"/>
      <color theme="3"/>
      <name val="Gill Sans M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43" fontId="0" fillId="0" borderId="0" xfId="2" applyFont="1"/>
    <xf numFmtId="0" fontId="0" fillId="0" borderId="0" xfId="0" applyAlignment="1">
      <alignment horizontal="left" indent="1"/>
    </xf>
    <xf numFmtId="40" fontId="0" fillId="0" borderId="0" xfId="2" applyNumberFormat="1" applyFont="1"/>
    <xf numFmtId="40" fontId="0" fillId="0" borderId="0" xfId="0" applyNumberFormat="1"/>
    <xf numFmtId="0" fontId="8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indent="1"/>
    </xf>
    <xf numFmtId="0" fontId="0" fillId="2" borderId="0" xfId="0" applyFill="1"/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43" fontId="1" fillId="2" borderId="0" xfId="2" applyFont="1" applyFill="1"/>
    <xf numFmtId="43" fontId="1" fillId="2" borderId="0" xfId="0" applyNumberFormat="1" applyFont="1" applyFill="1"/>
    <xf numFmtId="9" fontId="0" fillId="2" borderId="0" xfId="1" applyFont="1" applyFill="1" applyAlignment="1">
      <alignment horizontal="right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0" fillId="0" borderId="0" xfId="0" applyAlignment="1">
      <alignment horizontal="left" vertical="center" indent="1"/>
    </xf>
    <xf numFmtId="43" fontId="0" fillId="0" borderId="0" xfId="0" applyNumberFormat="1"/>
    <xf numFmtId="0" fontId="11" fillId="0" borderId="0" xfId="3" applyAlignment="1">
      <alignment horizontal="left" indent="1"/>
    </xf>
    <xf numFmtId="165" fontId="0" fillId="0" borderId="0" xfId="1" applyNumberFormat="1" applyFont="1"/>
    <xf numFmtId="165" fontId="0" fillId="0" borderId="0" xfId="0" applyNumberFormat="1"/>
    <xf numFmtId="0" fontId="0" fillId="3" borderId="0" xfId="0" applyFill="1"/>
    <xf numFmtId="0" fontId="0" fillId="3" borderId="0" xfId="0" applyFill="1" applyAlignment="1">
      <alignment vertical="center"/>
    </xf>
    <xf numFmtId="0" fontId="4" fillId="0" borderId="0" xfId="0" applyFont="1" applyAlignment="1">
      <alignment horizontal="left" indent="1"/>
    </xf>
    <xf numFmtId="0" fontId="0" fillId="4" borderId="0" xfId="0" applyFill="1"/>
    <xf numFmtId="0" fontId="0" fillId="3" borderId="0" xfId="0" applyFill="1" applyAlignment="1">
      <alignment horizontal="center"/>
    </xf>
    <xf numFmtId="43" fontId="0" fillId="2" borderId="0" xfId="0" applyNumberFormat="1" applyFill="1" applyAlignment="1">
      <alignment horizontal="center"/>
    </xf>
    <xf numFmtId="164" fontId="12" fillId="0" borderId="0" xfId="0" applyNumberFormat="1" applyFont="1" applyAlignment="1">
      <alignment horizontal="right"/>
    </xf>
  </cellXfs>
  <cellStyles count="4">
    <cellStyle name="Comma" xfId="2" builtinId="3"/>
    <cellStyle name="Normal" xfId="0" builtinId="0" customBuiltin="1"/>
    <cellStyle name="Percent" xfId="1" builtinId="5"/>
    <cellStyle name="Title" xfId="3" builtinId="15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</dxf>
    <dxf>
      <numFmt numFmtId="165" formatCode="0.0%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minor"/>
      </font>
      <alignment horizontal="left" vertical="bottom" textRotation="0" wrapText="0" indent="1" justifyLastLine="0" shrinkToFit="0" readingOrder="0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minor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ill Sans MT"/>
        <scheme val="minor"/>
      </font>
    </dxf>
    <dxf>
      <numFmt numFmtId="165" formatCode="0.0%"/>
    </dxf>
    <dxf>
      <font>
        <strike val="0"/>
        <outline val="0"/>
        <shadow val="0"/>
        <u val="none"/>
        <vertAlign val="baseline"/>
        <sz val="12"/>
        <color theme="1"/>
        <name val="Gill Sans M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alignment horizontal="left" vertical="bottom" textRotation="0" wrapText="0" indent="1" justifyLastLine="0" shrinkToFit="0" readingOrder="0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scheme val="minor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ill Sans MT"/>
        <scheme val="minor"/>
      </font>
    </dxf>
    <dxf>
      <fill>
        <patternFill patternType="solid">
          <fgColor theme="4" tint="0.59999389629810485"/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b val="0"/>
        <i val="0"/>
        <color theme="1"/>
      </font>
      <fill>
        <patternFill patternType="solid">
          <fgColor theme="4"/>
          <bgColor theme="8" tint="0.59996337778862885"/>
        </patternFill>
      </fill>
      <border>
        <top style="thin">
          <color theme="0"/>
        </top>
      </border>
    </dxf>
    <dxf>
      <font>
        <color theme="3"/>
      </font>
      <fill>
        <patternFill patternType="solid">
          <fgColor theme="4"/>
          <bgColor theme="7" tint="0.39994506668294322"/>
        </patternFill>
      </fill>
      <border>
        <bottom style="thin">
          <color theme="0"/>
        </bottom>
      </border>
    </dxf>
    <dxf>
      <font>
        <b val="0"/>
        <i val="0"/>
        <color theme="1"/>
      </font>
      <fill>
        <patternFill patternType="solid">
          <fgColor theme="4" tint="0.79979857783745845"/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TableStyle="Monthly Budget" defaultPivotStyle="PivotStyleLight16">
    <tableStyle name="Monthly Budget" pivot="0" count="5">
      <tableStyleElement type="wholeTable" dxfId="32"/>
      <tableStyleElement type="headerRow" dxfId="31"/>
      <tableStyleElement type="totalRow" dxfId="30"/>
      <tableStyleElement type="lastColumn" dxfId="29"/>
      <tableStyleElement type="first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>
                <a:solidFill>
                  <a:schemeClr val="tx2"/>
                </a:solidFill>
              </a:defRPr>
            </a:pPr>
            <a:r>
              <a:rPr lang="en-US" sz="1500" b="0">
                <a:solidFill>
                  <a:schemeClr val="tx2"/>
                </a:solidFill>
              </a:rPr>
              <a:t>BUDGET OVERVIEW</a:t>
            </a:r>
          </a:p>
        </c:rich>
      </c:tx>
      <c:layout>
        <c:manualLayout>
          <c:xMode val="edge"/>
          <c:yMode val="edge"/>
          <c:x val="0.11267172051275741"/>
          <c:y val="0.1047332487670005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Budget'!$B$6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/>
              </a:solidFill>
            </a:ln>
            <a:effectLst>
              <a:outerShdw blurRad="50800" dist="127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'Monthly Budget'!$C$5:$D$5</c:f>
              <c:strCache>
                <c:ptCount val="2"/>
                <c:pt idx="0">
                  <c:v>FORECASTS</c:v>
                </c:pt>
                <c:pt idx="1">
                  <c:v>REPORTED</c:v>
                </c:pt>
              </c:strCache>
            </c:strRef>
          </c:cat>
          <c:val>
            <c:numRef>
              <c:f>'Monthly Budget'!$C$6:$D$6</c:f>
              <c:numCache>
                <c:formatCode>#,##0.00_);[Red]\(#,##0.00\)</c:formatCode>
                <c:ptCount val="2"/>
                <c:pt idx="0">
                  <c:v>63300</c:v>
                </c:pt>
                <c:pt idx="1">
                  <c:v>57450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7-4DE3-9CA8-5343BB8F3463}"/>
            </c:ext>
          </c:extLst>
        </c:ser>
        <c:ser>
          <c:idx val="1"/>
          <c:order val="1"/>
          <c:tx>
            <c:strRef>
              <c:f>'Monthly Budget'!$B$7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90000"/>
                </a:schemeClr>
              </a:solidFill>
            </a:ln>
            <a:effectLst>
              <a:outerShdw blurRad="50800" dist="127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'Monthly Budget'!$C$5:$D$5</c:f>
              <c:strCache>
                <c:ptCount val="2"/>
                <c:pt idx="0">
                  <c:v>FORECASTS</c:v>
                </c:pt>
                <c:pt idx="1">
                  <c:v>REPORTED</c:v>
                </c:pt>
              </c:strCache>
            </c:strRef>
          </c:cat>
          <c:val>
            <c:numRef>
              <c:f>'Monthly Budget'!$C$7:$D$7</c:f>
              <c:numCache>
                <c:formatCode>#,##0.00_);[Red]\(#,##0.00\)</c:formatCode>
                <c:ptCount val="2"/>
                <c:pt idx="0">
                  <c:v>54500</c:v>
                </c:pt>
                <c:pt idx="1">
                  <c:v>49630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7-4DE3-9CA8-5343BB8F3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"/>
        <c:axId val="369110200"/>
        <c:axId val="369102752"/>
      </c:barChart>
      <c:catAx>
        <c:axId val="36911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369102752"/>
        <c:crosses val="autoZero"/>
        <c:auto val="1"/>
        <c:lblAlgn val="ctr"/>
        <c:lblOffset val="100"/>
        <c:noMultiLvlLbl val="0"/>
      </c:catAx>
      <c:valAx>
        <c:axId val="369102752"/>
        <c:scaling>
          <c:orientation val="minMax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3691102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80087049104772"/>
          <c:y val="0.11413918438569598"/>
          <c:w val="0.22490337474143743"/>
          <c:h val="6.1405072993619622E-2"/>
        </c:manualLayout>
      </c:layout>
      <c:overlay val="0"/>
      <c:txPr>
        <a:bodyPr/>
        <a:lstStyle/>
        <a:p>
          <a:pPr>
            <a:defRPr sz="1100">
              <a:solidFill>
                <a:schemeClr val="tx2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8</xdr:row>
      <xdr:rowOff>180976</xdr:rowOff>
    </xdr:from>
    <xdr:to>
      <xdr:col>4</xdr:col>
      <xdr:colOff>1416844</xdr:colOff>
      <xdr:row>28</xdr:row>
      <xdr:rowOff>119062</xdr:rowOff>
    </xdr:to>
    <xdr:graphicFrame macro="">
      <xdr:nvGraphicFramePr>
        <xdr:cNvPr id="6" name="BudgetOverview" descr="Bar chart showing estimated versus actual income and expenses" title="Budget Overview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OperatingExpensesTable" displayName="OperatingExpensesTable" ref="H17:L38" totalsRowCount="1">
  <autoFilter ref="H17:L37"/>
  <sortState ref="H17:L37">
    <sortCondition ref="H16:H37"/>
  </sortState>
  <tableColumns count="5">
    <tableColumn id="1" name="OPERATING EXPENSES" totalsRowLabel="Total operational" dataDxfId="27" totalsRowDxfId="26"/>
    <tableColumn id="2" name="FORECASTS" totalsRowFunction="sum" totalsRowDxfId="25"/>
    <tableColumn id="3" name="REPORTED" totalsRowFunction="sum" totalsRowDxfId="24"/>
    <tableColumn id="5" name="Top 5 Amount" totalsRowDxfId="23">
      <calculatedColumnFormula>OperatingExpensesTable[[#This Row],[REPORTED]]+(10^-6)*ROW(OperatingExpensesTable[[#This Row],[REPORTED]])</calculatedColumnFormula>
    </tableColumn>
    <tableColumn id="4" name="DIFFERENCE" totalsRowFunction="sum" totalsRowDxfId="22">
      <calculatedColumnFormula>OperatingExpensesTable[[#This Row],[FORECASTS]]-OperatingExpensesTable[[#This Row],[REPORTED]]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Operating Expenses table" altTextSummary="List of operating expenses for estimated and actual values along with a calculated difference"/>
    </ext>
  </extLst>
</table>
</file>

<file path=xl/tables/table2.xml><?xml version="1.0" encoding="utf-8"?>
<table xmlns="http://schemas.openxmlformats.org/spreadsheetml/2006/main" id="3" name="IncomeTable" displayName="IncomeTable" ref="H5:L9" totalsRowCount="1">
  <autoFilter ref="H5:L8"/>
  <tableColumns count="5">
    <tableColumn id="1" name="INCOME" totalsRowLabel="Total" dataDxfId="21" totalsRowDxfId="20"/>
    <tableColumn id="2" name="FORECASTS" totalsRowFunction="sum" totalsRowDxfId="19"/>
    <tableColumn id="3" name="REPORTED" totalsRowFunction="sum" totalsRowDxfId="18"/>
    <tableColumn id="5" name="TOP 5 AMOUNT" totalsRowDxfId="17">
      <calculatedColumnFormula>IncomeTable[[#This Row],[REPORTED]]+(10^-6)*ROW(IncomeTable[[#This Row],[REPORTED]])</calculatedColumnFormula>
    </tableColumn>
    <tableColumn id="4" name="DIFFERENCE" totalsRowFunction="sum" totalsRowDxfId="16">
      <calculatedColumnFormula>IncomeTable[[#This Row],[REPORTED]]-IncomeTable[[#This Row],[FORECASTS]]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Income table" altTextSummary="List of income sources for estimated and actual values along with a calculated difference"/>
    </ext>
  </extLst>
</table>
</file>

<file path=xl/tables/table3.xml><?xml version="1.0" encoding="utf-8"?>
<table xmlns="http://schemas.openxmlformats.org/spreadsheetml/2006/main" id="4" name="TotalsTable" displayName="TotalsTable" ref="B5:E8" totalsRowCount="1">
  <autoFilter ref="B5:E7"/>
  <tableColumns count="4">
    <tableColumn id="1" name="TOTAL BUDGET" totalsRowLabel="Balance (Income minus Expenses)" totalsRowDxfId="15"/>
    <tableColumn id="2" name="FORECASTS" totalsRowFunction="custom" totalsRowDxfId="14">
      <totalsRowFormula>C6-C7</totalsRowFormula>
    </tableColumn>
    <tableColumn id="3" name="REPORTED" totalsRowFunction="custom" totalsRowDxfId="13">
      <totalsRowFormula>D6-D7</totalsRowFormula>
    </tableColumn>
    <tableColumn id="4" name="DIFFERENCE" totalsRowFunction="custom" totalsRowDxfId="12" dataCellStyle="Comma">
      <calculatedColumnFormula>TotalsTable[[#This Row],[REPORTED]]-TotalsTable[[#This Row],[FORECASTS]]</calculatedColumnFormula>
      <totalsRowFormula>TotalsTable[[#Totals],[REPORTED]]-TotalsTable[[#Totals],[FORECASTS]]</totalsRow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="Budget Totals table" altTextSummary="Table that sums total estimated and actual income and expenses from other tables in the worksheet, calculates difference, and provides balance (income minus expenses)"/>
    </ext>
  </extLst>
</table>
</file>

<file path=xl/tables/table4.xml><?xml version="1.0" encoding="utf-8"?>
<table xmlns="http://schemas.openxmlformats.org/spreadsheetml/2006/main" id="1" name="Top5Expenses" displayName="Top5Expenses" ref="B32:E38" totalsRowCount="1">
  <tableColumns count="4">
    <tableColumn id="1" name="COSTS" totalsRowLabel="Total" dataDxfId="11" totalsRowDxfId="3">
      <calculatedColumnFormula>INDEX(OperatingExpensesTable[],MATCH(Top5Expenses[[#This Row],[VALUE]],OperatingExpensesTable[Top 5 Amount],0),1)</calculatedColumnFormula>
    </tableColumn>
    <tableColumn id="2" name="VALUE" totalsRowFunction="sum" totalsRowDxfId="2"/>
    <tableColumn id="3" name="% OF COSTS" totalsRowFunction="sum" dataDxfId="10" totalsRowDxfId="1">
      <calculatedColumnFormula>Top5Expenses[[#This Row],[VALUE]]/$D$7</calculatedColumnFormula>
    </tableColumn>
    <tableColumn id="4" name="15% DISCOUNT" totalsRowFunction="sum" totalsRowDxfId="0" dataCellStyle="Comma">
      <calculatedColumnFormula>Top5Expenses[[#This Row],[VALUE]]*0.15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Top 5 highest operating expenses" altTextSummary="Table that provides the top 5 highest operating expenses, percentage of expenses, and 15% reduction for potential savings analysis "/>
    </ext>
  </extLst>
</table>
</file>

<file path=xl/tables/table5.xml><?xml version="1.0" encoding="utf-8"?>
<table xmlns="http://schemas.openxmlformats.org/spreadsheetml/2006/main" id="5" name="PersonnelExpensesTable" displayName="PersonnelExpensesTable" ref="H11:L15" totalsRowCount="1">
  <autoFilter ref="H11:L14"/>
  <tableColumns count="5">
    <tableColumn id="1" name="STAFF COSTS" totalsRowLabel="Total for staff" dataDxfId="9" totalsRowDxfId="8"/>
    <tableColumn id="2" name="FORECASTS" totalsRowFunction="sum" totalsRowDxfId="7"/>
    <tableColumn id="3" name="REPORTED" totalsRowFunction="sum" totalsRowDxfId="6"/>
    <tableColumn id="4" name="Top 5 Amount" totalsRowDxfId="5">
      <calculatedColumnFormula>PersonnelExpensesTable[[#This Row],[REPORTED]]+(10^-6)*ROW(PersonnelExpensesTable[[#This Row],[REPORTED]])</calculatedColumnFormula>
    </tableColumn>
    <tableColumn id="5" name="DIFFERENCE" totalsRowFunction="sum" totalsRowDxfId="4">
      <calculatedColumnFormula>PersonnelExpensesTable[[#This Row],[FORECASTS]]-PersonnelExpensesTable[[#This Row],[REPORTED]]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Personnel Expenses table" altTextSummary="List of personnel expenses for estimated and actual values along with a calculated difference"/>
    </ext>
  </extLst>
</table>
</file>

<file path=xl/theme/theme1.xml><?xml version="1.0" encoding="utf-8"?>
<a:theme xmlns:a="http://schemas.openxmlformats.org/drawingml/2006/main" name="Thatch">
  <a:themeElements>
    <a:clrScheme name="Small Business Budget">
      <a:dk1>
        <a:sysClr val="windowText" lastClr="000000"/>
      </a:dk1>
      <a:lt1>
        <a:sysClr val="window" lastClr="FFFFFF"/>
      </a:lt1>
      <a:dk2>
        <a:srgbClr val="355A61"/>
      </a:dk2>
      <a:lt2>
        <a:srgbClr val="DBE3E9"/>
      </a:lt2>
      <a:accent1>
        <a:srgbClr val="62799E"/>
      </a:accent1>
      <a:accent2>
        <a:srgbClr val="B3C035"/>
      </a:accent2>
      <a:accent3>
        <a:srgbClr val="908F74"/>
      </a:accent3>
      <a:accent4>
        <a:srgbClr val="7EA67F"/>
      </a:accent4>
      <a:accent5>
        <a:srgbClr val="5588A5"/>
      </a:accent5>
      <a:accent6>
        <a:srgbClr val="559592"/>
      </a:accent6>
      <a:hlink>
        <a:srgbClr val="66AACD"/>
      </a:hlink>
      <a:folHlink>
        <a:srgbClr val="809DB3"/>
      </a:folHlink>
    </a:clrScheme>
    <a:fontScheme name="Small Business Budget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hade val="95000"/>
                <a:satMod val="200000"/>
              </a:schemeClr>
            </a:gs>
            <a:gs pos="53000">
              <a:schemeClr val="phClr">
                <a:shade val="60000"/>
                <a:satMod val="220000"/>
              </a:schemeClr>
            </a:gs>
            <a:gs pos="100000">
              <a:schemeClr val="phClr">
                <a:shade val="45000"/>
                <a:satMod val="22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3000"/>
                <a:shade val="97000"/>
                <a:satMod val="230000"/>
              </a:schemeClr>
            </a:gs>
            <a:gs pos="100000">
              <a:schemeClr val="phClr">
                <a:shade val="35000"/>
                <a:satMod val="250000"/>
              </a:schemeClr>
            </a:gs>
          </a:gsLst>
          <a:path path="circle">
            <a:fillToRect l="15000" t="50000" r="85000" b="6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M734"/>
  <sheetViews>
    <sheetView showGridLines="0" tabSelected="1" topLeftCell="A31" zoomScale="80" zoomScaleNormal="80" workbookViewId="0">
      <selection activeCell="E30" sqref="E30"/>
    </sheetView>
  </sheetViews>
  <sheetFormatPr defaultRowHeight="16.05" customHeight="1" x14ac:dyDescent="0.5"/>
  <cols>
    <col min="1" max="1" width="2.88671875" style="11" customWidth="1"/>
    <col min="2" max="2" width="29.21875" style="11" customWidth="1"/>
    <col min="3" max="5" width="19" style="11" customWidth="1"/>
    <col min="6" max="6" width="2.6640625" style="11" customWidth="1"/>
    <col min="7" max="7" width="3.77734375" style="24" customWidth="1"/>
    <col min="8" max="8" width="35.33203125" style="24" customWidth="1"/>
    <col min="9" max="10" width="17.21875" style="24" customWidth="1"/>
    <col min="11" max="11" width="0.33203125" style="24" customWidth="1"/>
    <col min="12" max="12" width="17.21875" style="24" customWidth="1"/>
    <col min="13" max="13" width="3.77734375" style="24" customWidth="1"/>
    <col min="14" max="14" width="12.21875" customWidth="1"/>
    <col min="15" max="16" width="12.109375" customWidth="1"/>
  </cols>
  <sheetData>
    <row r="1" spans="1:13" ht="16.05" customHeight="1" x14ac:dyDescent="0.5">
      <c r="A1"/>
      <c r="B1"/>
      <c r="C1"/>
      <c r="D1"/>
      <c r="E1"/>
      <c r="F1"/>
      <c r="G1"/>
      <c r="H1"/>
      <c r="I1"/>
      <c r="J1"/>
      <c r="K1"/>
      <c r="L1"/>
      <c r="M1"/>
    </row>
    <row r="2" spans="1:13" ht="30.75" customHeight="1" x14ac:dyDescent="0.6">
      <c r="A2"/>
      <c r="B2" s="10" t="s">
        <v>32</v>
      </c>
      <c r="C2" s="6"/>
      <c r="D2" s="6"/>
      <c r="E2" s="6"/>
      <c r="F2" s="6"/>
      <c r="G2" s="6"/>
      <c r="H2" s="6"/>
      <c r="I2" s="7"/>
      <c r="J2" s="8"/>
      <c r="K2" s="7"/>
      <c r="L2" s="8"/>
      <c r="M2" s="8"/>
    </row>
    <row r="3" spans="1:13" ht="42" customHeight="1" x14ac:dyDescent="1.2">
      <c r="A3"/>
      <c r="B3" s="21" t="s">
        <v>33</v>
      </c>
      <c r="C3" s="9"/>
      <c r="D3" s="9"/>
      <c r="E3" s="9"/>
      <c r="F3" s="9"/>
      <c r="G3" s="9"/>
      <c r="H3" s="9"/>
      <c r="I3" s="7"/>
      <c r="J3"/>
      <c r="K3" s="7"/>
      <c r="L3" s="30">
        <v>42156</v>
      </c>
      <c r="M3" s="30"/>
    </row>
    <row r="5" spans="1:13" s="1" customFormat="1" ht="21.75" customHeight="1" x14ac:dyDescent="0.5">
      <c r="A5" s="12"/>
      <c r="B5" s="19" t="s">
        <v>34</v>
      </c>
      <c r="C5" s="1" t="s">
        <v>29</v>
      </c>
      <c r="D5" s="1" t="s">
        <v>30</v>
      </c>
      <c r="E5" s="1" t="s">
        <v>31</v>
      </c>
      <c r="F5" s="13"/>
      <c r="G5" s="25"/>
      <c r="H5" s="19" t="s">
        <v>25</v>
      </c>
      <c r="I5" s="1" t="s">
        <v>29</v>
      </c>
      <c r="J5" s="1" t="s">
        <v>30</v>
      </c>
      <c r="K5" s="1" t="s">
        <v>1</v>
      </c>
      <c r="L5" s="1" t="s">
        <v>31</v>
      </c>
      <c r="M5" s="25"/>
    </row>
    <row r="6" spans="1:13" ht="16.5" customHeight="1" x14ac:dyDescent="0.5">
      <c r="B6" s="3" t="s">
        <v>35</v>
      </c>
      <c r="C6" s="4">
        <f>IncomeTable[[#Totals],[FORECASTS]]</f>
        <v>63300</v>
      </c>
      <c r="D6" s="4">
        <f>IncomeTable[[#Totals],[REPORTED]]</f>
        <v>57450</v>
      </c>
      <c r="E6" s="4">
        <f>TotalsTable[[#This Row],[REPORTED]]-TotalsTable[[#This Row],[FORECASTS]]</f>
        <v>-5850</v>
      </c>
      <c r="F6" s="14"/>
      <c r="H6" s="26" t="s">
        <v>26</v>
      </c>
      <c r="I6" s="4">
        <v>60000</v>
      </c>
      <c r="J6" s="4">
        <v>54000</v>
      </c>
      <c r="K6" s="4">
        <f>IncomeTable[[#This Row],[REPORTED]]+(10^-6)*ROW(IncomeTable[[#This Row],[REPORTED]])</f>
        <v>54000.000006000002</v>
      </c>
      <c r="L6" s="4">
        <f>IncomeTable[[#This Row],[REPORTED]]-IncomeTable[[#This Row],[FORECASTS]]</f>
        <v>-6000</v>
      </c>
    </row>
    <row r="7" spans="1:13" ht="16.5" customHeight="1" x14ac:dyDescent="0.5">
      <c r="B7" s="3" t="s">
        <v>36</v>
      </c>
      <c r="C7" s="4">
        <f>OperatingExpensesTable[[#Totals],[FORECASTS]]+PersonnelExpensesTable[[#Totals],[FORECASTS]]</f>
        <v>54500</v>
      </c>
      <c r="D7" s="4">
        <f>OperatingExpensesTable[[#Totals],[REPORTED]]+PersonnelExpensesTable[[#Totals],[REPORTED]]</f>
        <v>49630</v>
      </c>
      <c r="E7" s="4">
        <f>TotalsTable[[#This Row],[FORECASTS]]-TotalsTable[[#This Row],[REPORTED]]</f>
        <v>4870</v>
      </c>
      <c r="F7" s="14"/>
      <c r="H7" s="26" t="s">
        <v>27</v>
      </c>
      <c r="I7" s="4">
        <v>3000</v>
      </c>
      <c r="J7" s="4">
        <v>3000</v>
      </c>
      <c r="K7" s="4">
        <f>IncomeTable[[#This Row],[REPORTED]]+(10^-6)*ROW(IncomeTable[[#This Row],[REPORTED]])</f>
        <v>3000.0000070000001</v>
      </c>
      <c r="L7" s="4">
        <f>IncomeTable[[#This Row],[REPORTED]]-IncomeTable[[#This Row],[FORECASTS]]</f>
        <v>0</v>
      </c>
    </row>
    <row r="8" spans="1:13" ht="16.5" customHeight="1" x14ac:dyDescent="0.5">
      <c r="B8" s="3" t="s">
        <v>37</v>
      </c>
      <c r="C8" s="5">
        <f>C6-C7</f>
        <v>8800</v>
      </c>
      <c r="D8" s="5">
        <f>D6-D7</f>
        <v>7820</v>
      </c>
      <c r="E8" s="4">
        <f>TotalsTable[[#Totals],[REPORTED]]-TotalsTable[[#Totals],[FORECASTS]]</f>
        <v>-980</v>
      </c>
      <c r="F8" s="15"/>
      <c r="H8" s="26" t="s">
        <v>28</v>
      </c>
      <c r="I8" s="4">
        <v>300</v>
      </c>
      <c r="J8" s="4">
        <v>450</v>
      </c>
      <c r="K8" s="4">
        <f>IncomeTable[[#This Row],[REPORTED]]+(10^-6)*ROW(IncomeTable[[#This Row],[REPORTED]])</f>
        <v>450.00000799999998</v>
      </c>
      <c r="L8" s="4">
        <f>IncomeTable[[#This Row],[REPORTED]]-IncomeTable[[#This Row],[FORECASTS]]</f>
        <v>150</v>
      </c>
    </row>
    <row r="9" spans="1:13" ht="16.5" customHeight="1" x14ac:dyDescent="0.5">
      <c r="H9" s="26" t="s">
        <v>24</v>
      </c>
      <c r="I9" s="5">
        <f>SUBTOTAL(109,IncomeTable[FORECASTS])</f>
        <v>63300</v>
      </c>
      <c r="J9" s="5">
        <f>SUBTOTAL(109,IncomeTable[REPORTED])</f>
        <v>57450</v>
      </c>
      <c r="K9" s="5"/>
      <c r="L9" s="5">
        <f>SUBTOTAL(109,IncomeTable[DIFFERENCE])</f>
        <v>-5850</v>
      </c>
    </row>
    <row r="10" spans="1:13" ht="16.5" customHeight="1" x14ac:dyDescent="0.5">
      <c r="H10" s="28"/>
      <c r="I10" s="28"/>
      <c r="J10" s="28"/>
      <c r="K10" s="28"/>
      <c r="L10" s="28"/>
    </row>
    <row r="11" spans="1:13" ht="21.75" customHeight="1" x14ac:dyDescent="0.5">
      <c r="H11" s="3" t="s">
        <v>42</v>
      </c>
      <c r="I11" s="1" t="s">
        <v>29</v>
      </c>
      <c r="J11" s="2" t="s">
        <v>30</v>
      </c>
      <c r="K11" t="s">
        <v>0</v>
      </c>
      <c r="L11" s="2" t="s">
        <v>31</v>
      </c>
    </row>
    <row r="12" spans="1:13" ht="16.5" customHeight="1" x14ac:dyDescent="0.5">
      <c r="H12" s="26" t="s">
        <v>38</v>
      </c>
      <c r="I12" s="4">
        <v>9500</v>
      </c>
      <c r="J12" s="4">
        <v>9600</v>
      </c>
      <c r="K12" s="5">
        <f>PersonnelExpensesTable[[#This Row],[REPORTED]]+(10^-6)*ROW(PersonnelExpensesTable[[#This Row],[REPORTED]])</f>
        <v>9600.0000120000004</v>
      </c>
      <c r="L12" s="4">
        <f>PersonnelExpensesTable[[#This Row],[FORECASTS]]-PersonnelExpensesTable[[#This Row],[REPORTED]]</f>
        <v>-100</v>
      </c>
    </row>
    <row r="13" spans="1:13" ht="16.5" customHeight="1" x14ac:dyDescent="0.5">
      <c r="H13" s="26" t="s">
        <v>39</v>
      </c>
      <c r="I13" s="4">
        <v>4000</v>
      </c>
      <c r="J13" s="4"/>
      <c r="K13" s="5">
        <f>PersonnelExpensesTable[[#This Row],[REPORTED]]+(10^-6)*ROW(PersonnelExpensesTable[[#This Row],[REPORTED]])</f>
        <v>1.2999999999999999E-5</v>
      </c>
      <c r="L13" s="4">
        <f>PersonnelExpensesTable[[#This Row],[FORECASTS]]-PersonnelExpensesTable[[#This Row],[REPORTED]]</f>
        <v>4000</v>
      </c>
    </row>
    <row r="14" spans="1:13" ht="16.5" customHeight="1" x14ac:dyDescent="0.5">
      <c r="H14" s="26" t="s">
        <v>40</v>
      </c>
      <c r="I14" s="4">
        <v>5000</v>
      </c>
      <c r="J14" s="4">
        <v>4500</v>
      </c>
      <c r="K14" s="5">
        <f>PersonnelExpensesTable[[#This Row],[REPORTED]]+(10^-6)*ROW(PersonnelExpensesTable[[#This Row],[REPORTED]])</f>
        <v>4500.0000140000002</v>
      </c>
      <c r="L14" s="4">
        <f>PersonnelExpensesTable[[#This Row],[FORECASTS]]-PersonnelExpensesTable[[#This Row],[REPORTED]]</f>
        <v>500</v>
      </c>
    </row>
    <row r="15" spans="1:13" ht="16.5" customHeight="1" x14ac:dyDescent="0.5">
      <c r="H15" s="26" t="s">
        <v>41</v>
      </c>
      <c r="I15" s="5">
        <f>SUBTOTAL(109,PersonnelExpensesTable[FORECASTS])</f>
        <v>18500</v>
      </c>
      <c r="J15" s="5">
        <f>SUBTOTAL(109,PersonnelExpensesTable[REPORTED])</f>
        <v>14100</v>
      </c>
      <c r="K15" s="5"/>
      <c r="L15" s="5">
        <f>SUBTOTAL(109,PersonnelExpensesTable[DIFFERENCE])</f>
        <v>4400</v>
      </c>
    </row>
    <row r="16" spans="1:13" ht="16.5" customHeight="1" x14ac:dyDescent="0.5">
      <c r="H16" s="28"/>
      <c r="I16" s="28"/>
      <c r="J16" s="28"/>
      <c r="K16" s="28"/>
      <c r="L16" s="28"/>
    </row>
    <row r="17" spans="2:12" ht="21.75" customHeight="1" x14ac:dyDescent="0.5">
      <c r="H17" s="3" t="s">
        <v>44</v>
      </c>
      <c r="I17" s="1" t="s">
        <v>29</v>
      </c>
      <c r="J17" t="s">
        <v>30</v>
      </c>
      <c r="K17" t="s">
        <v>0</v>
      </c>
      <c r="L17" t="s">
        <v>31</v>
      </c>
    </row>
    <row r="18" spans="2:12" ht="16.5" customHeight="1" x14ac:dyDescent="0.5">
      <c r="H18" s="26" t="s">
        <v>3</v>
      </c>
      <c r="I18" s="4">
        <v>3000</v>
      </c>
      <c r="J18" s="4">
        <v>2500</v>
      </c>
      <c r="K18" s="4">
        <f>OperatingExpensesTable[[#This Row],[REPORTED]]+(10^-6)*ROW(OperatingExpensesTable[[#This Row],[REPORTED]])</f>
        <v>2500.0000180000002</v>
      </c>
      <c r="L18" s="4">
        <f>OperatingExpensesTable[[#This Row],[FORECASTS]]-OperatingExpensesTable[[#This Row],[REPORTED]]</f>
        <v>500</v>
      </c>
    </row>
    <row r="19" spans="2:12" ht="16.5" customHeight="1" x14ac:dyDescent="0.5">
      <c r="H19" s="26" t="s">
        <v>4</v>
      </c>
      <c r="I19" s="4">
        <v>2000</v>
      </c>
      <c r="J19" s="4">
        <v>2000</v>
      </c>
      <c r="K19" s="4">
        <f>OperatingExpensesTable[[#This Row],[REPORTED]]+(10^-6)*ROW(OperatingExpensesTable[[#This Row],[REPORTED]])</f>
        <v>2000.0000190000001</v>
      </c>
      <c r="L19" s="4">
        <f>OperatingExpensesTable[[#This Row],[FORECASTS]]-OperatingExpensesTable[[#This Row],[REPORTED]]</f>
        <v>0</v>
      </c>
    </row>
    <row r="20" spans="2:12" ht="16.5" customHeight="1" x14ac:dyDescent="0.5">
      <c r="H20" s="26" t="s">
        <v>5</v>
      </c>
      <c r="I20" s="4">
        <v>1500</v>
      </c>
      <c r="J20" s="4">
        <v>2175</v>
      </c>
      <c r="K20" s="4">
        <f>OperatingExpensesTable[[#This Row],[REPORTED]]+(10^-6)*ROW(OperatingExpensesTable[[#This Row],[REPORTED]])</f>
        <v>2175.0000199999999</v>
      </c>
      <c r="L20" s="4">
        <f>OperatingExpensesTable[[#This Row],[FORECASTS]]-OperatingExpensesTable[[#This Row],[REPORTED]]</f>
        <v>-675</v>
      </c>
    </row>
    <row r="21" spans="2:12" ht="16.5" customHeight="1" x14ac:dyDescent="0.5">
      <c r="H21" s="26" t="s">
        <v>6</v>
      </c>
      <c r="I21" s="4">
        <v>2000</v>
      </c>
      <c r="J21" s="4">
        <v>1500</v>
      </c>
      <c r="K21" s="4">
        <f>OperatingExpensesTable[[#This Row],[REPORTED]]+(10^-6)*ROW(OperatingExpensesTable[[#This Row],[REPORTED]])</f>
        <v>1500.0000210000001</v>
      </c>
      <c r="L21" s="4">
        <f>OperatingExpensesTable[[#This Row],[FORECASTS]]-OperatingExpensesTable[[#This Row],[REPORTED]]</f>
        <v>500</v>
      </c>
    </row>
    <row r="22" spans="2:12" ht="16.5" customHeight="1" x14ac:dyDescent="0.5">
      <c r="H22" s="26" t="s">
        <v>7</v>
      </c>
      <c r="I22" s="4">
        <v>1000</v>
      </c>
      <c r="J22" s="4">
        <v>1000</v>
      </c>
      <c r="K22" s="4">
        <f>OperatingExpensesTable[[#This Row],[REPORTED]]+(10^-6)*ROW(OperatingExpensesTable[[#This Row],[REPORTED]])</f>
        <v>1000.0000219999999</v>
      </c>
      <c r="L22" s="4">
        <f>OperatingExpensesTable[[#This Row],[FORECASTS]]-OperatingExpensesTable[[#This Row],[REPORTED]]</f>
        <v>0</v>
      </c>
    </row>
    <row r="23" spans="2:12" ht="16.5" customHeight="1" x14ac:dyDescent="0.5">
      <c r="H23" s="26" t="s">
        <v>8</v>
      </c>
      <c r="I23" s="4">
        <v>500</v>
      </c>
      <c r="J23" s="4">
        <v>525</v>
      </c>
      <c r="K23" s="4">
        <f>OperatingExpensesTable[[#This Row],[REPORTED]]+(10^-6)*ROW(OperatingExpensesTable[[#This Row],[REPORTED]])</f>
        <v>525.00002300000006</v>
      </c>
      <c r="L23" s="4">
        <f>OperatingExpensesTable[[#This Row],[FORECASTS]]-OperatingExpensesTable[[#This Row],[REPORTED]]</f>
        <v>-25</v>
      </c>
    </row>
    <row r="24" spans="2:12" ht="16.5" customHeight="1" x14ac:dyDescent="0.5">
      <c r="H24" s="26" t="s">
        <v>9</v>
      </c>
      <c r="I24" s="4">
        <v>1300</v>
      </c>
      <c r="J24" s="4">
        <v>1275</v>
      </c>
      <c r="K24" s="4">
        <f>OperatingExpensesTable[[#This Row],[REPORTED]]+(10^-6)*ROW(OperatingExpensesTable[[#This Row],[REPORTED]])</f>
        <v>1275.0000239999999</v>
      </c>
      <c r="L24" s="4">
        <f>OperatingExpensesTable[[#This Row],[FORECASTS]]-OperatingExpensesTable[[#This Row],[REPORTED]]</f>
        <v>25</v>
      </c>
    </row>
    <row r="25" spans="2:12" ht="16.5" customHeight="1" x14ac:dyDescent="0.5">
      <c r="H25" s="26" t="s">
        <v>10</v>
      </c>
      <c r="I25" s="4">
        <v>2000</v>
      </c>
      <c r="J25" s="4">
        <v>2200</v>
      </c>
      <c r="K25" s="4">
        <f>OperatingExpensesTable[[#This Row],[REPORTED]]+(10^-6)*ROW(OperatingExpensesTable[[#This Row],[REPORTED]])</f>
        <v>2200.0000249999998</v>
      </c>
      <c r="L25" s="4">
        <f>OperatingExpensesTable[[#This Row],[FORECASTS]]-OperatingExpensesTable[[#This Row],[REPORTED]]</f>
        <v>-200</v>
      </c>
    </row>
    <row r="26" spans="2:12" ht="16.5" customHeight="1" x14ac:dyDescent="0.5">
      <c r="H26" s="26" t="s">
        <v>11</v>
      </c>
      <c r="I26" s="4">
        <v>1000</v>
      </c>
      <c r="J26" s="4">
        <v>800</v>
      </c>
      <c r="K26" s="4">
        <f>OperatingExpensesTable[[#This Row],[REPORTED]]+(10^-6)*ROW(OperatingExpensesTable[[#This Row],[REPORTED]])</f>
        <v>800.00002600000005</v>
      </c>
      <c r="L26" s="4">
        <f>OperatingExpensesTable[[#This Row],[FORECASTS]]-OperatingExpensesTable[[#This Row],[REPORTED]]</f>
        <v>200</v>
      </c>
    </row>
    <row r="27" spans="2:12" ht="16.5" customHeight="1" x14ac:dyDescent="0.5">
      <c r="D27" s="16"/>
      <c r="H27" s="26" t="s">
        <v>12</v>
      </c>
      <c r="I27" s="4">
        <v>4500</v>
      </c>
      <c r="J27" s="4">
        <v>4600</v>
      </c>
      <c r="K27" s="4">
        <f>OperatingExpensesTable[[#This Row],[REPORTED]]+(10^-6)*ROW(OperatingExpensesTable[[#This Row],[REPORTED]])</f>
        <v>4600.000027</v>
      </c>
      <c r="L27" s="4">
        <f>OperatingExpensesTable[[#This Row],[FORECASTS]]-OperatingExpensesTable[[#This Row],[REPORTED]]</f>
        <v>-100</v>
      </c>
    </row>
    <row r="28" spans="2:12" ht="16.5" customHeight="1" x14ac:dyDescent="0.5">
      <c r="D28" s="16"/>
      <c r="H28" s="26" t="s">
        <v>13</v>
      </c>
      <c r="I28" s="4">
        <v>800</v>
      </c>
      <c r="J28" s="4">
        <v>750</v>
      </c>
      <c r="K28" s="4">
        <f>OperatingExpensesTable[[#This Row],[REPORTED]]+(10^-6)*ROW(OperatingExpensesTable[[#This Row],[REPORTED]])</f>
        <v>750.00002800000004</v>
      </c>
      <c r="L28" s="4">
        <f>OperatingExpensesTable[[#This Row],[FORECASTS]]-OperatingExpensesTable[[#This Row],[REPORTED]]</f>
        <v>50</v>
      </c>
    </row>
    <row r="29" spans="2:12" ht="16.5" customHeight="1" x14ac:dyDescent="0.5">
      <c r="D29" s="16"/>
      <c r="F29" s="17"/>
      <c r="H29" s="26" t="s">
        <v>14</v>
      </c>
      <c r="I29" s="4">
        <v>400</v>
      </c>
      <c r="J29" s="4">
        <v>350</v>
      </c>
      <c r="K29" s="4">
        <f>OperatingExpensesTable[[#This Row],[REPORTED]]+(10^-6)*ROW(OperatingExpensesTable[[#This Row],[REPORTED]])</f>
        <v>350.00002899999998</v>
      </c>
      <c r="L29" s="4">
        <f>OperatingExpensesTable[[#This Row],[FORECASTS]]-OperatingExpensesTable[[#This Row],[REPORTED]]</f>
        <v>50</v>
      </c>
    </row>
    <row r="30" spans="2:12" ht="16.5" customHeight="1" x14ac:dyDescent="0.5">
      <c r="B30" s="29"/>
      <c r="C30" s="29"/>
      <c r="D30" s="29"/>
      <c r="H30" s="26" t="s">
        <v>15</v>
      </c>
      <c r="I30" s="4">
        <v>4100</v>
      </c>
      <c r="J30" s="4">
        <v>4500</v>
      </c>
      <c r="K30" s="4">
        <f>OperatingExpensesTable[[#This Row],[REPORTED]]+(10^-6)*ROW(OperatingExpensesTable[[#This Row],[REPORTED]])</f>
        <v>4500.0000300000002</v>
      </c>
      <c r="L30" s="4">
        <f>OperatingExpensesTable[[#This Row],[FORECASTS]]-OperatingExpensesTable[[#This Row],[REPORTED]]</f>
        <v>-400</v>
      </c>
    </row>
    <row r="31" spans="2:12" ht="16.5" customHeight="1" x14ac:dyDescent="0.5">
      <c r="B31" s="18" t="s">
        <v>45</v>
      </c>
      <c r="C31" s="18"/>
      <c r="D31" s="18"/>
      <c r="E31" s="18"/>
      <c r="H31" s="26" t="s">
        <v>16</v>
      </c>
      <c r="I31" s="4">
        <v>350</v>
      </c>
      <c r="J31" s="4">
        <v>400</v>
      </c>
      <c r="K31" s="4">
        <f>OperatingExpensesTable[[#This Row],[REPORTED]]+(10^-6)*ROW(OperatingExpensesTable[[#This Row],[REPORTED]])</f>
        <v>400.00003099999998</v>
      </c>
      <c r="L31" s="4">
        <f>OperatingExpensesTable[[#This Row],[FORECASTS]]-OperatingExpensesTable[[#This Row],[REPORTED]]</f>
        <v>-50</v>
      </c>
    </row>
    <row r="32" spans="2:12" ht="16.5" customHeight="1" x14ac:dyDescent="0.5">
      <c r="B32" s="19" t="s">
        <v>43</v>
      </c>
      <c r="C32" s="1" t="s">
        <v>46</v>
      </c>
      <c r="D32" s="1" t="s">
        <v>47</v>
      </c>
      <c r="E32" s="1" t="s">
        <v>48</v>
      </c>
      <c r="H32" s="26" t="s">
        <v>17</v>
      </c>
      <c r="I32" s="4">
        <v>900</v>
      </c>
      <c r="J32" s="4">
        <v>840</v>
      </c>
      <c r="K32" s="4">
        <f>OperatingExpensesTable[[#This Row],[REPORTED]]+(10^-6)*ROW(OperatingExpensesTable[[#This Row],[REPORTED]])</f>
        <v>840.00003200000003</v>
      </c>
      <c r="L32" s="4">
        <f>OperatingExpensesTable[[#This Row],[FORECASTS]]-OperatingExpensesTable[[#This Row],[REPORTED]]</f>
        <v>60</v>
      </c>
    </row>
    <row r="33" spans="2:12" ht="16.5" customHeight="1" x14ac:dyDescent="0.5">
      <c r="B33" s="26" t="str">
        <f>INDEX(OperatingExpensesTable[],MATCH(Top5Expenses[[#This Row],[VALUE]],OperatingExpensesTable[Top 5 Amount],0),1)</f>
        <v>Maintenance and repair</v>
      </c>
      <c r="C33" s="2">
        <f>LARGE(OperatingExpensesTable[Top 5 Amount],1)</f>
        <v>4600.000027</v>
      </c>
      <c r="D33" s="22">
        <f>Top5Expenses[[#This Row],[VALUE]]/$D$7</f>
        <v>9.268587602256699E-2</v>
      </c>
      <c r="E33" s="4">
        <f>Top5Expenses[[#This Row],[VALUE]]*0.15</f>
        <v>690.00000405000003</v>
      </c>
      <c r="H33" s="26" t="s">
        <v>18</v>
      </c>
      <c r="I33" s="4">
        <v>5000</v>
      </c>
      <c r="J33" s="4">
        <v>4500</v>
      </c>
      <c r="K33" s="4">
        <f>OperatingExpensesTable[[#This Row],[REPORTED]]+(10^-6)*ROW(OperatingExpensesTable[[#This Row],[REPORTED]])</f>
        <v>4500.0000330000003</v>
      </c>
      <c r="L33" s="4">
        <f>OperatingExpensesTable[[#This Row],[FORECASTS]]-OperatingExpensesTable[[#This Row],[REPORTED]]</f>
        <v>500</v>
      </c>
    </row>
    <row r="34" spans="2:12" ht="16.5" customHeight="1" x14ac:dyDescent="0.5">
      <c r="B34" s="26" t="str">
        <f>INDEX(OperatingExpensesTable[],MATCH(Top5Expenses[[#This Row],[VALUE]],OperatingExpensesTable[Top 5 Amount],0),1)</f>
        <v>Delivery</v>
      </c>
      <c r="C34" s="2">
        <f>LARGE(OperatingExpensesTable[Top 5 Amount],2)</f>
        <v>4500.0000330000003</v>
      </c>
      <c r="D34" s="22">
        <f>Top5Expenses[[#This Row],[VALUE]]/$D$7</f>
        <v>9.0670965806971593E-2</v>
      </c>
      <c r="E34" s="4">
        <f>Top5Expenses[[#This Row],[VALUE]]*0.15</f>
        <v>675.00000495000006</v>
      </c>
      <c r="H34" s="26" t="s">
        <v>19</v>
      </c>
      <c r="I34" s="4">
        <v>3000</v>
      </c>
      <c r="J34" s="4">
        <v>3200</v>
      </c>
      <c r="K34" s="4">
        <f>OperatingExpensesTable[[#This Row],[REPORTED]]+(10^-6)*ROW(OperatingExpensesTable[[#This Row],[REPORTED]])</f>
        <v>3200.0000340000001</v>
      </c>
      <c r="L34" s="4">
        <f>OperatingExpensesTable[[#This Row],[FORECASTS]]-OperatingExpensesTable[[#This Row],[REPORTED]]</f>
        <v>-200</v>
      </c>
    </row>
    <row r="35" spans="2:12" ht="16.5" customHeight="1" x14ac:dyDescent="0.5">
      <c r="B35" s="26" t="str">
        <f>INDEX(OperatingExpensesTable[],MATCH(Top5Expenses[[#This Row],[VALUE]],OperatingExpensesTable[Top 5 Amount],0),1)</f>
        <v>Rent and mortgage</v>
      </c>
      <c r="C35" s="2">
        <f>LARGE(OperatingExpensesTable[Top 5 Amount],3)</f>
        <v>4500.0000300000002</v>
      </c>
      <c r="D35" s="22">
        <f>Top5Expenses[[#This Row],[VALUE]]/$D$7</f>
        <v>9.0670965746524279E-2</v>
      </c>
      <c r="E35" s="4">
        <f>Top5Expenses[[#This Row],[VALUE]]*0.15</f>
        <v>675.00000450000005</v>
      </c>
      <c r="H35" s="26" t="s">
        <v>20</v>
      </c>
      <c r="I35" s="4">
        <v>250</v>
      </c>
      <c r="J35" s="4">
        <v>280</v>
      </c>
      <c r="K35" s="4">
        <f>OperatingExpensesTable[[#This Row],[REPORTED]]+(10^-6)*ROW(OperatingExpensesTable[[#This Row],[REPORTED]])</f>
        <v>280.00003500000003</v>
      </c>
      <c r="L35" s="4">
        <f>OperatingExpensesTable[[#This Row],[FORECASTS]]-OperatingExpensesTable[[#This Row],[REPORTED]]</f>
        <v>-30</v>
      </c>
    </row>
    <row r="36" spans="2:12" ht="16.5" customHeight="1" x14ac:dyDescent="0.5">
      <c r="B36" s="26" t="str">
        <f>INDEX(OperatingExpensesTable[],MATCH(Top5Expenses[[#This Row],[VALUE]],OperatingExpensesTable[Top 5 Amount],0),1)</f>
        <v>Taxes</v>
      </c>
      <c r="C36" s="2">
        <f>LARGE(OperatingExpensesTable[Top 5 Amount],4)</f>
        <v>3200.0000340000001</v>
      </c>
      <c r="D36" s="22">
        <f>Top5Expenses[[#This Row],[VALUE]]/$D$7</f>
        <v>6.4477131452750358E-2</v>
      </c>
      <c r="E36" s="4">
        <f>Top5Expenses[[#This Row],[VALUE]]*0.15</f>
        <v>480.00000510000001</v>
      </c>
      <c r="H36" s="26" t="s">
        <v>21</v>
      </c>
      <c r="I36" s="4">
        <v>1400</v>
      </c>
      <c r="J36" s="4">
        <v>1385</v>
      </c>
      <c r="K36" s="4">
        <f>OperatingExpensesTable[[#This Row],[REPORTED]]+(10^-6)*ROW(OperatingExpensesTable[[#This Row],[REPORTED]])</f>
        <v>1385.0000359999999</v>
      </c>
      <c r="L36" s="4">
        <f>OperatingExpensesTable[[#This Row],[FORECASTS]]-OperatingExpensesTable[[#This Row],[REPORTED]]</f>
        <v>15</v>
      </c>
    </row>
    <row r="37" spans="2:12" ht="16.5" customHeight="1" x14ac:dyDescent="0.5">
      <c r="B37" s="26" t="str">
        <f>INDEX(OperatingExpensesTable[],MATCH(Top5Expenses[[#This Row],[VALUE]],OperatingExpensesTable[Top 5 Amount],0),1)</f>
        <v>Advertising</v>
      </c>
      <c r="C37" s="2">
        <f>LARGE(OperatingExpensesTable[Top 5 Amount],5)</f>
        <v>2500.0000180000002</v>
      </c>
      <c r="D37" s="22">
        <f>Top5Expenses[[#This Row],[VALUE]]/$D$7</f>
        <v>5.0372758774934516E-2</v>
      </c>
      <c r="E37" s="4">
        <f>Top5Expenses[[#This Row],[VALUE]]*0.15</f>
        <v>375.00000270000004</v>
      </c>
      <c r="H37" s="26" t="s">
        <v>22</v>
      </c>
      <c r="I37" s="4">
        <v>1000</v>
      </c>
      <c r="J37" s="4">
        <v>750</v>
      </c>
      <c r="K37" s="4">
        <f>OperatingExpensesTable[[#This Row],[REPORTED]]+(10^-6)*ROW(OperatingExpensesTable[[#This Row],[REPORTED]])</f>
        <v>750.00003700000002</v>
      </c>
      <c r="L37" s="4">
        <f>OperatingExpensesTable[[#This Row],[FORECASTS]]-OperatingExpensesTable[[#This Row],[REPORTED]]</f>
        <v>250</v>
      </c>
    </row>
    <row r="38" spans="2:12" ht="16.5" customHeight="1" x14ac:dyDescent="0.5">
      <c r="B38" s="26" t="s">
        <v>24</v>
      </c>
      <c r="C38" s="20">
        <f>SUBTOTAL(109,Top5Expenses[VALUE])</f>
        <v>19300.000142000001</v>
      </c>
      <c r="D38" s="23">
        <f>SUBTOTAL(109,Top5Expenses[% OF COSTS])</f>
        <v>0.38887769780374776</v>
      </c>
      <c r="E38" s="4">
        <f>SUBTOTAL(109,Top5Expenses[15% DISCOUNT])</f>
        <v>2895.0000213000003</v>
      </c>
      <c r="H38" s="26" t="s">
        <v>23</v>
      </c>
      <c r="I38" s="5">
        <f>SUBTOTAL(109,OperatingExpensesTable[FORECASTS])</f>
        <v>36000</v>
      </c>
      <c r="J38" s="5">
        <f>SUBTOTAL(109,OperatingExpensesTable[REPORTED])</f>
        <v>35530</v>
      </c>
      <c r="K38" s="5"/>
      <c r="L38" s="5">
        <f>SUBTOTAL(109,OperatingExpensesTable[DIFFERENCE])</f>
        <v>470</v>
      </c>
    </row>
    <row r="39" spans="2:12" s="27" customFormat="1" ht="16.05" customHeight="1" x14ac:dyDescent="0.5">
      <c r="B39" s="27" t="s">
        <v>2</v>
      </c>
      <c r="H39" s="27" t="s">
        <v>2</v>
      </c>
    </row>
    <row r="40" spans="2:12" s="27" customFormat="1" ht="16.05" customHeight="1" x14ac:dyDescent="0.5"/>
    <row r="41" spans="2:12" s="27" customFormat="1" ht="16.05" customHeight="1" x14ac:dyDescent="0.5"/>
    <row r="42" spans="2:12" s="27" customFormat="1" ht="16.05" customHeight="1" x14ac:dyDescent="0.5"/>
    <row r="43" spans="2:12" s="27" customFormat="1" ht="16.05" customHeight="1" x14ac:dyDescent="0.5"/>
    <row r="44" spans="2:12" s="27" customFormat="1" ht="16.05" customHeight="1" x14ac:dyDescent="0.5"/>
    <row r="45" spans="2:12" s="27" customFormat="1" ht="16.05" customHeight="1" x14ac:dyDescent="0.5"/>
    <row r="46" spans="2:12" s="27" customFormat="1" ht="16.05" customHeight="1" x14ac:dyDescent="0.5"/>
    <row r="47" spans="2:12" s="27" customFormat="1" ht="16.05" customHeight="1" x14ac:dyDescent="0.5"/>
    <row r="48" spans="2:12" s="27" customFormat="1" ht="16.05" customHeight="1" x14ac:dyDescent="0.5"/>
    <row r="49" s="27" customFormat="1" ht="16.05" customHeight="1" x14ac:dyDescent="0.5"/>
    <row r="50" s="27" customFormat="1" ht="16.05" customHeight="1" x14ac:dyDescent="0.5"/>
    <row r="51" s="27" customFormat="1" ht="16.05" customHeight="1" x14ac:dyDescent="0.5"/>
    <row r="52" s="27" customFormat="1" ht="16.05" customHeight="1" x14ac:dyDescent="0.5"/>
    <row r="53" s="27" customFormat="1" ht="16.05" customHeight="1" x14ac:dyDescent="0.5"/>
    <row r="54" s="27" customFormat="1" ht="16.05" customHeight="1" x14ac:dyDescent="0.5"/>
    <row r="55" s="27" customFormat="1" ht="16.05" customHeight="1" x14ac:dyDescent="0.5"/>
    <row r="56" s="27" customFormat="1" ht="16.05" customHeight="1" x14ac:dyDescent="0.5"/>
    <row r="57" s="27" customFormat="1" ht="16.05" customHeight="1" x14ac:dyDescent="0.5"/>
    <row r="58" s="27" customFormat="1" ht="16.05" customHeight="1" x14ac:dyDescent="0.5"/>
    <row r="59" s="27" customFormat="1" ht="16.05" customHeight="1" x14ac:dyDescent="0.5"/>
    <row r="60" s="27" customFormat="1" ht="16.05" customHeight="1" x14ac:dyDescent="0.5"/>
    <row r="61" s="27" customFormat="1" ht="16.05" customHeight="1" x14ac:dyDescent="0.5"/>
    <row r="62" s="27" customFormat="1" ht="16.05" customHeight="1" x14ac:dyDescent="0.5"/>
    <row r="63" s="27" customFormat="1" ht="16.05" customHeight="1" x14ac:dyDescent="0.5"/>
    <row r="64" s="27" customFormat="1" ht="16.05" customHeight="1" x14ac:dyDescent="0.5"/>
    <row r="65" s="27" customFormat="1" ht="16.05" customHeight="1" x14ac:dyDescent="0.5"/>
    <row r="66" s="27" customFormat="1" ht="16.05" customHeight="1" x14ac:dyDescent="0.5"/>
    <row r="67" s="27" customFormat="1" ht="16.05" customHeight="1" x14ac:dyDescent="0.5"/>
    <row r="68" s="27" customFormat="1" ht="16.05" customHeight="1" x14ac:dyDescent="0.5"/>
    <row r="69" s="27" customFormat="1" ht="16.05" customHeight="1" x14ac:dyDescent="0.5"/>
    <row r="70" s="27" customFormat="1" ht="16.05" customHeight="1" x14ac:dyDescent="0.5"/>
    <row r="71" s="27" customFormat="1" ht="16.05" customHeight="1" x14ac:dyDescent="0.5"/>
    <row r="72" s="27" customFormat="1" ht="16.05" customHeight="1" x14ac:dyDescent="0.5"/>
    <row r="73" s="27" customFormat="1" ht="16.05" customHeight="1" x14ac:dyDescent="0.5"/>
    <row r="74" s="27" customFormat="1" ht="16.05" customHeight="1" x14ac:dyDescent="0.5"/>
    <row r="75" s="27" customFormat="1" ht="16.05" customHeight="1" x14ac:dyDescent="0.5"/>
    <row r="76" s="27" customFormat="1" ht="16.05" customHeight="1" x14ac:dyDescent="0.5"/>
    <row r="77" s="27" customFormat="1" ht="16.05" customHeight="1" x14ac:dyDescent="0.5"/>
    <row r="78" s="27" customFormat="1" ht="16.05" customHeight="1" x14ac:dyDescent="0.5"/>
    <row r="79" s="27" customFormat="1" ht="16.05" customHeight="1" x14ac:dyDescent="0.5"/>
    <row r="80" s="27" customFormat="1" ht="16.05" customHeight="1" x14ac:dyDescent="0.5"/>
    <row r="81" s="27" customFormat="1" ht="16.05" customHeight="1" x14ac:dyDescent="0.5"/>
    <row r="82" s="27" customFormat="1" ht="16.05" customHeight="1" x14ac:dyDescent="0.5"/>
    <row r="83" s="27" customFormat="1" ht="16.05" customHeight="1" x14ac:dyDescent="0.5"/>
    <row r="84" s="27" customFormat="1" ht="16.05" customHeight="1" x14ac:dyDescent="0.5"/>
    <row r="85" s="27" customFormat="1" ht="16.05" customHeight="1" x14ac:dyDescent="0.5"/>
    <row r="86" s="27" customFormat="1" ht="16.05" customHeight="1" x14ac:dyDescent="0.5"/>
    <row r="87" s="27" customFormat="1" ht="16.05" customHeight="1" x14ac:dyDescent="0.5"/>
    <row r="88" s="27" customFormat="1" ht="16.05" customHeight="1" x14ac:dyDescent="0.5"/>
    <row r="89" s="27" customFormat="1" ht="16.05" customHeight="1" x14ac:dyDescent="0.5"/>
    <row r="90" s="27" customFormat="1" ht="16.05" customHeight="1" x14ac:dyDescent="0.5"/>
    <row r="91" s="27" customFormat="1" ht="16.05" customHeight="1" x14ac:dyDescent="0.5"/>
    <row r="92" s="27" customFormat="1" ht="16.05" customHeight="1" x14ac:dyDescent="0.5"/>
    <row r="93" s="27" customFormat="1" ht="16.05" customHeight="1" x14ac:dyDescent="0.5"/>
    <row r="94" s="27" customFormat="1" ht="16.05" customHeight="1" x14ac:dyDescent="0.5"/>
    <row r="95" s="27" customFormat="1" ht="16.05" customHeight="1" x14ac:dyDescent="0.5"/>
    <row r="96" s="27" customFormat="1" ht="16.05" customHeight="1" x14ac:dyDescent="0.5"/>
    <row r="97" s="27" customFormat="1" ht="16.05" customHeight="1" x14ac:dyDescent="0.5"/>
    <row r="98" s="27" customFormat="1" ht="16.05" customHeight="1" x14ac:dyDescent="0.5"/>
    <row r="99" s="27" customFormat="1" ht="16.05" customHeight="1" x14ac:dyDescent="0.5"/>
    <row r="100" s="27" customFormat="1" ht="16.05" customHeight="1" x14ac:dyDescent="0.5"/>
    <row r="101" s="27" customFormat="1" ht="16.05" customHeight="1" x14ac:dyDescent="0.5"/>
    <row r="102" s="27" customFormat="1" ht="16.05" customHeight="1" x14ac:dyDescent="0.5"/>
    <row r="103" s="27" customFormat="1" ht="16.05" customHeight="1" x14ac:dyDescent="0.5"/>
    <row r="104" s="27" customFormat="1" ht="16.05" customHeight="1" x14ac:dyDescent="0.5"/>
    <row r="105" s="27" customFormat="1" ht="16.05" customHeight="1" x14ac:dyDescent="0.5"/>
    <row r="106" s="27" customFormat="1" ht="16.05" customHeight="1" x14ac:dyDescent="0.5"/>
    <row r="107" s="27" customFormat="1" ht="16.05" customHeight="1" x14ac:dyDescent="0.5"/>
    <row r="108" s="27" customFormat="1" ht="16.05" customHeight="1" x14ac:dyDescent="0.5"/>
    <row r="109" s="27" customFormat="1" ht="16.05" customHeight="1" x14ac:dyDescent="0.5"/>
    <row r="110" s="27" customFormat="1" ht="16.05" customHeight="1" x14ac:dyDescent="0.5"/>
    <row r="111" s="27" customFormat="1" ht="16.05" customHeight="1" x14ac:dyDescent="0.5"/>
    <row r="112" s="27" customFormat="1" ht="16.05" customHeight="1" x14ac:dyDescent="0.5"/>
    <row r="113" s="27" customFormat="1" ht="16.05" customHeight="1" x14ac:dyDescent="0.5"/>
    <row r="114" s="27" customFormat="1" ht="16.05" customHeight="1" x14ac:dyDescent="0.5"/>
    <row r="115" s="27" customFormat="1" ht="16.05" customHeight="1" x14ac:dyDescent="0.5"/>
    <row r="116" s="27" customFormat="1" ht="16.05" customHeight="1" x14ac:dyDescent="0.5"/>
    <row r="117" s="27" customFormat="1" ht="16.05" customHeight="1" x14ac:dyDescent="0.5"/>
    <row r="118" s="27" customFormat="1" ht="16.05" customHeight="1" x14ac:dyDescent="0.5"/>
    <row r="119" s="27" customFormat="1" ht="16.05" customHeight="1" x14ac:dyDescent="0.5"/>
    <row r="120" s="27" customFormat="1" ht="16.05" customHeight="1" x14ac:dyDescent="0.5"/>
    <row r="121" s="27" customFormat="1" ht="16.05" customHeight="1" x14ac:dyDescent="0.5"/>
    <row r="122" s="27" customFormat="1" ht="16.05" customHeight="1" x14ac:dyDescent="0.5"/>
    <row r="123" s="27" customFormat="1" ht="16.05" customHeight="1" x14ac:dyDescent="0.5"/>
    <row r="124" s="27" customFormat="1" ht="16.05" customHeight="1" x14ac:dyDescent="0.5"/>
    <row r="125" s="27" customFormat="1" ht="16.05" customHeight="1" x14ac:dyDescent="0.5"/>
    <row r="126" s="27" customFormat="1" ht="16.05" customHeight="1" x14ac:dyDescent="0.5"/>
    <row r="127" s="27" customFormat="1" ht="16.05" customHeight="1" x14ac:dyDescent="0.5"/>
    <row r="128" s="27" customFormat="1" ht="16.05" customHeight="1" x14ac:dyDescent="0.5"/>
    <row r="129" s="27" customFormat="1" ht="16.05" customHeight="1" x14ac:dyDescent="0.5"/>
    <row r="130" s="27" customFormat="1" ht="16.05" customHeight="1" x14ac:dyDescent="0.5"/>
    <row r="131" s="27" customFormat="1" ht="16.05" customHeight="1" x14ac:dyDescent="0.5"/>
    <row r="132" s="27" customFormat="1" ht="16.05" customHeight="1" x14ac:dyDescent="0.5"/>
    <row r="133" s="27" customFormat="1" ht="16.05" customHeight="1" x14ac:dyDescent="0.5"/>
    <row r="134" s="27" customFormat="1" ht="16.05" customHeight="1" x14ac:dyDescent="0.5"/>
    <row r="135" s="27" customFormat="1" ht="16.05" customHeight="1" x14ac:dyDescent="0.5"/>
    <row r="136" s="27" customFormat="1" ht="16.05" customHeight="1" x14ac:dyDescent="0.5"/>
    <row r="137" s="27" customFormat="1" ht="16.05" customHeight="1" x14ac:dyDescent="0.5"/>
    <row r="138" s="27" customFormat="1" ht="16.05" customHeight="1" x14ac:dyDescent="0.5"/>
    <row r="139" s="27" customFormat="1" ht="16.05" customHeight="1" x14ac:dyDescent="0.5"/>
    <row r="140" s="27" customFormat="1" ht="16.05" customHeight="1" x14ac:dyDescent="0.5"/>
    <row r="141" s="27" customFormat="1" ht="16.05" customHeight="1" x14ac:dyDescent="0.5"/>
    <row r="142" s="27" customFormat="1" ht="16.05" customHeight="1" x14ac:dyDescent="0.5"/>
    <row r="143" s="27" customFormat="1" ht="16.05" customHeight="1" x14ac:dyDescent="0.5"/>
    <row r="144" s="27" customFormat="1" ht="16.05" customHeight="1" x14ac:dyDescent="0.5"/>
    <row r="145" s="27" customFormat="1" ht="16.05" customHeight="1" x14ac:dyDescent="0.5"/>
    <row r="146" s="27" customFormat="1" ht="16.05" customHeight="1" x14ac:dyDescent="0.5"/>
    <row r="147" s="27" customFormat="1" ht="16.05" customHeight="1" x14ac:dyDescent="0.5"/>
    <row r="148" s="27" customFormat="1" ht="16.05" customHeight="1" x14ac:dyDescent="0.5"/>
    <row r="149" s="27" customFormat="1" ht="16.05" customHeight="1" x14ac:dyDescent="0.5"/>
    <row r="150" s="27" customFormat="1" ht="16.05" customHeight="1" x14ac:dyDescent="0.5"/>
    <row r="151" s="27" customFormat="1" ht="16.05" customHeight="1" x14ac:dyDescent="0.5"/>
    <row r="152" s="27" customFormat="1" ht="16.05" customHeight="1" x14ac:dyDescent="0.5"/>
    <row r="153" s="27" customFormat="1" ht="16.05" customHeight="1" x14ac:dyDescent="0.5"/>
    <row r="154" s="27" customFormat="1" ht="16.05" customHeight="1" x14ac:dyDescent="0.5"/>
    <row r="155" s="27" customFormat="1" ht="16.05" customHeight="1" x14ac:dyDescent="0.5"/>
    <row r="156" s="27" customFormat="1" ht="16.05" customHeight="1" x14ac:dyDescent="0.5"/>
    <row r="157" s="27" customFormat="1" ht="16.05" customHeight="1" x14ac:dyDescent="0.5"/>
    <row r="158" s="27" customFormat="1" ht="16.05" customHeight="1" x14ac:dyDescent="0.5"/>
    <row r="159" s="27" customFormat="1" ht="16.05" customHeight="1" x14ac:dyDescent="0.5"/>
    <row r="160" s="27" customFormat="1" ht="16.05" customHeight="1" x14ac:dyDescent="0.5"/>
    <row r="161" s="27" customFormat="1" ht="16.05" customHeight="1" x14ac:dyDescent="0.5"/>
    <row r="162" s="27" customFormat="1" ht="16.05" customHeight="1" x14ac:dyDescent="0.5"/>
    <row r="163" s="27" customFormat="1" ht="16.05" customHeight="1" x14ac:dyDescent="0.5"/>
    <row r="164" s="27" customFormat="1" ht="16.05" customHeight="1" x14ac:dyDescent="0.5"/>
    <row r="165" s="27" customFormat="1" ht="16.05" customHeight="1" x14ac:dyDescent="0.5"/>
    <row r="166" s="27" customFormat="1" ht="16.05" customHeight="1" x14ac:dyDescent="0.5"/>
    <row r="167" s="27" customFormat="1" ht="16.05" customHeight="1" x14ac:dyDescent="0.5"/>
    <row r="168" s="27" customFormat="1" ht="16.05" customHeight="1" x14ac:dyDescent="0.5"/>
    <row r="169" s="27" customFormat="1" ht="16.05" customHeight="1" x14ac:dyDescent="0.5"/>
    <row r="170" s="27" customFormat="1" ht="16.05" customHeight="1" x14ac:dyDescent="0.5"/>
    <row r="171" s="27" customFormat="1" ht="16.05" customHeight="1" x14ac:dyDescent="0.5"/>
    <row r="172" s="27" customFormat="1" ht="16.05" customHeight="1" x14ac:dyDescent="0.5"/>
    <row r="173" s="27" customFormat="1" ht="16.05" customHeight="1" x14ac:dyDescent="0.5"/>
    <row r="174" s="27" customFormat="1" ht="16.05" customHeight="1" x14ac:dyDescent="0.5"/>
    <row r="175" s="27" customFormat="1" ht="16.05" customHeight="1" x14ac:dyDescent="0.5"/>
    <row r="176" s="27" customFormat="1" ht="16.05" customHeight="1" x14ac:dyDescent="0.5"/>
    <row r="177" s="27" customFormat="1" ht="16.05" customHeight="1" x14ac:dyDescent="0.5"/>
    <row r="178" s="27" customFormat="1" ht="16.05" customHeight="1" x14ac:dyDescent="0.5"/>
    <row r="179" s="27" customFormat="1" ht="16.05" customHeight="1" x14ac:dyDescent="0.5"/>
    <row r="180" s="27" customFormat="1" ht="16.05" customHeight="1" x14ac:dyDescent="0.5"/>
    <row r="181" s="27" customFormat="1" ht="16.05" customHeight="1" x14ac:dyDescent="0.5"/>
    <row r="182" s="27" customFormat="1" ht="16.05" customHeight="1" x14ac:dyDescent="0.5"/>
    <row r="183" s="27" customFormat="1" ht="16.05" customHeight="1" x14ac:dyDescent="0.5"/>
    <row r="184" s="27" customFormat="1" ht="16.05" customHeight="1" x14ac:dyDescent="0.5"/>
    <row r="185" s="27" customFormat="1" ht="16.05" customHeight="1" x14ac:dyDescent="0.5"/>
    <row r="186" s="27" customFormat="1" ht="16.05" customHeight="1" x14ac:dyDescent="0.5"/>
    <row r="187" s="27" customFormat="1" ht="16.05" customHeight="1" x14ac:dyDescent="0.5"/>
    <row r="188" s="27" customFormat="1" ht="16.05" customHeight="1" x14ac:dyDescent="0.5"/>
    <row r="189" s="27" customFormat="1" ht="16.05" customHeight="1" x14ac:dyDescent="0.5"/>
    <row r="190" s="27" customFormat="1" ht="16.05" customHeight="1" x14ac:dyDescent="0.5"/>
    <row r="191" s="27" customFormat="1" ht="16.05" customHeight="1" x14ac:dyDescent="0.5"/>
    <row r="192" s="27" customFormat="1" ht="16.05" customHeight="1" x14ac:dyDescent="0.5"/>
    <row r="193" s="27" customFormat="1" ht="16.05" customHeight="1" x14ac:dyDescent="0.5"/>
    <row r="194" s="27" customFormat="1" ht="16.05" customHeight="1" x14ac:dyDescent="0.5"/>
    <row r="195" s="27" customFormat="1" ht="16.05" customHeight="1" x14ac:dyDescent="0.5"/>
    <row r="196" s="27" customFormat="1" ht="16.05" customHeight="1" x14ac:dyDescent="0.5"/>
    <row r="197" s="27" customFormat="1" ht="16.05" customHeight="1" x14ac:dyDescent="0.5"/>
    <row r="198" s="27" customFormat="1" ht="16.05" customHeight="1" x14ac:dyDescent="0.5"/>
    <row r="199" s="27" customFormat="1" ht="16.05" customHeight="1" x14ac:dyDescent="0.5"/>
    <row r="200" s="27" customFormat="1" ht="16.05" customHeight="1" x14ac:dyDescent="0.5"/>
    <row r="201" s="27" customFormat="1" ht="16.05" customHeight="1" x14ac:dyDescent="0.5"/>
    <row r="202" s="27" customFormat="1" ht="16.05" customHeight="1" x14ac:dyDescent="0.5"/>
    <row r="203" s="27" customFormat="1" ht="16.05" customHeight="1" x14ac:dyDescent="0.5"/>
    <row r="204" s="27" customFormat="1" ht="16.05" customHeight="1" x14ac:dyDescent="0.5"/>
    <row r="205" s="27" customFormat="1" ht="16.05" customHeight="1" x14ac:dyDescent="0.5"/>
    <row r="206" s="27" customFormat="1" ht="16.05" customHeight="1" x14ac:dyDescent="0.5"/>
    <row r="207" s="27" customFormat="1" ht="16.05" customHeight="1" x14ac:dyDescent="0.5"/>
    <row r="208" s="27" customFormat="1" ht="16.05" customHeight="1" x14ac:dyDescent="0.5"/>
    <row r="209" s="27" customFormat="1" ht="16.05" customHeight="1" x14ac:dyDescent="0.5"/>
    <row r="210" s="27" customFormat="1" ht="16.05" customHeight="1" x14ac:dyDescent="0.5"/>
    <row r="211" s="27" customFormat="1" ht="16.05" customHeight="1" x14ac:dyDescent="0.5"/>
    <row r="212" s="27" customFormat="1" ht="16.05" customHeight="1" x14ac:dyDescent="0.5"/>
    <row r="213" s="27" customFormat="1" ht="16.05" customHeight="1" x14ac:dyDescent="0.5"/>
    <row r="214" s="27" customFormat="1" ht="16.05" customHeight="1" x14ac:dyDescent="0.5"/>
    <row r="215" s="27" customFormat="1" ht="16.05" customHeight="1" x14ac:dyDescent="0.5"/>
    <row r="216" s="27" customFormat="1" ht="16.05" customHeight="1" x14ac:dyDescent="0.5"/>
    <row r="217" s="27" customFormat="1" ht="16.05" customHeight="1" x14ac:dyDescent="0.5"/>
    <row r="218" s="27" customFormat="1" ht="16.05" customHeight="1" x14ac:dyDescent="0.5"/>
    <row r="219" s="27" customFormat="1" ht="16.05" customHeight="1" x14ac:dyDescent="0.5"/>
    <row r="220" s="27" customFormat="1" ht="16.05" customHeight="1" x14ac:dyDescent="0.5"/>
    <row r="221" s="27" customFormat="1" ht="16.05" customHeight="1" x14ac:dyDescent="0.5"/>
    <row r="222" s="27" customFormat="1" ht="16.05" customHeight="1" x14ac:dyDescent="0.5"/>
    <row r="223" s="27" customFormat="1" ht="16.05" customHeight="1" x14ac:dyDescent="0.5"/>
    <row r="224" s="27" customFormat="1" ht="16.05" customHeight="1" x14ac:dyDescent="0.5"/>
    <row r="225" s="27" customFormat="1" ht="16.05" customHeight="1" x14ac:dyDescent="0.5"/>
    <row r="226" s="27" customFormat="1" ht="16.05" customHeight="1" x14ac:dyDescent="0.5"/>
    <row r="227" s="27" customFormat="1" ht="16.05" customHeight="1" x14ac:dyDescent="0.5"/>
    <row r="228" s="27" customFormat="1" ht="16.05" customHeight="1" x14ac:dyDescent="0.5"/>
    <row r="229" s="27" customFormat="1" ht="16.05" customHeight="1" x14ac:dyDescent="0.5"/>
    <row r="230" s="27" customFormat="1" ht="16.05" customHeight="1" x14ac:dyDescent="0.5"/>
    <row r="231" s="27" customFormat="1" ht="16.05" customHeight="1" x14ac:dyDescent="0.5"/>
    <row r="232" s="27" customFormat="1" ht="16.05" customHeight="1" x14ac:dyDescent="0.5"/>
    <row r="233" s="27" customFormat="1" ht="16.05" customHeight="1" x14ac:dyDescent="0.5"/>
    <row r="234" s="27" customFormat="1" ht="16.05" customHeight="1" x14ac:dyDescent="0.5"/>
    <row r="235" s="27" customFormat="1" ht="16.05" customHeight="1" x14ac:dyDescent="0.5"/>
    <row r="236" s="27" customFormat="1" ht="16.05" customHeight="1" x14ac:dyDescent="0.5"/>
    <row r="237" s="27" customFormat="1" ht="16.05" customHeight="1" x14ac:dyDescent="0.5"/>
    <row r="238" s="27" customFormat="1" ht="16.05" customHeight="1" x14ac:dyDescent="0.5"/>
    <row r="239" s="27" customFormat="1" ht="16.05" customHeight="1" x14ac:dyDescent="0.5"/>
    <row r="240" s="27" customFormat="1" ht="16.05" customHeight="1" x14ac:dyDescent="0.5"/>
    <row r="241" s="27" customFormat="1" ht="16.05" customHeight="1" x14ac:dyDescent="0.5"/>
    <row r="242" s="27" customFormat="1" ht="16.05" customHeight="1" x14ac:dyDescent="0.5"/>
    <row r="243" s="27" customFormat="1" ht="16.05" customHeight="1" x14ac:dyDescent="0.5"/>
    <row r="244" s="27" customFormat="1" ht="16.05" customHeight="1" x14ac:dyDescent="0.5"/>
    <row r="245" s="27" customFormat="1" ht="16.05" customHeight="1" x14ac:dyDescent="0.5"/>
    <row r="246" s="27" customFormat="1" ht="16.05" customHeight="1" x14ac:dyDescent="0.5"/>
    <row r="247" s="27" customFormat="1" ht="16.05" customHeight="1" x14ac:dyDescent="0.5"/>
    <row r="248" s="27" customFormat="1" ht="16.05" customHeight="1" x14ac:dyDescent="0.5"/>
    <row r="249" s="27" customFormat="1" ht="16.05" customHeight="1" x14ac:dyDescent="0.5"/>
    <row r="250" s="27" customFormat="1" ht="16.05" customHeight="1" x14ac:dyDescent="0.5"/>
    <row r="251" s="27" customFormat="1" ht="16.05" customHeight="1" x14ac:dyDescent="0.5"/>
    <row r="252" s="27" customFormat="1" ht="16.05" customHeight="1" x14ac:dyDescent="0.5"/>
    <row r="253" s="27" customFormat="1" ht="16.05" customHeight="1" x14ac:dyDescent="0.5"/>
    <row r="254" s="27" customFormat="1" ht="16.05" customHeight="1" x14ac:dyDescent="0.5"/>
    <row r="255" s="27" customFormat="1" ht="16.05" customHeight="1" x14ac:dyDescent="0.5"/>
    <row r="256" s="27" customFormat="1" ht="16.05" customHeight="1" x14ac:dyDescent="0.5"/>
    <row r="257" s="27" customFormat="1" ht="16.05" customHeight="1" x14ac:dyDescent="0.5"/>
    <row r="258" s="27" customFormat="1" ht="16.05" customHeight="1" x14ac:dyDescent="0.5"/>
    <row r="259" s="27" customFormat="1" ht="16.05" customHeight="1" x14ac:dyDescent="0.5"/>
    <row r="260" s="27" customFormat="1" ht="16.05" customHeight="1" x14ac:dyDescent="0.5"/>
    <row r="261" s="27" customFormat="1" ht="16.05" customHeight="1" x14ac:dyDescent="0.5"/>
    <row r="262" s="27" customFormat="1" ht="16.05" customHeight="1" x14ac:dyDescent="0.5"/>
    <row r="263" s="27" customFormat="1" ht="16.05" customHeight="1" x14ac:dyDescent="0.5"/>
    <row r="264" s="27" customFormat="1" ht="16.05" customHeight="1" x14ac:dyDescent="0.5"/>
    <row r="265" s="27" customFormat="1" ht="16.05" customHeight="1" x14ac:dyDescent="0.5"/>
    <row r="266" s="27" customFormat="1" ht="16.05" customHeight="1" x14ac:dyDescent="0.5"/>
    <row r="267" s="27" customFormat="1" ht="16.05" customHeight="1" x14ac:dyDescent="0.5"/>
    <row r="268" s="27" customFormat="1" ht="16.05" customHeight="1" x14ac:dyDescent="0.5"/>
    <row r="269" s="27" customFormat="1" ht="16.05" customHeight="1" x14ac:dyDescent="0.5"/>
    <row r="270" s="27" customFormat="1" ht="16.05" customHeight="1" x14ac:dyDescent="0.5"/>
    <row r="271" s="27" customFormat="1" ht="16.05" customHeight="1" x14ac:dyDescent="0.5"/>
    <row r="272" s="27" customFormat="1" ht="16.05" customHeight="1" x14ac:dyDescent="0.5"/>
    <row r="273" s="27" customFormat="1" ht="16.05" customHeight="1" x14ac:dyDescent="0.5"/>
    <row r="274" s="27" customFormat="1" ht="16.05" customHeight="1" x14ac:dyDescent="0.5"/>
    <row r="275" s="27" customFormat="1" ht="16.05" customHeight="1" x14ac:dyDescent="0.5"/>
    <row r="276" s="27" customFormat="1" ht="16.05" customHeight="1" x14ac:dyDescent="0.5"/>
    <row r="277" s="27" customFormat="1" ht="16.05" customHeight="1" x14ac:dyDescent="0.5"/>
    <row r="278" s="27" customFormat="1" ht="16.05" customHeight="1" x14ac:dyDescent="0.5"/>
    <row r="279" s="27" customFormat="1" ht="16.05" customHeight="1" x14ac:dyDescent="0.5"/>
    <row r="280" s="27" customFormat="1" ht="16.05" customHeight="1" x14ac:dyDescent="0.5"/>
    <row r="281" s="27" customFormat="1" ht="16.05" customHeight="1" x14ac:dyDescent="0.5"/>
    <row r="282" s="27" customFormat="1" ht="16.05" customHeight="1" x14ac:dyDescent="0.5"/>
    <row r="283" s="27" customFormat="1" ht="16.05" customHeight="1" x14ac:dyDescent="0.5"/>
    <row r="284" s="27" customFormat="1" ht="16.05" customHeight="1" x14ac:dyDescent="0.5"/>
    <row r="285" s="27" customFormat="1" ht="16.05" customHeight="1" x14ac:dyDescent="0.5"/>
    <row r="286" s="27" customFormat="1" ht="16.05" customHeight="1" x14ac:dyDescent="0.5"/>
    <row r="287" s="27" customFormat="1" ht="16.05" customHeight="1" x14ac:dyDescent="0.5"/>
    <row r="288" s="27" customFormat="1" ht="16.05" customHeight="1" x14ac:dyDescent="0.5"/>
    <row r="289" s="27" customFormat="1" ht="16.05" customHeight="1" x14ac:dyDescent="0.5"/>
    <row r="290" s="27" customFormat="1" ht="16.05" customHeight="1" x14ac:dyDescent="0.5"/>
    <row r="291" s="27" customFormat="1" ht="16.05" customHeight="1" x14ac:dyDescent="0.5"/>
    <row r="292" s="27" customFormat="1" ht="16.05" customHeight="1" x14ac:dyDescent="0.5"/>
    <row r="293" s="27" customFormat="1" ht="16.05" customHeight="1" x14ac:dyDescent="0.5"/>
    <row r="294" s="27" customFormat="1" ht="16.05" customHeight="1" x14ac:dyDescent="0.5"/>
    <row r="295" s="27" customFormat="1" ht="16.05" customHeight="1" x14ac:dyDescent="0.5"/>
    <row r="296" s="27" customFormat="1" ht="16.05" customHeight="1" x14ac:dyDescent="0.5"/>
    <row r="297" s="27" customFormat="1" ht="16.05" customHeight="1" x14ac:dyDescent="0.5"/>
    <row r="298" s="27" customFormat="1" ht="16.05" customHeight="1" x14ac:dyDescent="0.5"/>
    <row r="299" s="27" customFormat="1" ht="16.05" customHeight="1" x14ac:dyDescent="0.5"/>
    <row r="300" s="27" customFormat="1" ht="16.05" customHeight="1" x14ac:dyDescent="0.5"/>
    <row r="301" s="27" customFormat="1" ht="16.05" customHeight="1" x14ac:dyDescent="0.5"/>
    <row r="302" s="27" customFormat="1" ht="16.05" customHeight="1" x14ac:dyDescent="0.5"/>
    <row r="303" s="27" customFormat="1" ht="16.05" customHeight="1" x14ac:dyDescent="0.5"/>
    <row r="304" s="27" customFormat="1" ht="16.05" customHeight="1" x14ac:dyDescent="0.5"/>
    <row r="305" s="27" customFormat="1" ht="16.05" customHeight="1" x14ac:dyDescent="0.5"/>
    <row r="306" s="27" customFormat="1" ht="16.05" customHeight="1" x14ac:dyDescent="0.5"/>
    <row r="307" s="27" customFormat="1" ht="16.05" customHeight="1" x14ac:dyDescent="0.5"/>
    <row r="308" s="27" customFormat="1" ht="16.05" customHeight="1" x14ac:dyDescent="0.5"/>
    <row r="309" s="27" customFormat="1" ht="16.05" customHeight="1" x14ac:dyDescent="0.5"/>
    <row r="310" s="27" customFormat="1" ht="16.05" customHeight="1" x14ac:dyDescent="0.5"/>
    <row r="311" s="27" customFormat="1" ht="16.05" customHeight="1" x14ac:dyDescent="0.5"/>
    <row r="312" s="27" customFormat="1" ht="16.05" customHeight="1" x14ac:dyDescent="0.5"/>
    <row r="313" s="27" customFormat="1" ht="16.05" customHeight="1" x14ac:dyDescent="0.5"/>
    <row r="314" s="27" customFormat="1" ht="16.05" customHeight="1" x14ac:dyDescent="0.5"/>
    <row r="315" s="27" customFormat="1" ht="16.05" customHeight="1" x14ac:dyDescent="0.5"/>
    <row r="316" s="27" customFormat="1" ht="16.05" customHeight="1" x14ac:dyDescent="0.5"/>
    <row r="317" s="27" customFormat="1" ht="16.05" customHeight="1" x14ac:dyDescent="0.5"/>
    <row r="318" s="27" customFormat="1" ht="16.05" customHeight="1" x14ac:dyDescent="0.5"/>
    <row r="319" s="27" customFormat="1" ht="16.05" customHeight="1" x14ac:dyDescent="0.5"/>
    <row r="320" s="27" customFormat="1" ht="16.05" customHeight="1" x14ac:dyDescent="0.5"/>
    <row r="321" s="27" customFormat="1" ht="16.05" customHeight="1" x14ac:dyDescent="0.5"/>
    <row r="322" s="27" customFormat="1" ht="16.05" customHeight="1" x14ac:dyDescent="0.5"/>
    <row r="323" s="27" customFormat="1" ht="16.05" customHeight="1" x14ac:dyDescent="0.5"/>
    <row r="324" s="27" customFormat="1" ht="16.05" customHeight="1" x14ac:dyDescent="0.5"/>
    <row r="325" s="27" customFormat="1" ht="16.05" customHeight="1" x14ac:dyDescent="0.5"/>
    <row r="326" s="27" customFormat="1" ht="16.05" customHeight="1" x14ac:dyDescent="0.5"/>
    <row r="327" s="27" customFormat="1" ht="16.05" customHeight="1" x14ac:dyDescent="0.5"/>
    <row r="328" s="27" customFormat="1" ht="16.05" customHeight="1" x14ac:dyDescent="0.5"/>
    <row r="329" s="27" customFormat="1" ht="16.05" customHeight="1" x14ac:dyDescent="0.5"/>
    <row r="330" s="27" customFormat="1" ht="16.05" customHeight="1" x14ac:dyDescent="0.5"/>
    <row r="331" s="27" customFormat="1" ht="16.05" customHeight="1" x14ac:dyDescent="0.5"/>
    <row r="332" s="27" customFormat="1" ht="16.05" customHeight="1" x14ac:dyDescent="0.5"/>
    <row r="333" s="27" customFormat="1" ht="16.05" customHeight="1" x14ac:dyDescent="0.5"/>
    <row r="334" s="27" customFormat="1" ht="16.05" customHeight="1" x14ac:dyDescent="0.5"/>
    <row r="335" s="27" customFormat="1" ht="16.05" customHeight="1" x14ac:dyDescent="0.5"/>
    <row r="336" s="27" customFormat="1" ht="16.05" customHeight="1" x14ac:dyDescent="0.5"/>
    <row r="337" s="27" customFormat="1" ht="16.05" customHeight="1" x14ac:dyDescent="0.5"/>
    <row r="338" s="27" customFormat="1" ht="16.05" customHeight="1" x14ac:dyDescent="0.5"/>
    <row r="339" s="27" customFormat="1" ht="16.05" customHeight="1" x14ac:dyDescent="0.5"/>
    <row r="340" s="27" customFormat="1" ht="16.05" customHeight="1" x14ac:dyDescent="0.5"/>
    <row r="341" s="27" customFormat="1" ht="16.05" customHeight="1" x14ac:dyDescent="0.5"/>
    <row r="342" s="27" customFormat="1" ht="16.05" customHeight="1" x14ac:dyDescent="0.5"/>
    <row r="343" s="27" customFormat="1" ht="16.05" customHeight="1" x14ac:dyDescent="0.5"/>
    <row r="344" s="27" customFormat="1" ht="16.05" customHeight="1" x14ac:dyDescent="0.5"/>
    <row r="345" s="27" customFormat="1" ht="16.05" customHeight="1" x14ac:dyDescent="0.5"/>
    <row r="346" s="27" customFormat="1" ht="16.05" customHeight="1" x14ac:dyDescent="0.5"/>
    <row r="347" s="27" customFormat="1" ht="16.05" customHeight="1" x14ac:dyDescent="0.5"/>
    <row r="348" s="27" customFormat="1" ht="16.05" customHeight="1" x14ac:dyDescent="0.5"/>
    <row r="349" s="27" customFormat="1" ht="16.05" customHeight="1" x14ac:dyDescent="0.5"/>
    <row r="350" s="27" customFormat="1" ht="16.05" customHeight="1" x14ac:dyDescent="0.5"/>
    <row r="351" s="27" customFormat="1" ht="16.05" customHeight="1" x14ac:dyDescent="0.5"/>
    <row r="352" s="27" customFormat="1" ht="16.05" customHeight="1" x14ac:dyDescent="0.5"/>
    <row r="353" s="27" customFormat="1" ht="16.05" customHeight="1" x14ac:dyDescent="0.5"/>
    <row r="354" s="27" customFormat="1" ht="16.05" customHeight="1" x14ac:dyDescent="0.5"/>
    <row r="355" s="27" customFormat="1" ht="16.05" customHeight="1" x14ac:dyDescent="0.5"/>
    <row r="356" s="27" customFormat="1" ht="16.05" customHeight="1" x14ac:dyDescent="0.5"/>
    <row r="357" s="27" customFormat="1" ht="16.05" customHeight="1" x14ac:dyDescent="0.5"/>
    <row r="358" s="27" customFormat="1" ht="16.05" customHeight="1" x14ac:dyDescent="0.5"/>
    <row r="359" s="27" customFormat="1" ht="16.05" customHeight="1" x14ac:dyDescent="0.5"/>
    <row r="360" s="27" customFormat="1" ht="16.05" customHeight="1" x14ac:dyDescent="0.5"/>
    <row r="361" s="27" customFormat="1" ht="16.05" customHeight="1" x14ac:dyDescent="0.5"/>
    <row r="362" s="27" customFormat="1" ht="16.05" customHeight="1" x14ac:dyDescent="0.5"/>
    <row r="363" s="27" customFormat="1" ht="16.05" customHeight="1" x14ac:dyDescent="0.5"/>
    <row r="364" s="27" customFormat="1" ht="16.05" customHeight="1" x14ac:dyDescent="0.5"/>
    <row r="365" s="27" customFormat="1" ht="16.05" customHeight="1" x14ac:dyDescent="0.5"/>
    <row r="366" s="27" customFormat="1" ht="16.05" customHeight="1" x14ac:dyDescent="0.5"/>
    <row r="367" s="27" customFormat="1" ht="16.05" customHeight="1" x14ac:dyDescent="0.5"/>
    <row r="368" s="27" customFormat="1" ht="16.05" customHeight="1" x14ac:dyDescent="0.5"/>
    <row r="369" s="27" customFormat="1" ht="16.05" customHeight="1" x14ac:dyDescent="0.5"/>
    <row r="370" s="27" customFormat="1" ht="16.05" customHeight="1" x14ac:dyDescent="0.5"/>
    <row r="371" s="27" customFormat="1" ht="16.05" customHeight="1" x14ac:dyDescent="0.5"/>
    <row r="372" s="27" customFormat="1" ht="16.05" customHeight="1" x14ac:dyDescent="0.5"/>
    <row r="373" s="27" customFormat="1" ht="16.05" customHeight="1" x14ac:dyDescent="0.5"/>
    <row r="374" s="27" customFormat="1" ht="16.05" customHeight="1" x14ac:dyDescent="0.5"/>
    <row r="375" s="27" customFormat="1" ht="16.05" customHeight="1" x14ac:dyDescent="0.5"/>
    <row r="376" s="27" customFormat="1" ht="16.05" customHeight="1" x14ac:dyDescent="0.5"/>
    <row r="377" s="27" customFormat="1" ht="16.05" customHeight="1" x14ac:dyDescent="0.5"/>
    <row r="378" s="27" customFormat="1" ht="16.05" customHeight="1" x14ac:dyDescent="0.5"/>
    <row r="379" s="27" customFormat="1" ht="16.05" customHeight="1" x14ac:dyDescent="0.5"/>
    <row r="380" s="27" customFormat="1" ht="16.05" customHeight="1" x14ac:dyDescent="0.5"/>
    <row r="381" s="27" customFormat="1" ht="16.05" customHeight="1" x14ac:dyDescent="0.5"/>
    <row r="382" s="27" customFormat="1" ht="16.05" customHeight="1" x14ac:dyDescent="0.5"/>
    <row r="383" s="27" customFormat="1" ht="16.05" customHeight="1" x14ac:dyDescent="0.5"/>
    <row r="384" s="27" customFormat="1" ht="16.05" customHeight="1" x14ac:dyDescent="0.5"/>
    <row r="385" s="27" customFormat="1" ht="16.05" customHeight="1" x14ac:dyDescent="0.5"/>
    <row r="386" s="27" customFormat="1" ht="16.05" customHeight="1" x14ac:dyDescent="0.5"/>
    <row r="387" s="27" customFormat="1" ht="16.05" customHeight="1" x14ac:dyDescent="0.5"/>
    <row r="388" s="27" customFormat="1" ht="16.05" customHeight="1" x14ac:dyDescent="0.5"/>
    <row r="389" s="27" customFormat="1" ht="16.05" customHeight="1" x14ac:dyDescent="0.5"/>
    <row r="390" s="27" customFormat="1" ht="16.05" customHeight="1" x14ac:dyDescent="0.5"/>
    <row r="391" s="27" customFormat="1" ht="16.05" customHeight="1" x14ac:dyDescent="0.5"/>
    <row r="392" s="27" customFormat="1" ht="16.05" customHeight="1" x14ac:dyDescent="0.5"/>
    <row r="393" s="27" customFormat="1" ht="16.05" customHeight="1" x14ac:dyDescent="0.5"/>
    <row r="394" s="27" customFormat="1" ht="16.05" customHeight="1" x14ac:dyDescent="0.5"/>
    <row r="395" s="27" customFormat="1" ht="16.05" customHeight="1" x14ac:dyDescent="0.5"/>
    <row r="396" s="27" customFormat="1" ht="16.05" customHeight="1" x14ac:dyDescent="0.5"/>
    <row r="397" s="27" customFormat="1" ht="16.05" customHeight="1" x14ac:dyDescent="0.5"/>
    <row r="398" s="27" customFormat="1" ht="16.05" customHeight="1" x14ac:dyDescent="0.5"/>
    <row r="399" s="27" customFormat="1" ht="16.05" customHeight="1" x14ac:dyDescent="0.5"/>
    <row r="400" s="27" customFormat="1" ht="16.05" customHeight="1" x14ac:dyDescent="0.5"/>
    <row r="401" s="27" customFormat="1" ht="16.05" customHeight="1" x14ac:dyDescent="0.5"/>
    <row r="402" s="27" customFormat="1" ht="16.05" customHeight="1" x14ac:dyDescent="0.5"/>
    <row r="403" s="27" customFormat="1" ht="16.05" customHeight="1" x14ac:dyDescent="0.5"/>
    <row r="404" s="27" customFormat="1" ht="16.05" customHeight="1" x14ac:dyDescent="0.5"/>
    <row r="405" s="27" customFormat="1" ht="16.05" customHeight="1" x14ac:dyDescent="0.5"/>
    <row r="406" s="27" customFormat="1" ht="16.05" customHeight="1" x14ac:dyDescent="0.5"/>
    <row r="407" s="27" customFormat="1" ht="16.05" customHeight="1" x14ac:dyDescent="0.5"/>
    <row r="408" s="27" customFormat="1" ht="16.05" customHeight="1" x14ac:dyDescent="0.5"/>
    <row r="409" s="27" customFormat="1" ht="16.05" customHeight="1" x14ac:dyDescent="0.5"/>
    <row r="410" s="27" customFormat="1" ht="16.05" customHeight="1" x14ac:dyDescent="0.5"/>
    <row r="411" s="27" customFormat="1" ht="16.05" customHeight="1" x14ac:dyDescent="0.5"/>
    <row r="412" s="27" customFormat="1" ht="16.05" customHeight="1" x14ac:dyDescent="0.5"/>
    <row r="413" s="27" customFormat="1" ht="16.05" customHeight="1" x14ac:dyDescent="0.5"/>
    <row r="414" s="27" customFormat="1" ht="16.05" customHeight="1" x14ac:dyDescent="0.5"/>
    <row r="415" s="27" customFormat="1" ht="16.05" customHeight="1" x14ac:dyDescent="0.5"/>
    <row r="416" s="27" customFormat="1" ht="16.05" customHeight="1" x14ac:dyDescent="0.5"/>
    <row r="417" s="27" customFormat="1" ht="16.05" customHeight="1" x14ac:dyDescent="0.5"/>
    <row r="418" s="27" customFormat="1" ht="16.05" customHeight="1" x14ac:dyDescent="0.5"/>
    <row r="419" s="27" customFormat="1" ht="16.05" customHeight="1" x14ac:dyDescent="0.5"/>
    <row r="420" s="27" customFormat="1" ht="16.05" customHeight="1" x14ac:dyDescent="0.5"/>
    <row r="421" s="27" customFormat="1" ht="16.05" customHeight="1" x14ac:dyDescent="0.5"/>
    <row r="422" s="27" customFormat="1" ht="16.05" customHeight="1" x14ac:dyDescent="0.5"/>
    <row r="423" s="27" customFormat="1" ht="16.05" customHeight="1" x14ac:dyDescent="0.5"/>
    <row r="424" s="27" customFormat="1" ht="16.05" customHeight="1" x14ac:dyDescent="0.5"/>
    <row r="425" s="27" customFormat="1" ht="16.05" customHeight="1" x14ac:dyDescent="0.5"/>
    <row r="426" s="27" customFormat="1" ht="16.05" customHeight="1" x14ac:dyDescent="0.5"/>
    <row r="427" s="27" customFormat="1" ht="16.05" customHeight="1" x14ac:dyDescent="0.5"/>
    <row r="428" s="27" customFormat="1" ht="16.05" customHeight="1" x14ac:dyDescent="0.5"/>
    <row r="429" s="27" customFormat="1" ht="16.05" customHeight="1" x14ac:dyDescent="0.5"/>
    <row r="430" s="27" customFormat="1" ht="16.05" customHeight="1" x14ac:dyDescent="0.5"/>
    <row r="431" s="27" customFormat="1" ht="16.05" customHeight="1" x14ac:dyDescent="0.5"/>
    <row r="432" s="27" customFormat="1" ht="16.05" customHeight="1" x14ac:dyDescent="0.5"/>
    <row r="433" s="27" customFormat="1" ht="16.05" customHeight="1" x14ac:dyDescent="0.5"/>
    <row r="434" s="27" customFormat="1" ht="16.05" customHeight="1" x14ac:dyDescent="0.5"/>
    <row r="435" s="27" customFormat="1" ht="16.05" customHeight="1" x14ac:dyDescent="0.5"/>
    <row r="436" s="27" customFormat="1" ht="16.05" customHeight="1" x14ac:dyDescent="0.5"/>
    <row r="437" s="27" customFormat="1" ht="16.05" customHeight="1" x14ac:dyDescent="0.5"/>
    <row r="438" s="27" customFormat="1" ht="16.05" customHeight="1" x14ac:dyDescent="0.5"/>
    <row r="439" s="27" customFormat="1" ht="16.05" customHeight="1" x14ac:dyDescent="0.5"/>
    <row r="440" s="27" customFormat="1" ht="16.05" customHeight="1" x14ac:dyDescent="0.5"/>
    <row r="441" s="27" customFormat="1" ht="16.05" customHeight="1" x14ac:dyDescent="0.5"/>
    <row r="442" s="27" customFormat="1" ht="16.05" customHeight="1" x14ac:dyDescent="0.5"/>
    <row r="443" s="27" customFormat="1" ht="16.05" customHeight="1" x14ac:dyDescent="0.5"/>
    <row r="444" s="27" customFormat="1" ht="16.05" customHeight="1" x14ac:dyDescent="0.5"/>
    <row r="445" s="27" customFormat="1" ht="16.05" customHeight="1" x14ac:dyDescent="0.5"/>
    <row r="446" s="27" customFormat="1" ht="16.05" customHeight="1" x14ac:dyDescent="0.5"/>
    <row r="447" s="27" customFormat="1" ht="16.05" customHeight="1" x14ac:dyDescent="0.5"/>
    <row r="448" s="27" customFormat="1" ht="16.05" customHeight="1" x14ac:dyDescent="0.5"/>
    <row r="449" s="27" customFormat="1" ht="16.05" customHeight="1" x14ac:dyDescent="0.5"/>
    <row r="450" s="27" customFormat="1" ht="16.05" customHeight="1" x14ac:dyDescent="0.5"/>
    <row r="451" s="27" customFormat="1" ht="16.05" customHeight="1" x14ac:dyDescent="0.5"/>
    <row r="452" s="27" customFormat="1" ht="16.05" customHeight="1" x14ac:dyDescent="0.5"/>
    <row r="453" s="27" customFormat="1" ht="16.05" customHeight="1" x14ac:dyDescent="0.5"/>
    <row r="454" s="27" customFormat="1" ht="16.05" customHeight="1" x14ac:dyDescent="0.5"/>
    <row r="455" s="27" customFormat="1" ht="16.05" customHeight="1" x14ac:dyDescent="0.5"/>
    <row r="456" s="27" customFormat="1" ht="16.05" customHeight="1" x14ac:dyDescent="0.5"/>
    <row r="457" s="27" customFormat="1" ht="16.05" customHeight="1" x14ac:dyDescent="0.5"/>
    <row r="458" s="27" customFormat="1" ht="16.05" customHeight="1" x14ac:dyDescent="0.5"/>
    <row r="459" s="27" customFormat="1" ht="16.05" customHeight="1" x14ac:dyDescent="0.5"/>
    <row r="460" s="27" customFormat="1" ht="16.05" customHeight="1" x14ac:dyDescent="0.5"/>
    <row r="461" s="27" customFormat="1" ht="16.05" customHeight="1" x14ac:dyDescent="0.5"/>
    <row r="462" s="27" customFormat="1" ht="16.05" customHeight="1" x14ac:dyDescent="0.5"/>
    <row r="463" s="27" customFormat="1" ht="16.05" customHeight="1" x14ac:dyDescent="0.5"/>
    <row r="464" s="27" customFormat="1" ht="16.05" customHeight="1" x14ac:dyDescent="0.5"/>
    <row r="465" s="27" customFormat="1" ht="16.05" customHeight="1" x14ac:dyDescent="0.5"/>
    <row r="466" s="27" customFormat="1" ht="16.05" customHeight="1" x14ac:dyDescent="0.5"/>
    <row r="467" s="27" customFormat="1" ht="16.05" customHeight="1" x14ac:dyDescent="0.5"/>
    <row r="468" s="27" customFormat="1" ht="16.05" customHeight="1" x14ac:dyDescent="0.5"/>
    <row r="469" s="27" customFormat="1" ht="16.05" customHeight="1" x14ac:dyDescent="0.5"/>
    <row r="470" s="27" customFormat="1" ht="16.05" customHeight="1" x14ac:dyDescent="0.5"/>
    <row r="471" s="27" customFormat="1" ht="16.05" customHeight="1" x14ac:dyDescent="0.5"/>
    <row r="472" s="27" customFormat="1" ht="16.05" customHeight="1" x14ac:dyDescent="0.5"/>
    <row r="473" s="27" customFormat="1" ht="16.05" customHeight="1" x14ac:dyDescent="0.5"/>
    <row r="474" s="27" customFormat="1" ht="16.05" customHeight="1" x14ac:dyDescent="0.5"/>
    <row r="475" s="27" customFormat="1" ht="16.05" customHeight="1" x14ac:dyDescent="0.5"/>
    <row r="476" s="27" customFormat="1" ht="16.05" customHeight="1" x14ac:dyDescent="0.5"/>
    <row r="477" s="27" customFormat="1" ht="16.05" customHeight="1" x14ac:dyDescent="0.5"/>
    <row r="478" s="27" customFormat="1" ht="16.05" customHeight="1" x14ac:dyDescent="0.5"/>
    <row r="479" s="27" customFormat="1" ht="16.05" customHeight="1" x14ac:dyDescent="0.5"/>
    <row r="480" s="27" customFormat="1" ht="16.05" customHeight="1" x14ac:dyDescent="0.5"/>
    <row r="481" s="27" customFormat="1" ht="16.05" customHeight="1" x14ac:dyDescent="0.5"/>
    <row r="482" s="27" customFormat="1" ht="16.05" customHeight="1" x14ac:dyDescent="0.5"/>
    <row r="483" s="27" customFormat="1" ht="16.05" customHeight="1" x14ac:dyDescent="0.5"/>
    <row r="484" s="27" customFormat="1" ht="16.05" customHeight="1" x14ac:dyDescent="0.5"/>
    <row r="485" s="27" customFormat="1" ht="16.05" customHeight="1" x14ac:dyDescent="0.5"/>
    <row r="486" s="27" customFormat="1" ht="16.05" customHeight="1" x14ac:dyDescent="0.5"/>
    <row r="487" s="27" customFormat="1" ht="16.05" customHeight="1" x14ac:dyDescent="0.5"/>
    <row r="488" s="27" customFormat="1" ht="16.05" customHeight="1" x14ac:dyDescent="0.5"/>
    <row r="489" s="27" customFormat="1" ht="16.05" customHeight="1" x14ac:dyDescent="0.5"/>
    <row r="490" s="27" customFormat="1" ht="16.05" customHeight="1" x14ac:dyDescent="0.5"/>
    <row r="491" s="27" customFormat="1" ht="16.05" customHeight="1" x14ac:dyDescent="0.5"/>
    <row r="492" s="27" customFormat="1" ht="16.05" customHeight="1" x14ac:dyDescent="0.5"/>
    <row r="493" s="27" customFormat="1" ht="16.05" customHeight="1" x14ac:dyDescent="0.5"/>
    <row r="494" s="27" customFormat="1" ht="16.05" customHeight="1" x14ac:dyDescent="0.5"/>
    <row r="495" s="27" customFormat="1" ht="16.05" customHeight="1" x14ac:dyDescent="0.5"/>
    <row r="496" s="27" customFormat="1" ht="16.05" customHeight="1" x14ac:dyDescent="0.5"/>
    <row r="497" s="27" customFormat="1" ht="16.05" customHeight="1" x14ac:dyDescent="0.5"/>
    <row r="498" s="27" customFormat="1" ht="16.05" customHeight="1" x14ac:dyDescent="0.5"/>
    <row r="499" s="27" customFormat="1" ht="16.05" customHeight="1" x14ac:dyDescent="0.5"/>
    <row r="500" s="27" customFormat="1" ht="16.05" customHeight="1" x14ac:dyDescent="0.5"/>
    <row r="501" s="27" customFormat="1" ht="16.05" customHeight="1" x14ac:dyDescent="0.5"/>
    <row r="502" s="27" customFormat="1" ht="16.05" customHeight="1" x14ac:dyDescent="0.5"/>
    <row r="503" s="27" customFormat="1" ht="16.05" customHeight="1" x14ac:dyDescent="0.5"/>
    <row r="504" s="27" customFormat="1" ht="16.05" customHeight="1" x14ac:dyDescent="0.5"/>
    <row r="505" s="27" customFormat="1" ht="16.05" customHeight="1" x14ac:dyDescent="0.5"/>
    <row r="506" s="27" customFormat="1" ht="16.05" customHeight="1" x14ac:dyDescent="0.5"/>
    <row r="507" s="27" customFormat="1" ht="16.05" customHeight="1" x14ac:dyDescent="0.5"/>
    <row r="508" s="27" customFormat="1" ht="16.05" customHeight="1" x14ac:dyDescent="0.5"/>
    <row r="509" s="27" customFormat="1" ht="16.05" customHeight="1" x14ac:dyDescent="0.5"/>
    <row r="510" s="27" customFormat="1" ht="16.05" customHeight="1" x14ac:dyDescent="0.5"/>
    <row r="511" s="27" customFormat="1" ht="16.05" customHeight="1" x14ac:dyDescent="0.5"/>
    <row r="512" s="27" customFormat="1" ht="16.05" customHeight="1" x14ac:dyDescent="0.5"/>
    <row r="513" s="27" customFormat="1" ht="16.05" customHeight="1" x14ac:dyDescent="0.5"/>
    <row r="514" s="27" customFormat="1" ht="16.05" customHeight="1" x14ac:dyDescent="0.5"/>
    <row r="515" s="27" customFormat="1" ht="16.05" customHeight="1" x14ac:dyDescent="0.5"/>
    <row r="516" s="27" customFormat="1" ht="16.05" customHeight="1" x14ac:dyDescent="0.5"/>
    <row r="517" s="27" customFormat="1" ht="16.05" customHeight="1" x14ac:dyDescent="0.5"/>
    <row r="518" s="27" customFormat="1" ht="16.05" customHeight="1" x14ac:dyDescent="0.5"/>
    <row r="519" s="27" customFormat="1" ht="16.05" customHeight="1" x14ac:dyDescent="0.5"/>
    <row r="520" s="27" customFormat="1" ht="16.05" customHeight="1" x14ac:dyDescent="0.5"/>
    <row r="521" s="27" customFormat="1" ht="16.05" customHeight="1" x14ac:dyDescent="0.5"/>
    <row r="522" s="27" customFormat="1" ht="16.05" customHeight="1" x14ac:dyDescent="0.5"/>
    <row r="523" s="27" customFormat="1" ht="16.05" customHeight="1" x14ac:dyDescent="0.5"/>
    <row r="524" s="27" customFormat="1" ht="16.05" customHeight="1" x14ac:dyDescent="0.5"/>
    <row r="525" s="27" customFormat="1" ht="16.05" customHeight="1" x14ac:dyDescent="0.5"/>
    <row r="526" s="27" customFormat="1" ht="16.05" customHeight="1" x14ac:dyDescent="0.5"/>
    <row r="527" s="27" customFormat="1" ht="16.05" customHeight="1" x14ac:dyDescent="0.5"/>
    <row r="528" s="27" customFormat="1" ht="16.05" customHeight="1" x14ac:dyDescent="0.5"/>
    <row r="529" s="27" customFormat="1" ht="16.05" customHeight="1" x14ac:dyDescent="0.5"/>
    <row r="530" s="27" customFormat="1" ht="16.05" customHeight="1" x14ac:dyDescent="0.5"/>
    <row r="531" s="27" customFormat="1" ht="16.05" customHeight="1" x14ac:dyDescent="0.5"/>
    <row r="532" s="27" customFormat="1" ht="16.05" customHeight="1" x14ac:dyDescent="0.5"/>
    <row r="533" s="27" customFormat="1" ht="16.05" customHeight="1" x14ac:dyDescent="0.5"/>
    <row r="534" s="27" customFormat="1" ht="16.05" customHeight="1" x14ac:dyDescent="0.5"/>
    <row r="535" s="27" customFormat="1" ht="16.05" customHeight="1" x14ac:dyDescent="0.5"/>
    <row r="536" s="27" customFormat="1" ht="16.05" customHeight="1" x14ac:dyDescent="0.5"/>
    <row r="537" s="27" customFormat="1" ht="16.05" customHeight="1" x14ac:dyDescent="0.5"/>
    <row r="538" s="27" customFormat="1" ht="16.05" customHeight="1" x14ac:dyDescent="0.5"/>
    <row r="539" s="27" customFormat="1" ht="16.05" customHeight="1" x14ac:dyDescent="0.5"/>
    <row r="540" s="27" customFormat="1" ht="16.05" customHeight="1" x14ac:dyDescent="0.5"/>
    <row r="541" s="27" customFormat="1" ht="16.05" customHeight="1" x14ac:dyDescent="0.5"/>
    <row r="542" s="27" customFormat="1" ht="16.05" customHeight="1" x14ac:dyDescent="0.5"/>
    <row r="543" s="27" customFormat="1" ht="16.05" customHeight="1" x14ac:dyDescent="0.5"/>
    <row r="544" s="27" customFormat="1" ht="16.05" customHeight="1" x14ac:dyDescent="0.5"/>
    <row r="545" s="27" customFormat="1" ht="16.05" customHeight="1" x14ac:dyDescent="0.5"/>
    <row r="546" s="27" customFormat="1" ht="16.05" customHeight="1" x14ac:dyDescent="0.5"/>
    <row r="547" s="27" customFormat="1" ht="16.05" customHeight="1" x14ac:dyDescent="0.5"/>
    <row r="548" s="27" customFormat="1" ht="16.05" customHeight="1" x14ac:dyDescent="0.5"/>
    <row r="549" s="27" customFormat="1" ht="16.05" customHeight="1" x14ac:dyDescent="0.5"/>
    <row r="550" s="27" customFormat="1" ht="16.05" customHeight="1" x14ac:dyDescent="0.5"/>
    <row r="551" s="27" customFormat="1" ht="16.05" customHeight="1" x14ac:dyDescent="0.5"/>
    <row r="552" s="27" customFormat="1" ht="16.05" customHeight="1" x14ac:dyDescent="0.5"/>
    <row r="553" s="27" customFormat="1" ht="16.05" customHeight="1" x14ac:dyDescent="0.5"/>
    <row r="554" s="27" customFormat="1" ht="16.05" customHeight="1" x14ac:dyDescent="0.5"/>
    <row r="555" s="27" customFormat="1" ht="16.05" customHeight="1" x14ac:dyDescent="0.5"/>
    <row r="556" s="27" customFormat="1" ht="16.05" customHeight="1" x14ac:dyDescent="0.5"/>
    <row r="557" s="27" customFormat="1" ht="16.05" customHeight="1" x14ac:dyDescent="0.5"/>
    <row r="558" s="27" customFormat="1" ht="16.05" customHeight="1" x14ac:dyDescent="0.5"/>
    <row r="559" s="27" customFormat="1" ht="16.05" customHeight="1" x14ac:dyDescent="0.5"/>
    <row r="560" s="27" customFormat="1" ht="16.05" customHeight="1" x14ac:dyDescent="0.5"/>
    <row r="561" s="27" customFormat="1" ht="16.05" customHeight="1" x14ac:dyDescent="0.5"/>
    <row r="562" s="27" customFormat="1" ht="16.05" customHeight="1" x14ac:dyDescent="0.5"/>
    <row r="563" s="27" customFormat="1" ht="16.05" customHeight="1" x14ac:dyDescent="0.5"/>
    <row r="564" s="27" customFormat="1" ht="16.05" customHeight="1" x14ac:dyDescent="0.5"/>
    <row r="565" s="27" customFormat="1" ht="16.05" customHeight="1" x14ac:dyDescent="0.5"/>
    <row r="566" s="27" customFormat="1" ht="16.05" customHeight="1" x14ac:dyDescent="0.5"/>
    <row r="567" s="27" customFormat="1" ht="16.05" customHeight="1" x14ac:dyDescent="0.5"/>
    <row r="568" s="27" customFormat="1" ht="16.05" customHeight="1" x14ac:dyDescent="0.5"/>
    <row r="569" s="27" customFormat="1" ht="16.05" customHeight="1" x14ac:dyDescent="0.5"/>
    <row r="570" s="27" customFormat="1" ht="16.05" customHeight="1" x14ac:dyDescent="0.5"/>
    <row r="571" s="27" customFormat="1" ht="16.05" customHeight="1" x14ac:dyDescent="0.5"/>
    <row r="572" s="27" customFormat="1" ht="16.05" customHeight="1" x14ac:dyDescent="0.5"/>
    <row r="573" s="27" customFormat="1" ht="16.05" customHeight="1" x14ac:dyDescent="0.5"/>
    <row r="574" s="27" customFormat="1" ht="16.05" customHeight="1" x14ac:dyDescent="0.5"/>
    <row r="575" s="27" customFormat="1" ht="16.05" customHeight="1" x14ac:dyDescent="0.5"/>
    <row r="576" s="27" customFormat="1" ht="16.05" customHeight="1" x14ac:dyDescent="0.5"/>
    <row r="577" s="27" customFormat="1" ht="16.05" customHeight="1" x14ac:dyDescent="0.5"/>
    <row r="578" s="27" customFormat="1" ht="16.05" customHeight="1" x14ac:dyDescent="0.5"/>
    <row r="579" s="27" customFormat="1" ht="16.05" customHeight="1" x14ac:dyDescent="0.5"/>
    <row r="580" s="27" customFormat="1" ht="16.05" customHeight="1" x14ac:dyDescent="0.5"/>
    <row r="581" s="27" customFormat="1" ht="16.05" customHeight="1" x14ac:dyDescent="0.5"/>
    <row r="582" s="27" customFormat="1" ht="16.05" customHeight="1" x14ac:dyDescent="0.5"/>
    <row r="583" s="27" customFormat="1" ht="16.05" customHeight="1" x14ac:dyDescent="0.5"/>
    <row r="584" s="27" customFormat="1" ht="16.05" customHeight="1" x14ac:dyDescent="0.5"/>
    <row r="585" s="27" customFormat="1" ht="16.05" customHeight="1" x14ac:dyDescent="0.5"/>
    <row r="586" s="27" customFormat="1" ht="16.05" customHeight="1" x14ac:dyDescent="0.5"/>
    <row r="587" s="27" customFormat="1" ht="16.05" customHeight="1" x14ac:dyDescent="0.5"/>
    <row r="588" s="27" customFormat="1" ht="16.05" customHeight="1" x14ac:dyDescent="0.5"/>
    <row r="589" s="27" customFormat="1" ht="16.05" customHeight="1" x14ac:dyDescent="0.5"/>
    <row r="590" s="27" customFormat="1" ht="16.05" customHeight="1" x14ac:dyDescent="0.5"/>
    <row r="591" s="27" customFormat="1" ht="16.05" customHeight="1" x14ac:dyDescent="0.5"/>
    <row r="592" s="27" customFormat="1" ht="16.05" customHeight="1" x14ac:dyDescent="0.5"/>
    <row r="593" s="27" customFormat="1" ht="16.05" customHeight="1" x14ac:dyDescent="0.5"/>
    <row r="594" s="27" customFormat="1" ht="16.05" customHeight="1" x14ac:dyDescent="0.5"/>
    <row r="595" s="27" customFormat="1" ht="16.05" customHeight="1" x14ac:dyDescent="0.5"/>
    <row r="596" s="27" customFormat="1" ht="16.05" customHeight="1" x14ac:dyDescent="0.5"/>
    <row r="597" s="27" customFormat="1" ht="16.05" customHeight="1" x14ac:dyDescent="0.5"/>
    <row r="598" s="27" customFormat="1" ht="16.05" customHeight="1" x14ac:dyDescent="0.5"/>
    <row r="599" s="27" customFormat="1" ht="16.05" customHeight="1" x14ac:dyDescent="0.5"/>
    <row r="600" s="27" customFormat="1" ht="16.05" customHeight="1" x14ac:dyDescent="0.5"/>
    <row r="601" s="27" customFormat="1" ht="16.05" customHeight="1" x14ac:dyDescent="0.5"/>
    <row r="602" s="27" customFormat="1" ht="16.05" customHeight="1" x14ac:dyDescent="0.5"/>
    <row r="603" s="27" customFormat="1" ht="16.05" customHeight="1" x14ac:dyDescent="0.5"/>
    <row r="604" s="27" customFormat="1" ht="16.05" customHeight="1" x14ac:dyDescent="0.5"/>
    <row r="605" s="27" customFormat="1" ht="16.05" customHeight="1" x14ac:dyDescent="0.5"/>
    <row r="606" s="27" customFormat="1" ht="16.05" customHeight="1" x14ac:dyDescent="0.5"/>
    <row r="607" s="27" customFormat="1" ht="16.05" customHeight="1" x14ac:dyDescent="0.5"/>
    <row r="608" s="27" customFormat="1" ht="16.05" customHeight="1" x14ac:dyDescent="0.5"/>
    <row r="609" s="27" customFormat="1" ht="16.05" customHeight="1" x14ac:dyDescent="0.5"/>
    <row r="610" s="27" customFormat="1" ht="16.05" customHeight="1" x14ac:dyDescent="0.5"/>
    <row r="611" s="27" customFormat="1" ht="16.05" customHeight="1" x14ac:dyDescent="0.5"/>
    <row r="612" s="27" customFormat="1" ht="16.05" customHeight="1" x14ac:dyDescent="0.5"/>
    <row r="613" s="27" customFormat="1" ht="16.05" customHeight="1" x14ac:dyDescent="0.5"/>
    <row r="614" s="27" customFormat="1" ht="16.05" customHeight="1" x14ac:dyDescent="0.5"/>
    <row r="615" s="27" customFormat="1" ht="16.05" customHeight="1" x14ac:dyDescent="0.5"/>
    <row r="616" s="27" customFormat="1" ht="16.05" customHeight="1" x14ac:dyDescent="0.5"/>
    <row r="617" s="27" customFormat="1" ht="16.05" customHeight="1" x14ac:dyDescent="0.5"/>
    <row r="618" s="27" customFormat="1" ht="16.05" customHeight="1" x14ac:dyDescent="0.5"/>
    <row r="619" s="27" customFormat="1" ht="16.05" customHeight="1" x14ac:dyDescent="0.5"/>
    <row r="620" s="27" customFormat="1" ht="16.05" customHeight="1" x14ac:dyDescent="0.5"/>
    <row r="621" s="27" customFormat="1" ht="16.05" customHeight="1" x14ac:dyDescent="0.5"/>
    <row r="622" s="27" customFormat="1" ht="16.05" customHeight="1" x14ac:dyDescent="0.5"/>
    <row r="623" s="27" customFormat="1" ht="16.05" customHeight="1" x14ac:dyDescent="0.5"/>
    <row r="624" s="27" customFormat="1" ht="16.05" customHeight="1" x14ac:dyDescent="0.5"/>
    <row r="625" s="27" customFormat="1" ht="16.05" customHeight="1" x14ac:dyDescent="0.5"/>
    <row r="626" s="27" customFormat="1" ht="16.05" customHeight="1" x14ac:dyDescent="0.5"/>
    <row r="627" s="27" customFormat="1" ht="16.05" customHeight="1" x14ac:dyDescent="0.5"/>
    <row r="628" s="27" customFormat="1" ht="16.05" customHeight="1" x14ac:dyDescent="0.5"/>
    <row r="629" s="27" customFormat="1" ht="16.05" customHeight="1" x14ac:dyDescent="0.5"/>
    <row r="630" s="27" customFormat="1" ht="16.05" customHeight="1" x14ac:dyDescent="0.5"/>
    <row r="631" s="27" customFormat="1" ht="16.05" customHeight="1" x14ac:dyDescent="0.5"/>
    <row r="632" s="27" customFormat="1" ht="16.05" customHeight="1" x14ac:dyDescent="0.5"/>
    <row r="633" s="27" customFormat="1" ht="16.05" customHeight="1" x14ac:dyDescent="0.5"/>
    <row r="634" s="27" customFormat="1" ht="16.05" customHeight="1" x14ac:dyDescent="0.5"/>
    <row r="635" s="27" customFormat="1" ht="16.05" customHeight="1" x14ac:dyDescent="0.5"/>
    <row r="636" s="27" customFormat="1" ht="16.05" customHeight="1" x14ac:dyDescent="0.5"/>
    <row r="637" s="27" customFormat="1" ht="16.05" customHeight="1" x14ac:dyDescent="0.5"/>
    <row r="638" s="27" customFormat="1" ht="16.05" customHeight="1" x14ac:dyDescent="0.5"/>
    <row r="639" s="27" customFormat="1" ht="16.05" customHeight="1" x14ac:dyDescent="0.5"/>
    <row r="640" s="27" customFormat="1" ht="16.05" customHeight="1" x14ac:dyDescent="0.5"/>
    <row r="641" s="27" customFormat="1" ht="16.05" customHeight="1" x14ac:dyDescent="0.5"/>
    <row r="642" s="27" customFormat="1" ht="16.05" customHeight="1" x14ac:dyDescent="0.5"/>
    <row r="643" s="27" customFormat="1" ht="16.05" customHeight="1" x14ac:dyDescent="0.5"/>
    <row r="644" s="27" customFormat="1" ht="16.05" customHeight="1" x14ac:dyDescent="0.5"/>
    <row r="645" s="27" customFormat="1" ht="16.05" customHeight="1" x14ac:dyDescent="0.5"/>
    <row r="646" s="27" customFormat="1" ht="16.05" customHeight="1" x14ac:dyDescent="0.5"/>
    <row r="647" s="27" customFormat="1" ht="16.05" customHeight="1" x14ac:dyDescent="0.5"/>
    <row r="648" s="27" customFormat="1" ht="16.05" customHeight="1" x14ac:dyDescent="0.5"/>
    <row r="649" s="27" customFormat="1" ht="16.05" customHeight="1" x14ac:dyDescent="0.5"/>
    <row r="650" s="27" customFormat="1" ht="16.05" customHeight="1" x14ac:dyDescent="0.5"/>
    <row r="651" s="27" customFormat="1" ht="16.05" customHeight="1" x14ac:dyDescent="0.5"/>
    <row r="652" s="27" customFormat="1" ht="16.05" customHeight="1" x14ac:dyDescent="0.5"/>
    <row r="653" s="27" customFormat="1" ht="16.05" customHeight="1" x14ac:dyDescent="0.5"/>
    <row r="654" s="27" customFormat="1" ht="16.05" customHeight="1" x14ac:dyDescent="0.5"/>
    <row r="655" s="27" customFormat="1" ht="16.05" customHeight="1" x14ac:dyDescent="0.5"/>
    <row r="656" s="27" customFormat="1" ht="16.05" customHeight="1" x14ac:dyDescent="0.5"/>
    <row r="657" s="27" customFormat="1" ht="16.05" customHeight="1" x14ac:dyDescent="0.5"/>
    <row r="658" s="27" customFormat="1" ht="16.05" customHeight="1" x14ac:dyDescent="0.5"/>
    <row r="659" s="27" customFormat="1" ht="16.05" customHeight="1" x14ac:dyDescent="0.5"/>
    <row r="660" s="27" customFormat="1" ht="16.05" customHeight="1" x14ac:dyDescent="0.5"/>
    <row r="661" s="27" customFormat="1" ht="16.05" customHeight="1" x14ac:dyDescent="0.5"/>
    <row r="662" s="27" customFormat="1" ht="16.05" customHeight="1" x14ac:dyDescent="0.5"/>
    <row r="663" s="27" customFormat="1" ht="16.05" customHeight="1" x14ac:dyDescent="0.5"/>
    <row r="664" s="27" customFormat="1" ht="16.05" customHeight="1" x14ac:dyDescent="0.5"/>
    <row r="665" s="27" customFormat="1" ht="16.05" customHeight="1" x14ac:dyDescent="0.5"/>
    <row r="666" s="27" customFormat="1" ht="16.05" customHeight="1" x14ac:dyDescent="0.5"/>
    <row r="667" s="27" customFormat="1" ht="16.05" customHeight="1" x14ac:dyDescent="0.5"/>
    <row r="668" s="27" customFormat="1" ht="16.05" customHeight="1" x14ac:dyDescent="0.5"/>
    <row r="669" s="27" customFormat="1" ht="16.05" customHeight="1" x14ac:dyDescent="0.5"/>
    <row r="670" s="27" customFormat="1" ht="16.05" customHeight="1" x14ac:dyDescent="0.5"/>
    <row r="671" s="27" customFormat="1" ht="16.05" customHeight="1" x14ac:dyDescent="0.5"/>
    <row r="672" s="27" customFormat="1" ht="16.05" customHeight="1" x14ac:dyDescent="0.5"/>
    <row r="673" s="27" customFormat="1" ht="16.05" customHeight="1" x14ac:dyDescent="0.5"/>
    <row r="674" s="27" customFormat="1" ht="16.05" customHeight="1" x14ac:dyDescent="0.5"/>
    <row r="675" s="27" customFormat="1" ht="16.05" customHeight="1" x14ac:dyDescent="0.5"/>
    <row r="676" s="27" customFormat="1" ht="16.05" customHeight="1" x14ac:dyDescent="0.5"/>
    <row r="677" s="27" customFormat="1" ht="16.05" customHeight="1" x14ac:dyDescent="0.5"/>
    <row r="678" s="27" customFormat="1" ht="16.05" customHeight="1" x14ac:dyDescent="0.5"/>
    <row r="679" s="27" customFormat="1" ht="16.05" customHeight="1" x14ac:dyDescent="0.5"/>
    <row r="680" s="27" customFormat="1" ht="16.05" customHeight="1" x14ac:dyDescent="0.5"/>
    <row r="681" s="27" customFormat="1" ht="16.05" customHeight="1" x14ac:dyDescent="0.5"/>
    <row r="682" s="27" customFormat="1" ht="16.05" customHeight="1" x14ac:dyDescent="0.5"/>
    <row r="683" s="27" customFormat="1" ht="16.05" customHeight="1" x14ac:dyDescent="0.5"/>
    <row r="684" s="27" customFormat="1" ht="16.05" customHeight="1" x14ac:dyDescent="0.5"/>
    <row r="685" s="27" customFormat="1" ht="16.05" customHeight="1" x14ac:dyDescent="0.5"/>
    <row r="686" s="27" customFormat="1" ht="16.05" customHeight="1" x14ac:dyDescent="0.5"/>
    <row r="687" s="27" customFormat="1" ht="16.05" customHeight="1" x14ac:dyDescent="0.5"/>
    <row r="688" s="27" customFormat="1" ht="16.05" customHeight="1" x14ac:dyDescent="0.5"/>
    <row r="689" s="27" customFormat="1" ht="16.05" customHeight="1" x14ac:dyDescent="0.5"/>
    <row r="690" s="27" customFormat="1" ht="16.05" customHeight="1" x14ac:dyDescent="0.5"/>
    <row r="691" s="27" customFormat="1" ht="16.05" customHeight="1" x14ac:dyDescent="0.5"/>
    <row r="692" s="27" customFormat="1" ht="16.05" customHeight="1" x14ac:dyDescent="0.5"/>
    <row r="693" s="27" customFormat="1" ht="16.05" customHeight="1" x14ac:dyDescent="0.5"/>
    <row r="694" s="27" customFormat="1" ht="16.05" customHeight="1" x14ac:dyDescent="0.5"/>
    <row r="695" s="27" customFormat="1" ht="16.05" customHeight="1" x14ac:dyDescent="0.5"/>
    <row r="696" s="27" customFormat="1" ht="16.05" customHeight="1" x14ac:dyDescent="0.5"/>
    <row r="697" s="27" customFormat="1" ht="16.05" customHeight="1" x14ac:dyDescent="0.5"/>
    <row r="698" s="27" customFormat="1" ht="16.05" customHeight="1" x14ac:dyDescent="0.5"/>
    <row r="699" s="27" customFormat="1" ht="16.05" customHeight="1" x14ac:dyDescent="0.5"/>
    <row r="700" s="27" customFormat="1" ht="16.05" customHeight="1" x14ac:dyDescent="0.5"/>
    <row r="701" s="27" customFormat="1" ht="16.05" customHeight="1" x14ac:dyDescent="0.5"/>
    <row r="702" s="27" customFormat="1" ht="16.05" customHeight="1" x14ac:dyDescent="0.5"/>
    <row r="703" s="27" customFormat="1" ht="16.05" customHeight="1" x14ac:dyDescent="0.5"/>
    <row r="704" s="27" customFormat="1" ht="16.05" customHeight="1" x14ac:dyDescent="0.5"/>
    <row r="705" s="27" customFormat="1" ht="16.05" customHeight="1" x14ac:dyDescent="0.5"/>
    <row r="706" s="27" customFormat="1" ht="16.05" customHeight="1" x14ac:dyDescent="0.5"/>
    <row r="707" s="27" customFormat="1" ht="16.05" customHeight="1" x14ac:dyDescent="0.5"/>
    <row r="708" s="27" customFormat="1" ht="16.05" customHeight="1" x14ac:dyDescent="0.5"/>
    <row r="709" s="27" customFormat="1" ht="16.05" customHeight="1" x14ac:dyDescent="0.5"/>
    <row r="710" s="27" customFormat="1" ht="16.05" customHeight="1" x14ac:dyDescent="0.5"/>
    <row r="711" s="27" customFormat="1" ht="16.05" customHeight="1" x14ac:dyDescent="0.5"/>
    <row r="712" s="27" customFormat="1" ht="16.05" customHeight="1" x14ac:dyDescent="0.5"/>
    <row r="713" s="27" customFormat="1" ht="16.05" customHeight="1" x14ac:dyDescent="0.5"/>
    <row r="714" s="27" customFormat="1" ht="16.05" customHeight="1" x14ac:dyDescent="0.5"/>
    <row r="715" s="27" customFormat="1" ht="16.05" customHeight="1" x14ac:dyDescent="0.5"/>
    <row r="716" s="27" customFormat="1" ht="16.05" customHeight="1" x14ac:dyDescent="0.5"/>
    <row r="717" s="27" customFormat="1" ht="16.05" customHeight="1" x14ac:dyDescent="0.5"/>
    <row r="718" s="27" customFormat="1" ht="16.05" customHeight="1" x14ac:dyDescent="0.5"/>
    <row r="719" s="27" customFormat="1" ht="16.05" customHeight="1" x14ac:dyDescent="0.5"/>
    <row r="720" s="27" customFormat="1" ht="16.05" customHeight="1" x14ac:dyDescent="0.5"/>
    <row r="721" s="27" customFormat="1" ht="16.05" customHeight="1" x14ac:dyDescent="0.5"/>
    <row r="722" s="27" customFormat="1" ht="16.05" customHeight="1" x14ac:dyDescent="0.5"/>
    <row r="723" s="27" customFormat="1" ht="16.05" customHeight="1" x14ac:dyDescent="0.5"/>
    <row r="724" s="27" customFormat="1" ht="16.05" customHeight="1" x14ac:dyDescent="0.5"/>
    <row r="725" s="27" customFormat="1" ht="16.05" customHeight="1" x14ac:dyDescent="0.5"/>
    <row r="726" s="27" customFormat="1" ht="16.05" customHeight="1" x14ac:dyDescent="0.5"/>
    <row r="727" s="27" customFormat="1" ht="16.05" customHeight="1" x14ac:dyDescent="0.5"/>
    <row r="728" s="27" customFormat="1" ht="16.05" customHeight="1" x14ac:dyDescent="0.5"/>
    <row r="729" s="27" customFormat="1" ht="16.05" customHeight="1" x14ac:dyDescent="0.5"/>
    <row r="730" s="27" customFormat="1" ht="16.05" customHeight="1" x14ac:dyDescent="0.5"/>
    <row r="731" s="27" customFormat="1" ht="16.05" customHeight="1" x14ac:dyDescent="0.5"/>
    <row r="732" s="27" customFormat="1" ht="16.05" customHeight="1" x14ac:dyDescent="0.5"/>
    <row r="733" s="27" customFormat="1" ht="16.05" customHeight="1" x14ac:dyDescent="0.5"/>
    <row r="734" s="27" customFormat="1" ht="16.05" customHeight="1" x14ac:dyDescent="0.5"/>
  </sheetData>
  <mergeCells count="4">
    <mergeCell ref="H16:L16"/>
    <mergeCell ref="H10:L10"/>
    <mergeCell ref="B30:D30"/>
    <mergeCell ref="L3:M3"/>
  </mergeCells>
  <printOptions horizontalCentered="1"/>
  <pageMargins left="0.2" right="0.2" top="0.25" bottom="0.25" header="0" footer="0"/>
  <pageSetup scale="56" fitToHeight="0" orientation="portrait" r:id="rId1"/>
  <ignoredErrors>
    <ignoredError sqref="E7" calculatedColumn="1"/>
  </ignoredErrors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5" id="{CA679A58-33B3-4E23-B41D-223F287AF956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L18:L37 L6:L8 L12:L14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86E3B0B-7F90-4824-8437-3F3F396E91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/>
  <cp:lastPrinted>2015-09-29T08:30:06Z</cp:lastPrinted>
  <dcterms:created xsi:type="dcterms:W3CDTF">2015-04-24T06:38:32Z</dcterms:created>
  <dcterms:modified xsi:type="dcterms:W3CDTF">2020-09-24T11:00:18Z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TC034580759991</vt:lpwstr>
  </property>
</Properties>
</file>