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hidePivotFieldList="1" defaultThemeVersion="166925"/>
  <mc:AlternateContent xmlns:mc="http://schemas.openxmlformats.org/markup-compatibility/2006">
    <mc:Choice Requires="x15">
      <x15ac:absPath xmlns:x15ac="http://schemas.microsoft.com/office/spreadsheetml/2010/11/ac" url="C:\Users\DORHEN\Desktop\Research-Project\Data\"/>
    </mc:Choice>
  </mc:AlternateContent>
  <xr:revisionPtr revIDLastSave="0" documentId="13_ncr:1_{1807AD0F-868F-4C67-9145-B8A68CABE44A}" xr6:coauthVersionLast="47" xr6:coauthVersionMax="47" xr10:uidLastSave="{00000000-0000-0000-0000-000000000000}"/>
  <bookViews>
    <workbookView xWindow="-120" yWindow="-120" windowWidth="20730" windowHeight="11160" tabRatio="821" firstSheet="4" activeTab="6"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LocalIndustry" sheetId="10" r:id="rId9"/>
    <sheet name="FuelProductionEmissionsForTrans" sheetId="5" r:id="rId10"/>
    <sheet name="Polutant Register - GHG" sheetId="9" r:id="rId11"/>
    <sheet name="Construction" sheetId="7" r:id="rId12"/>
    <sheet name="Cumulative Construction Area" sheetId="13" r:id="rId13"/>
  </sheets>
  <externalReferences>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xlnm._FilterDatabase" localSheetId="10"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3" i="7" l="1"/>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G47" i="7" l="1"/>
  <c r="C29" i="5" l="1"/>
  <c r="AA70" i="6" l="1"/>
  <c r="AA69" i="6"/>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Z69" i="6"/>
  <c r="Y55" i="6"/>
  <c r="Z55" i="6" s="1"/>
  <c r="Z5" i="6"/>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46" i="6"/>
  <c r="Z47" i="6"/>
  <c r="Z48" i="6"/>
  <c r="Z49" i="6"/>
  <c r="Z50" i="6"/>
  <c r="Z51" i="6"/>
  <c r="Z52" i="6"/>
  <c r="Z53" i="6"/>
  <c r="Z54" i="6"/>
  <c r="Z56" i="6"/>
  <c r="Z59" i="6"/>
  <c r="Z62" i="6"/>
  <c r="Z63" i="6"/>
  <c r="Z64" i="6"/>
  <c r="Z66" i="6"/>
  <c r="Z67" i="6"/>
  <c r="Z4" i="6"/>
  <c r="Y8" i="6"/>
  <c r="Y4" i="6"/>
  <c r="Y6" i="6"/>
  <c r="Y5" i="6"/>
  <c r="Y7"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6" i="6"/>
  <c r="Y57" i="6"/>
  <c r="Z57" i="6" s="1"/>
  <c r="Y58" i="6"/>
  <c r="Z58" i="6" s="1"/>
  <c r="Y59" i="6"/>
  <c r="Y60" i="6"/>
  <c r="Z60" i="6" s="1"/>
  <c r="Y61" i="6"/>
  <c r="Z61" i="6" s="1"/>
  <c r="Y62" i="6"/>
  <c r="Y63" i="6"/>
  <c r="Y64" i="6"/>
  <c r="Y65" i="6"/>
  <c r="Z65" i="6" s="1"/>
  <c r="Y66" i="6"/>
  <c r="Y67" i="6"/>
  <c r="Y69" i="6" l="1"/>
  <c r="Y70" i="6" s="1"/>
  <c r="D35" i="3" l="1"/>
  <c r="C33" i="3"/>
  <c r="B33" i="3"/>
  <c r="W27" i="12" l="1"/>
  <c r="W28" i="12"/>
  <c r="W29" i="12"/>
  <c r="W30" i="12"/>
  <c r="W31" i="12"/>
  <c r="W32" i="12"/>
  <c r="W33" i="12"/>
  <c r="W34" i="12"/>
  <c r="W35" i="12"/>
  <c r="W36" i="12"/>
  <c r="W26" i="12"/>
  <c r="W25" i="12"/>
  <c r="W24" i="12"/>
  <c r="W23" i="12"/>
  <c r="W22" i="12"/>
  <c r="W21" i="12"/>
  <c r="W20" i="12"/>
  <c r="W19" i="12"/>
  <c r="W18" i="12"/>
  <c r="W17" i="12"/>
  <c r="D17" i="11" l="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E3" i="11" l="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BD51" i="2" l="1"/>
  <c r="T42" i="2"/>
  <c r="O44" i="3" l="1"/>
  <c r="B35" i="3"/>
  <c r="AB37" i="3"/>
  <c r="E18" i="3"/>
  <c r="B49" i="2" l="1"/>
  <c r="M21" i="12" l="1"/>
  <c r="M28" i="12" l="1"/>
  <c r="M22" i="12" s="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C28" i="3" l="1"/>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F24" i="5" l="1"/>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B54" i="4" s="1"/>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stossel zeev</author>
    <author>zeev stossel</author>
  </authors>
  <commentList>
    <comment ref="W14" authorId="0"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1"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1"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<sst xmlns="http://schemas.openxmlformats.org/spreadsheetml/2006/main" count="12251" uniqueCount="1620">
  <si>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</si>
  <si>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</si>
  <si>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</si>
  <si>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</si>
  <si>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</si>
  <si>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</si>
  <si>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</si>
  <si>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</si>
  <si>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</si>
  <si>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</si>
  <si>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</si>
  <si>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</si>
  <si>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</si>
  <si>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</si>
  <si>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</si>
  <si>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</si>
  <si>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</si>
  <si>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</si>
  <si>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</si>
  <si>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</si>
  <si>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</si>
  <si>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</si>
  <si>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</si>
  <si>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</si>
  <si>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</si>
  <si>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</si>
  <si>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</si>
  <si>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</si>
  <si>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</si>
  <si>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</si>
  <si>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</si>
  <si>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</si>
  <si>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</si>
  <si>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</si>
  <si>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</si>
  <si>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</si>
  <si>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</si>
  <si>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</si>
  <si>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</si>
  <si>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</si>
  <si>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</si>
  <si>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</si>
  <si>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</si>
  <si>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</si>
  <si>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</si>
  <si>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</si>
  <si>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</si>
  <si>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</si>
  <si>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</si>
  <si>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</si>
  <si>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</si>
  <si>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</si>
  <si>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</si>
  <si>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</si>
  <si>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</si>
  <si>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</si>
  <si>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</si>
  <si>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</si>
  <si>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</si>
  <si>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</si>
  <si>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</si>
  <si>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</si>
  <si>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</si>
  <si>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</si>
  <si>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</si>
  <si>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</si>
  <si>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</si>
  <si>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</si>
  <si>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</si>
  <si>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</si>
  <si>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</si>
  <si>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</si>
  <si>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</si>
  <si>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</si>
  <si>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</si>
  <si>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</si>
  <si>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</si>
  <si>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</si>
  <si>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</si>
  <si>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</si>
  <si>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</si>
  <si>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</si>
  <si>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</si>
  <si>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</si>
  <si>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</si>
  <si>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</si>
  <si>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</si>
  <si>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</si>
  <si>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</si>
  <si>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</si>
  <si>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</si>
  <si>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</si>
  <si>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</si>
  <si>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</si>
  <si>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</si>
  <si>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</si>
  <si>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</si>
  <si>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</si>
  <si>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</si>
  <si>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</si>
  <si>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</si>
  <si>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</si>
  <si>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</si>
  <si>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</si>
  <si>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</si>
  <si>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</si>
  <si>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</si>
  <si>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</si>
  <si>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</si>
  <si>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</si>
  <si>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</si>
  <si>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</si>
  <si>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</si>
  <si>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</si>
  <si>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</si>
  <si>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</si>
  <si>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</si>
  <si>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</si>
  <si>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</si>
  <si>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</si>
  <si>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</si>
  <si>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</si>
  <si>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</si>
  <si>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</si>
  <si>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</si>
  <si>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</si>
  <si>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</si>
  <si>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</si>
  <si>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</si>
  <si>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</si>
  <si>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</si>
  <si>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</si>
  <si>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</si>
  <si>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</si>
  <si>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</si>
  <si>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</si>
  <si>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</si>
  <si>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</si>
  <si>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</si>
  <si>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</si>
  <si>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</si>
  <si>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</si>
  <si>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</si>
  <si>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</si>
  <si>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</si>
  <si>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</si>
  <si>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</si>
  <si>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</si>
  <si>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</si>
  <si>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</si>
  <si>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</si>
  <si>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</si>
  <si>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</si>
  <si>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</si>
  <si>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</si>
  <si>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</si>
  <si>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</si>
  <si>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</si>
  <si>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</si>
  <si>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</si>
  <si>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</si>
  <si>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</si>
  <si>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</si>
  <si>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</si>
  <si>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</si>
  <si>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</si>
  <si>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</si>
  <si>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</si>
  <si>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</si>
  <si>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</si>
  <si>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</si>
  <si>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</si>
  <si>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</si>
  <si>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</si>
  <si>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</si>
  <si>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</si>
  <si>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</si>
  <si>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</si>
  <si>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</si>
  <si>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</si>
  <si>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</si>
  <si>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</si>
  <si>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</si>
  <si>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</si>
  <si>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</si>
  <si>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</si>
  <si>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</si>
  <si>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</si>
  <si>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</si>
  <si>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</si>
  <si>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</si>
  <si>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</si>
  <si>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</si>
  <si>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</si>
  <si>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</si>
  <si>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</si>
  <si>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</si>
  <si>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</si>
  <si>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</si>
  <si>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</si>
  <si>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</si>
  <si>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</si>
  <si>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</si>
  <si>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</si>
  <si>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</si>
  <si>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</si>
  <si>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</si>
  <si>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</si>
  <si>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</si>
  <si>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</si>
  <si>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</si>
  <si>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</si>
  <si>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</si>
  <si>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</si>
  <si>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</si>
  <si>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</si>
  <si>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</si>
  <si>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</si>
  <si>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</si>
  <si>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</si>
  <si>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</si>
  <si>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</si>
  <si>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</si>
  <si>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</si>
  <si>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</si>
  <si>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</si>
  <si>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</si>
  <si>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</si>
  <si>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</si>
  <si>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</si>
  <si>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</si>
  <si>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</si>
  <si>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</si>
  <si>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</si>
  <si>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</si>
  <si>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</si>
  <si>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</si>
  <si>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ביתית קולחין</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</si>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</sst>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8">
    <numFmt numFmtId="43" formatCode="_ * #,##0.00_ ;_ * \-#,##0.00_ ;_ * &quot;-&quot;??_ ;_ @_ "/>
    <numFmt numFmtId="164" formatCode="_-&quot;₪&quot;* #,##0_-;\-&quot;₪&quot;* #,##0_-;_-&quot;₪&quot;* &quot;-&quot;_-;_-@_-"/>
    <numFmt numFmtId="165" formatCode="_-* #,##0_-;\-* #,##0_-;_-* &quot;-&quot;_-;_-@_-"/>
    <numFmt numFmtId="166" formatCode="_-* #,##0.00_-;\-* #,##0.00_-;_-* &quot;-&quot;??_-;_-@_-"/>
    <numFmt numFmtId="167" formatCode="_(* #,##0.00_);_(* \(#,##0.00\);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 numFmtId="213" formatCode="_ * #,##0.00_ ;_ * \-#,##0.00_ ;_ * &quot;-&quot;??_ ;_ @_ "/>
  </numFmts>
  <fonts count="164">
    <font>
      <sz val="11"/>
      <color theme="1"/>
      <name val="Arial"/>
      <family val="2"/>
      <charset val="177"/>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charset val="177"/>
      <scheme val="minor"/>
    </font>
    <font>
      <b/>
      <sz val="11"/>
      <color theme="1"/>
      <name val="Arial"/>
      <family val="2"/>
      <scheme val="minor"/>
    </font>
    <font>
      <sz val="8"/>
      <name val="Arial"/>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Arial"/>
      <family val="2"/>
      <scheme val="minor"/>
    </font>
    <font>
      <b/>
      <sz val="14"/>
      <color theme="1"/>
      <name val="Arial"/>
      <family val="2"/>
      <scheme val="minor"/>
    </font>
    <font>
      <sz val="14"/>
      <color theme="1"/>
      <name val="Arial"/>
      <family val="2"/>
      <scheme val="minor"/>
    </font>
    <font>
      <sz val="11"/>
      <color theme="0"/>
      <name val="Arial"/>
      <family val="2"/>
      <charset val="177"/>
      <scheme val="minor"/>
    </font>
    <font>
      <sz val="11"/>
      <color theme="1"/>
      <name val="Arial"/>
      <family val="2"/>
      <scheme val="minor"/>
    </font>
    <font>
      <b/>
      <sz val="9"/>
      <name val="Arial"/>
      <family val="2"/>
      <charset val="177"/>
    </font>
    <font>
      <sz val="10"/>
      <name val="Switzerland"/>
      <family val="2"/>
    </font>
    <font>
      <b/>
      <sz val="9"/>
      <name val="NarkisTam"/>
      <charset val="177"/>
    </font>
    <font>
      <sz val="11"/>
      <color theme="0"/>
      <name val="Arial"/>
      <family val="2"/>
      <scheme val="minor"/>
    </font>
    <font>
      <sz val="1"/>
      <color indexed="8"/>
      <name val="Courier"/>
      <family val="3"/>
    </font>
    <font>
      <b/>
      <sz val="1"/>
      <color indexed="8"/>
      <name val="Courier"/>
      <family val="3"/>
    </font>
    <font>
      <sz val="10"/>
      <color theme="1"/>
      <name val="Arial"/>
      <family val="2"/>
      <charset val="177"/>
    </font>
    <font>
      <b/>
      <sz val="11"/>
      <color rgb="FFFA7D00"/>
      <name val="Arial"/>
      <family val="2"/>
      <scheme val="minor"/>
    </font>
    <font>
      <sz val="11"/>
      <color rgb="FF006100"/>
      <name val="Arial"/>
      <family val="2"/>
      <scheme val="minor"/>
    </font>
    <font>
      <sz val="11"/>
      <color rgb="FFFF0000"/>
      <name val="Arial"/>
      <family val="2"/>
      <scheme val="minor"/>
    </font>
    <font>
      <i/>
      <sz val="11"/>
      <color rgb="FF7F7F7F"/>
      <name val="Arial"/>
      <family val="2"/>
      <scheme val="minor"/>
    </font>
    <font>
      <b/>
      <sz val="15"/>
      <color theme="3"/>
      <name val="Arial"/>
      <family val="2"/>
      <scheme val="minor"/>
    </font>
    <font>
      <b/>
      <sz val="13"/>
      <color theme="3"/>
      <name val="Arial"/>
      <family val="2"/>
      <scheme val="minor"/>
    </font>
    <font>
      <b/>
      <sz val="11"/>
      <color theme="3"/>
      <name val="Arial"/>
      <family val="2"/>
      <scheme val="minor"/>
    </font>
    <font>
      <b/>
      <sz val="18"/>
      <color theme="3"/>
      <name val="Times New Roman"/>
      <family val="2"/>
      <scheme val="major"/>
    </font>
    <font>
      <sz val="11"/>
      <color rgb="FF9C6500"/>
      <name val="Arial"/>
      <family val="2"/>
      <scheme val="minor"/>
    </font>
    <font>
      <b/>
      <sz val="11"/>
      <color rgb="FF3F3F3F"/>
      <name val="Arial"/>
      <family val="2"/>
      <scheme val="minor"/>
    </font>
    <font>
      <sz val="11"/>
      <color rgb="FF3F3F76"/>
      <name val="Arial"/>
      <family val="2"/>
      <scheme val="minor"/>
    </font>
    <font>
      <sz val="11"/>
      <color rgb="FF9C0006"/>
      <name val="Arial"/>
      <family val="2"/>
      <scheme val="minor"/>
    </font>
    <font>
      <b/>
      <sz val="11"/>
      <color theme="0"/>
      <name val="Arial"/>
      <family val="2"/>
      <scheme val="minor"/>
    </font>
    <font>
      <sz val="11"/>
      <color rgb="FFFA7D00"/>
      <name val="Arial"/>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Arial"/>
      <family val="2"/>
      <charset val="177"/>
      <scheme val="minor"/>
    </font>
    <font>
      <u/>
      <sz val="26"/>
      <color theme="1"/>
      <name val="Arial"/>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Arial"/>
      <family val="2"/>
      <scheme val="minor"/>
    </font>
    <font>
      <b/>
      <sz val="11"/>
      <name val="Arial"/>
      <family val="2"/>
      <scheme val="minor"/>
    </font>
    <font>
      <sz val="11"/>
      <name val="Arial"/>
      <family val="2"/>
      <scheme val="minor"/>
    </font>
    <font>
      <b/>
      <sz val="9"/>
      <color indexed="81"/>
      <name val="Tahoma"/>
      <family val="2"/>
    </font>
    <font>
      <sz val="9"/>
      <color indexed="81"/>
      <name val="Tahoma"/>
      <family val="2"/>
    </font>
    <font>
      <i/>
      <sz val="9"/>
      <color theme="1"/>
      <name val="Arial"/>
      <family val="2"/>
      <scheme val="minor"/>
    </font>
    <font>
      <b/>
      <sz val="16"/>
      <color theme="0"/>
      <name val="Arial"/>
      <family val="2"/>
      <scheme val="min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b/>
      <sz val="18"/>
      <color theme="3"/>
      <name val="Times New Roman"/>
      <family val="2"/>
      <charset val="177"/>
      <scheme val="major"/>
    </font>
    <font>
      <sz val="11"/>
      <color rgb="FF9C0006"/>
      <name val="Arial"/>
      <family val="2"/>
      <charset val="177"/>
      <scheme val="minor"/>
    </font>
    <font>
      <sz val="11"/>
      <color rgb="FF9C6500"/>
      <name val="Arial"/>
      <family val="2"/>
      <charset val="177"/>
      <scheme val="minor"/>
    </font>
    <font>
      <b/>
      <sz val="10"/>
      <name val="NarkisTam"/>
      <charset val="177"/>
    </font>
    <font>
      <sz val="7"/>
      <name val="NarkisTam Light"/>
      <charset val="177"/>
    </font>
    <font>
      <b/>
      <sz val="10"/>
      <color theme="1"/>
      <name val="Arial"/>
      <family val="2"/>
      <scheme val="minor"/>
    </font>
    <font>
      <b/>
      <sz val="11"/>
      <color rgb="FF000000"/>
      <name val="Arial"/>
      <family val="2"/>
      <scheme val="minor"/>
    </font>
    <font>
      <b/>
      <sz val="10"/>
      <name val="Arial"/>
      <family val="2"/>
      <scheme val="minor"/>
    </font>
    <font>
      <sz val="10"/>
      <name val="Arial"/>
      <family val="2"/>
      <scheme val="minor"/>
    </font>
    <font>
      <b/>
      <sz val="6"/>
      <name val="Arial"/>
      <family val="2"/>
    </font>
    <font>
      <sz val="12"/>
      <color theme="1"/>
      <name val="Arial"/>
      <family val="2"/>
      <scheme val="minor"/>
    </font>
    <font>
      <b/>
      <sz val="11"/>
      <color rgb="FFFF0000"/>
      <name val="Arial"/>
      <family val="2"/>
      <scheme val="minor"/>
    </font>
    <font>
      <i/>
      <sz val="8"/>
      <color theme="1"/>
      <name val="Arial"/>
      <family val="2"/>
      <scheme val="minor"/>
    </font>
    <font>
      <b/>
      <u/>
      <sz val="9"/>
      <color indexed="81"/>
      <name val="Tahoma"/>
      <family val="2"/>
    </font>
    <font>
      <i/>
      <sz val="10"/>
      <color theme="1"/>
      <name val="Arial"/>
      <family val="2"/>
      <scheme val="minor"/>
    </font>
    <font>
      <b/>
      <i/>
      <sz val="10"/>
      <color theme="1"/>
      <name val="Arial"/>
      <family val="2"/>
      <scheme val="minor"/>
    </font>
    <font>
      <sz val="9"/>
      <name val="Arial"/>
      <family val="2"/>
    </font>
    <font>
      <sz val="11"/>
      <name val="Arial"/>
      <family val="2"/>
    </font>
    <font>
      <b/>
      <sz val="16"/>
      <color theme="1"/>
      <name val="Arial"/>
      <family val="2"/>
      <scheme val="minor"/>
    </font>
    <font>
      <sz val="12"/>
      <color rgb="FF000000"/>
      <name val="Arial"/>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7"/>
      <color indexed="10"/>
      <name val="Arial"/>
      <family val="2"/>
    </font>
  </fonts>
  <fills count="88">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s>
  <borders count="165">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1505">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6"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4"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6" fontId="39" fillId="0" borderId="0" applyFont="0" applyFill="0" applyBorder="0" applyAlignment="0" applyProtection="0"/>
    <xf numFmtId="169" fontId="40" fillId="0" borderId="0" applyNumberFormat="0" applyFill="0" applyBorder="0" applyProtection="0"/>
    <xf numFmtId="166"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5" fontId="17" fillId="0" borderId="0" applyFont="0" applyFill="0" applyBorder="0" applyAlignment="0" applyProtection="0"/>
    <xf numFmtId="166"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6"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21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6" fontId="25" fillId="0" borderId="0" applyFont="0" applyFill="0" applyBorder="0" applyAlignment="0" applyProtection="0"/>
    <xf numFmtId="171" fontId="27" fillId="0" borderId="2">
      <protection locked="0"/>
    </xf>
    <xf numFmtId="213" fontId="17" fillId="0" borderId="0" applyFont="0" applyFill="0" applyBorder="0" applyAlignment="0" applyProtection="0"/>
  </cellStyleXfs>
  <cellXfs count="959">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6"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6" fontId="0" fillId="0" borderId="91" xfId="0" applyNumberFormat="1" applyBorder="1"/>
    <xf numFmtId="166"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68" fontId="17" fillId="2" borderId="128" xfId="636" applyNumberFormat="1" applyFont="1" applyFill="1" applyBorder="1" applyAlignment="1" applyProtection="1">
      <alignment wrapText="1"/>
    </xf>
    <xf numFmtId="2" fontId="17" fillId="0" borderId="49"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6" fontId="15" fillId="0" borderId="9" xfId="767" applyFont="1" applyBorder="1"/>
    <xf numFmtId="166"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6" fontId="15" fillId="0" borderId="91" xfId="767" applyFont="1" applyBorder="1"/>
    <xf numFmtId="166" fontId="15" fillId="0" borderId="4" xfId="767" applyFont="1" applyBorder="1"/>
    <xf numFmtId="166"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6" fontId="0" fillId="0" borderId="91" xfId="767" applyFont="1" applyBorder="1"/>
    <xf numFmtId="166" fontId="15" fillId="0" borderId="57" xfId="767" applyFont="1" applyBorder="1"/>
    <xf numFmtId="166" fontId="0" fillId="0" borderId="75" xfId="0" applyNumberFormat="1" applyBorder="1"/>
    <xf numFmtId="168" fontId="0" fillId="0" borderId="80" xfId="0" applyNumberFormat="1" applyBorder="1"/>
    <xf numFmtId="166"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6" fontId="0" fillId="0" borderId="62" xfId="767" applyFont="1" applyBorder="1"/>
    <xf numFmtId="3" fontId="0" fillId="0" borderId="56" xfId="0" applyNumberFormat="1" applyBorder="1"/>
    <xf numFmtId="166" fontId="0" fillId="0" borderId="57" xfId="0" applyNumberFormat="1" applyBorder="1"/>
    <xf numFmtId="166" fontId="0" fillId="0" borderId="56" xfId="767" applyFont="1" applyBorder="1"/>
    <xf numFmtId="166" fontId="0" fillId="0" borderId="49" xfId="767" applyFont="1" applyBorder="1"/>
    <xf numFmtId="3" fontId="0" fillId="0" borderId="79" xfId="0" applyNumberFormat="1" applyBorder="1"/>
    <xf numFmtId="166"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6" fontId="0" fillId="0" borderId="42" xfId="0" applyNumberFormat="1" applyBorder="1"/>
    <xf numFmtId="166" fontId="0" fillId="0" borderId="36" xfId="0" applyNumberFormat="1" applyBorder="1"/>
    <xf numFmtId="166"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6" fontId="0" fillId="0" borderId="36" xfId="767" applyFont="1" applyBorder="1"/>
    <xf numFmtId="166" fontId="0" fillId="0" borderId="92" xfId="767" applyFont="1" applyBorder="1"/>
    <xf numFmtId="166"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7"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6"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7"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6" fontId="17" fillId="0" borderId="91" xfId="767" applyFont="1" applyBorder="1"/>
    <xf numFmtId="0" fontId="3" fillId="0" borderId="91" xfId="0"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43" fontId="14" fillId="0" borderId="91" xfId="31" applyFont="1" applyFill="1" applyBorder="1"/>
    <xf numFmtId="193"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43" fontId="109" fillId="79" borderId="91" xfId="31" applyFont="1" applyFill="1" applyBorder="1"/>
    <xf numFmtId="43" fontId="14" fillId="79" borderId="91" xfId="3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6" fontId="0" fillId="0" borderId="0" xfId="0" applyNumberForma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6"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34" fillId="77" borderId="21"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xf numFmtId="0" fontId="0" fillId="0" borderId="0" xfId="0"/>
  </cellXfs>
  <cellStyles count="1505">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3" xfId="1442" xr:uid="{58B4CBF4-9838-413A-8628-65D366ABCECD}"/>
    <cellStyle name="20% - הדגשה1 2 3" xfId="182" xr:uid="{00000000-0005-0000-0000-00000F000000}"/>
    <cellStyle name="20% - הדגשה1 2 4" xfId="774" xr:uid="{00000000-0005-0000-0000-000010000000}"/>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3" xfId="1444" xr:uid="{40B78FCF-4FA9-4135-A573-BDE8F97B3362}"/>
    <cellStyle name="20% - הדגשה1 3 3" xfId="340" xr:uid="{00000000-0005-0000-0000-000014000000}"/>
    <cellStyle name="20% - הדגשה1 3 4" xfId="776" xr:uid="{00000000-0005-0000-0000-0000150000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3" xfId="1446" xr:uid="{A926F497-A3BA-42BA-AD65-A998EDBD4CAF}"/>
    <cellStyle name="20% - הדגשה2 2 3" xfId="183" xr:uid="{00000000-0005-0000-0000-000019000000}"/>
    <cellStyle name="20% - הדגשה2 2 4" xfId="778" xr:uid="{00000000-0005-0000-0000-00001A000000}"/>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3" xfId="1448" xr:uid="{A9D3DA7A-542A-4F95-9D2D-FF539645DB95}"/>
    <cellStyle name="20% - הדגשה2 3 3" xfId="341" xr:uid="{00000000-0005-0000-0000-00001E000000}"/>
    <cellStyle name="20% - הדגשה2 3 4" xfId="780" xr:uid="{00000000-0005-0000-0000-00001F000000}"/>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3" xfId="1450" xr:uid="{249A9446-639A-450C-AD5F-6A7DEE1C6D40}"/>
    <cellStyle name="20% - הדגשה3 2 3" xfId="184" xr:uid="{00000000-0005-0000-0000-000023000000}"/>
    <cellStyle name="20% - הדגשה3 2 4" xfId="782" xr:uid="{00000000-0005-0000-0000-000024000000}"/>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3" xfId="1452" xr:uid="{2177D38E-2AF4-4505-9C1D-C961A66F1111}"/>
    <cellStyle name="20% - הדגשה3 3 3" xfId="342" xr:uid="{00000000-0005-0000-0000-000028000000}"/>
    <cellStyle name="20% - הדגשה3 3 4" xfId="784" xr:uid="{00000000-0005-0000-0000-000029000000}"/>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3" xfId="1454" xr:uid="{D072CD24-E759-437F-BF2D-CE0D87F6D942}"/>
    <cellStyle name="20% - הדגשה4 2 3" xfId="185" xr:uid="{00000000-0005-0000-0000-00002D000000}"/>
    <cellStyle name="20% - הדגשה4 2 4" xfId="786" xr:uid="{00000000-0005-0000-0000-00002E000000}"/>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3" xfId="1456" xr:uid="{302D2E8A-C16A-49DD-89BE-35F2EB20888F}"/>
    <cellStyle name="20% - הדגשה4 3 3" xfId="343" xr:uid="{00000000-0005-0000-0000-000032000000}"/>
    <cellStyle name="20% - הדגשה4 3 4" xfId="788" xr:uid="{00000000-0005-0000-0000-000033000000}"/>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3" xfId="1458" xr:uid="{4E6A2AEA-D34A-43BF-B38E-0208968A7419}"/>
    <cellStyle name="20% - הדגשה5 2 3" xfId="186" xr:uid="{00000000-0005-0000-0000-000037000000}"/>
    <cellStyle name="20% - הדגשה5 2 4" xfId="790" xr:uid="{00000000-0005-0000-0000-000038000000}"/>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3" xfId="1460" xr:uid="{89589751-FE20-48CA-B968-35423426FC71}"/>
    <cellStyle name="20% - הדגשה5 3 3" xfId="344" xr:uid="{00000000-0005-0000-0000-00003C000000}"/>
    <cellStyle name="20% - הדגשה5 3 4" xfId="792" xr:uid="{00000000-0005-0000-0000-00003D000000}"/>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3" xfId="1462" xr:uid="{51A7612A-5D6E-45B9-8359-EDC8E3F4F50E}"/>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3" xfId="1464" xr:uid="{A719AB04-C111-4459-95E8-9FF64D31BE6B}"/>
    <cellStyle name="20% - הדגשה6 3 3" xfId="345" xr:uid="{00000000-0005-0000-0000-000047000000}"/>
    <cellStyle name="20% - הדגשה6 3 4" xfId="796" xr:uid="{00000000-0005-0000-0000-000048000000}"/>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3" xfId="1466" xr:uid="{CDEAAEC8-E076-4A13-B020-BCC377221DAF}"/>
    <cellStyle name="40% - הדגשה1 2 3" xfId="188" xr:uid="{00000000-0005-0000-0000-000058000000}"/>
    <cellStyle name="40% - הדגשה1 2 4" xfId="798" xr:uid="{00000000-0005-0000-0000-000059000000}"/>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3" xfId="1468" xr:uid="{C59964FB-0FEB-4735-B84C-1821FC68B701}"/>
    <cellStyle name="40% - הדגשה1 3 3" xfId="346" xr:uid="{00000000-0005-0000-0000-00005D000000}"/>
    <cellStyle name="40% - הדגשה1 3 4" xfId="800" xr:uid="{00000000-0005-0000-0000-00005E000000}"/>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3" xfId="1470" xr:uid="{C0E354E0-819D-4588-B495-EE0F0E652940}"/>
    <cellStyle name="40% - הדגשה2 2 3" xfId="189" xr:uid="{00000000-0005-0000-0000-000062000000}"/>
    <cellStyle name="40% - הדגשה2 2 4" xfId="802" xr:uid="{00000000-0005-0000-0000-000063000000}"/>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3" xfId="1472" xr:uid="{5A5DC470-63CE-46EE-B024-C292D9957EBB}"/>
    <cellStyle name="40% - הדגשה2 3 3" xfId="347" xr:uid="{00000000-0005-0000-0000-000067000000}"/>
    <cellStyle name="40% - הדגשה2 3 4" xfId="804" xr:uid="{00000000-0005-0000-0000-000068000000}"/>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3" xfId="1474" xr:uid="{7330FE56-937E-42D2-AC50-45DC71399EC1}"/>
    <cellStyle name="40% - הדגשה3 2 3" xfId="190" xr:uid="{00000000-0005-0000-0000-00006C000000}"/>
    <cellStyle name="40% - הדגשה3 2 4" xfId="806" xr:uid="{00000000-0005-0000-0000-00006D000000}"/>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3" xfId="1476" xr:uid="{89EE2744-9EC4-46F4-A5E9-33A8ADB97444}"/>
    <cellStyle name="40% - הדגשה3 3 3" xfId="348" xr:uid="{00000000-0005-0000-0000-000071000000}"/>
    <cellStyle name="40% - הדגשה3 3 4" xfId="808" xr:uid="{00000000-0005-0000-0000-0000720000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3" xfId="1478" xr:uid="{5FF45079-6047-42C7-A117-1D1B835EAE6A}"/>
    <cellStyle name="40% - הדגשה4 2 3" xfId="191" xr:uid="{00000000-0005-0000-0000-000076000000}"/>
    <cellStyle name="40% - הדגשה4 2 4" xfId="810" xr:uid="{00000000-0005-0000-0000-000077000000}"/>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3" xfId="1480" xr:uid="{DCC3D13D-7E22-4559-B0A9-95D15812FBCD}"/>
    <cellStyle name="40% - הדגשה4 3 3" xfId="349" xr:uid="{00000000-0005-0000-0000-00007B000000}"/>
    <cellStyle name="40% - הדגשה4 3 4" xfId="812" xr:uid="{00000000-0005-0000-0000-00007C000000}"/>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3" xfId="1482" xr:uid="{FB2A1B84-210C-4461-9A8C-70642535DB28}"/>
    <cellStyle name="40% - הדגשה5 2 3" xfId="192" xr:uid="{00000000-0005-0000-0000-000080000000}"/>
    <cellStyle name="40% - הדגשה5 2 4" xfId="814" xr:uid="{00000000-0005-0000-0000-000081000000}"/>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3" xfId="1484" xr:uid="{BE7C729E-7C53-40AB-B9A9-E230D6ABAAF3}"/>
    <cellStyle name="40% - הדגשה5 3 3" xfId="350" xr:uid="{00000000-0005-0000-0000-000085000000}"/>
    <cellStyle name="40% - הדגשה5 3 4" xfId="816" xr:uid="{00000000-0005-0000-0000-0000860000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3" xfId="1486" xr:uid="{D9225D18-AF23-4BDC-9280-20930A4CCDD5}"/>
    <cellStyle name="40% - הדגשה6 2 3" xfId="193" xr:uid="{00000000-0005-0000-0000-00008A000000}"/>
    <cellStyle name="40% - הדגשה6 2 4" xfId="818" xr:uid="{00000000-0005-0000-0000-00008B000000}"/>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3" xfId="1488" xr:uid="{DE03661E-7284-479B-81E4-D839B42EC294}"/>
    <cellStyle name="40% - הדגשה6 3 3" xfId="351" xr:uid="{00000000-0005-0000-0000-00008F000000}"/>
    <cellStyle name="40% - הדגשה6 3 4" xfId="820" xr:uid="{00000000-0005-0000-0000-000090000000}"/>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1 4" xfId="1504" xr:uid="{896C3718-B9C3-4BEA-BC05-E7AA6EADE2A6}"/>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2 7" xfId="1489" xr:uid="{DE170C40-020F-41AA-8000-CB30ADB75749}"/>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 7" xfId="1440" xr:uid="{85144EAD-FC9F-4DC4-94A6-FC7583CA2CB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10" xfId="1490" xr:uid="{68275149-6276-4841-A74E-581E06C7712A}"/>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2 7" xfId="1491" xr:uid="{0BC3CF29-433E-4ADA-AA27-873506A7E646}"/>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32" xfId="1438" xr:uid="{38ADCFA4-3F20-43C7-88AD-4A843DE2A991}"/>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3" xfId="1494" xr:uid="{02511FFB-78A9-478A-B67A-73979BFC6CEF}"/>
    <cellStyle name="Normal 7 3" xfId="117" xr:uid="{00000000-0005-0000-0000-0000EB010000}"/>
    <cellStyle name="Normal 7 3 2" xfId="828" xr:uid="{00000000-0005-0000-0000-0000EC010000}"/>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2 8" xfId="1498" xr:uid="{EE5D37B4-9CCB-4DD1-A958-37BB70B08D62}"/>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2 3" xfId="1500" xr:uid="{5DCC7A76-419F-4B0C-B540-A9C2DF211680}"/>
    <cellStyle name="הערה 3 3" xfId="766" xr:uid="{00000000-0005-0000-0000-0000CA020000}"/>
    <cellStyle name="הערה 3 4" xfId="832" xr:uid="{00000000-0005-0000-0000-0000CB020000}"/>
    <cellStyle name="הערה 3 5" xfId="1499" xr:uid="{E95129C1-A622-41F6-85F6-54C721EE274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externalLink" Target="externalLinks/externalLink10.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externalLink" Target="externalLinks/externalLink9.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he-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cell r="L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zoomScaleNormal="100" workbookViewId="0">
      <selection activeCell="I15" sqref="I15"/>
    </sheetView>
  </sheetViews>
  <sheetFormatPr defaultRowHeight="14.25"/>
  <cols>
    <col min="1" max="1" width="24.375" customWidth="1"/>
    <col min="2" max="2" width="18.875" bestFit="1" customWidth="1"/>
    <col min="3" max="3" width="18" bestFit="1" customWidth="1"/>
    <col min="4" max="4" width="22.375" bestFit="1" customWidth="1"/>
    <col min="5" max="6" width="18" bestFit="1" customWidth="1"/>
    <col min="7" max="7" width="14.125" bestFit="1" customWidth="1"/>
    <col min="8" max="8" width="13.125" bestFit="1" customWidth="1"/>
    <col min="9" max="9" width="22.875" customWidth="1"/>
    <col min="10" max="10" width="14.25" bestFit="1" customWidth="1"/>
    <col min="11" max="11" width="57" bestFit="1" customWidth="1"/>
    <col min="12" max="14" width="14.25" bestFit="1" customWidth="1"/>
    <col min="15" max="15" width="15.75" bestFit="1" customWidth="1"/>
    <col min="16" max="16" width="10.25" bestFit="1" customWidth="1"/>
  </cols>
  <sheetData>
    <row r="1" spans="1:23" ht="19.5" customHeight="1" thickBot="1">
      <c r="A1" s="846" t="s">
        <v>17</v>
      </c>
      <c r="B1" s="847"/>
      <c r="C1" s="847"/>
      <c r="D1" s="847"/>
      <c r="E1" s="847"/>
      <c r="F1" s="847"/>
      <c r="G1" s="847"/>
      <c r="H1" s="847"/>
      <c r="I1" s="847"/>
      <c r="J1" s="847"/>
      <c r="K1" s="847"/>
      <c r="L1" s="847"/>
      <c r="M1" s="847"/>
      <c r="N1" s="847"/>
      <c r="O1" s="847"/>
    </row>
    <row r="2" spans="1:23" ht="15">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ht="15">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5">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0.100000000000001" customHeigh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row>
    <row r="6" spans="1:23" ht="15.75" thickBot="1">
      <c r="A6" s="8" t="s">
        <v>18</v>
      </c>
      <c r="B6" s="817">
        <v>3469587396.934247</v>
      </c>
      <c r="C6" s="9">
        <v>0</v>
      </c>
      <c r="D6" s="9">
        <v>0</v>
      </c>
      <c r="E6" s="9">
        <v>0</v>
      </c>
      <c r="F6" s="9">
        <v>0</v>
      </c>
      <c r="G6" s="9">
        <v>0</v>
      </c>
      <c r="H6" s="9">
        <v>0</v>
      </c>
      <c r="I6" s="9">
        <v>0</v>
      </c>
      <c r="J6" s="9">
        <v>0</v>
      </c>
      <c r="K6" s="9">
        <v>0</v>
      </c>
      <c r="L6" s="9">
        <v>0</v>
      </c>
      <c r="M6" s="9">
        <v>0</v>
      </c>
      <c r="N6" s="9">
        <v>0</v>
      </c>
      <c r="O6" s="9">
        <v>0</v>
      </c>
    </row>
    <row r="7" spans="1:23" ht="15">
      <c r="A7" s="8" t="s">
        <v>19</v>
      </c>
      <c r="B7" s="9">
        <v>0</v>
      </c>
      <c r="C7" s="9">
        <v>0</v>
      </c>
      <c r="D7" s="9">
        <v>0</v>
      </c>
      <c r="E7" s="9">
        <v>0</v>
      </c>
      <c r="F7" s="9">
        <v>0</v>
      </c>
      <c r="G7" s="9">
        <v>0</v>
      </c>
      <c r="H7" s="9">
        <v>0</v>
      </c>
      <c r="I7" s="9">
        <v>0</v>
      </c>
      <c r="J7" s="9">
        <v>0</v>
      </c>
      <c r="K7" s="9">
        <v>0</v>
      </c>
      <c r="L7" s="9">
        <v>0</v>
      </c>
      <c r="M7" s="9">
        <v>0</v>
      </c>
      <c r="N7" s="9">
        <v>0</v>
      </c>
      <c r="O7" s="9">
        <v>0</v>
      </c>
    </row>
    <row r="8" spans="1:23" ht="30.75"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95" customHeight="1" thickBot="1">
      <c r="A11" s="848" t="s">
        <v>49</v>
      </c>
      <c r="B11" s="849"/>
      <c r="C11" s="849"/>
      <c r="D11" s="849"/>
      <c r="E11" s="849"/>
      <c r="F11" s="850"/>
      <c r="G11" s="11"/>
      <c r="H11" s="851" t="s">
        <v>64</v>
      </c>
      <c r="I11" s="852"/>
      <c r="J11" s="852"/>
      <c r="K11" s="852"/>
      <c r="L11" s="852"/>
      <c r="M11" s="852"/>
      <c r="N11" s="852"/>
      <c r="O11" s="852"/>
      <c r="P11" s="853"/>
    </row>
    <row r="12" spans="1:23" ht="30">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30.75"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6"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ht="15">
      <c r="A14" s="15"/>
      <c r="B14" s="15"/>
      <c r="C14" s="15"/>
      <c r="D14" s="15"/>
      <c r="E14" s="15"/>
      <c r="F14" s="11"/>
      <c r="H14" s="686"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30">
      <c r="B15" s="662"/>
      <c r="C15" s="619"/>
      <c r="H15" s="462"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75" thickBot="1">
      <c r="H16" s="686"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95" customHeight="1" thickBot="1">
      <c r="A17" s="121" t="s">
        <v>1521</v>
      </c>
      <c r="B17" s="708">
        <v>1.1833624606780846</v>
      </c>
      <c r="D17" s="121" t="s">
        <v>1526</v>
      </c>
      <c r="E17">
        <v>9</v>
      </c>
      <c r="H17" s="686"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30.75" thickBot="1">
      <c r="H18" s="687" t="s">
        <v>1503</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41">
        <f>-L24</f>
        <v>0</v>
      </c>
    </row>
    <row r="20" spans="1:16" ht="15" thickBot="1"/>
    <row r="21" spans="1:16" ht="36" customHeight="1" thickBot="1">
      <c r="A21" s="848">
        <v>2017</v>
      </c>
      <c r="B21" s="849"/>
      <c r="C21" s="849"/>
      <c r="D21" s="849"/>
      <c r="E21" s="849"/>
      <c r="F21" s="850"/>
      <c r="H21" s="854" t="s">
        <v>452</v>
      </c>
      <c r="I21" s="855"/>
      <c r="K21" s="842" t="s">
        <v>1617</v>
      </c>
    </row>
    <row r="22" spans="1:16" ht="30">
      <c r="A22" s="5"/>
      <c r="B22" s="6" t="s">
        <v>51</v>
      </c>
      <c r="C22" s="6" t="s">
        <v>52</v>
      </c>
      <c r="D22" s="6" t="s">
        <v>53</v>
      </c>
      <c r="E22" s="6" t="s">
        <v>54</v>
      </c>
      <c r="F22" s="7" t="s">
        <v>55</v>
      </c>
      <c r="H22" s="462" t="s">
        <v>24</v>
      </c>
      <c r="I22" s="661">
        <v>0.20150000000000001</v>
      </c>
      <c r="K22">
        <v>35</v>
      </c>
    </row>
    <row r="23" spans="1:16" ht="15">
      <c r="A23" s="8" t="s">
        <v>14</v>
      </c>
      <c r="B23" s="9">
        <f t="shared" ref="B23:B28" si="0">B3*$B$13</f>
        <v>7144195847.605732</v>
      </c>
      <c r="C23" s="9">
        <f t="shared" ref="C23:C28" si="1">B3*$C$13</f>
        <v>13870731014.889898</v>
      </c>
      <c r="D23" s="9">
        <f t="shared" ref="D23:D28" si="2">B3*$D$13</f>
        <v>593517808.87801468</v>
      </c>
      <c r="E23" s="9">
        <f t="shared" ref="E23:E28" si="3">B3*$E$13</f>
        <v>241803551.76511708</v>
      </c>
      <c r="F23" s="12">
        <f t="shared" ref="F23:F28" si="4">B3*$F$13</f>
        <v>21982141.069556098</v>
      </c>
      <c r="G23" s="22"/>
      <c r="H23" s="462" t="s">
        <v>453</v>
      </c>
      <c r="I23">
        <v>0.9</v>
      </c>
    </row>
    <row r="24" spans="1:16" ht="15">
      <c r="A24" s="8" t="s">
        <v>20</v>
      </c>
      <c r="B24" s="9">
        <f t="shared" si="0"/>
        <v>6910363425.375742</v>
      </c>
      <c r="C24" s="9">
        <f t="shared" si="1"/>
        <v>13416736373.575672</v>
      </c>
      <c r="D24" s="9">
        <f t="shared" si="2"/>
        <v>574091730.72352314</v>
      </c>
      <c r="E24" s="9">
        <f t="shared" si="3"/>
        <v>233889223.62810203</v>
      </c>
      <c r="F24" s="12">
        <f t="shared" si="4"/>
        <v>21262656.693463821</v>
      </c>
      <c r="H24" s="462" t="s">
        <v>27</v>
      </c>
      <c r="I24">
        <v>1.2</v>
      </c>
    </row>
    <row r="25" spans="1:16" ht="15.75" thickBot="1">
      <c r="A25" s="8" t="s">
        <v>15</v>
      </c>
      <c r="B25" s="9">
        <f t="shared" si="0"/>
        <v>5166619671.4435511</v>
      </c>
      <c r="C25" s="9">
        <f t="shared" si="1"/>
        <v>10031190808.248863</v>
      </c>
      <c r="D25" s="9">
        <f t="shared" si="2"/>
        <v>429226865.01223344</v>
      </c>
      <c r="E25" s="9">
        <f t="shared" si="3"/>
        <v>174870204.26424325</v>
      </c>
      <c r="F25" s="12">
        <f t="shared" si="4"/>
        <v>15897291.296749389</v>
      </c>
      <c r="H25" s="463" t="s">
        <v>23</v>
      </c>
      <c r="I25">
        <v>1.2</v>
      </c>
    </row>
    <row r="26" spans="1:16" ht="15">
      <c r="A26" s="8" t="s">
        <v>18</v>
      </c>
      <c r="B26" s="9">
        <f t="shared" si="0"/>
        <v>1127615904.0036304</v>
      </c>
      <c r="C26" s="9">
        <f t="shared" si="1"/>
        <v>2189309647.4655099</v>
      </c>
      <c r="D26" s="9">
        <f t="shared" si="2"/>
        <v>93678859.717224672</v>
      </c>
      <c r="E26" s="9">
        <f t="shared" si="3"/>
        <v>38165461.366276719</v>
      </c>
      <c r="F26" s="12">
        <f t="shared" si="4"/>
        <v>3469587.3969342471</v>
      </c>
    </row>
    <row r="27" spans="1:16" ht="18.75" customHeight="1">
      <c r="A27" s="8" t="s">
        <v>19</v>
      </c>
      <c r="B27" s="9">
        <f t="shared" si="0"/>
        <v>0</v>
      </c>
      <c r="C27" s="9">
        <f t="shared" si="1"/>
        <v>0</v>
      </c>
      <c r="D27" s="9">
        <f t="shared" si="2"/>
        <v>0</v>
      </c>
      <c r="E27" s="9">
        <f t="shared" si="3"/>
        <v>0</v>
      </c>
      <c r="F27" s="12">
        <f t="shared" si="4"/>
        <v>0</v>
      </c>
      <c r="H27" s="845" t="s">
        <v>64</v>
      </c>
      <c r="I27" s="845"/>
      <c r="J27" s="845"/>
      <c r="K27" s="845"/>
      <c r="L27" s="845"/>
    </row>
    <row r="28" spans="1:16" ht="30">
      <c r="A28" s="8" t="s">
        <v>21</v>
      </c>
      <c r="B28" s="9">
        <f t="shared" si="0"/>
        <v>0</v>
      </c>
      <c r="C28" s="9">
        <f t="shared" si="1"/>
        <v>0</v>
      </c>
      <c r="D28" s="9">
        <f t="shared" si="2"/>
        <v>0</v>
      </c>
      <c r="E28" s="9">
        <f t="shared" si="3"/>
        <v>0</v>
      </c>
      <c r="F28" s="12">
        <f t="shared" si="4"/>
        <v>0</v>
      </c>
      <c r="H28" s="307"/>
      <c r="I28" s="307" t="s">
        <v>59</v>
      </c>
      <c r="J28" s="307" t="s">
        <v>56</v>
      </c>
      <c r="K28" s="307" t="s">
        <v>1523</v>
      </c>
      <c r="L28" s="307" t="s">
        <v>1524</v>
      </c>
    </row>
    <row r="29" spans="1:16" ht="15.75" thickBot="1">
      <c r="A29" s="10" t="s">
        <v>22</v>
      </c>
      <c r="B29" s="9" t="e">
        <f>#REF!*$B$13</f>
        <v>#REF!</v>
      </c>
      <c r="C29" s="9" t="e">
        <f>#REF!*$C$13</f>
        <v>#REF!</v>
      </c>
      <c r="D29" s="9" t="e">
        <f>#REF!*$D$13</f>
        <v>#REF!</v>
      </c>
      <c r="E29" s="9" t="e">
        <f>#REF!*$E$13</f>
        <v>#REF!</v>
      </c>
      <c r="F29" s="12" t="e">
        <f>#REF!*$F$13</f>
        <v>#REF!</v>
      </c>
      <c r="H29" s="723" t="s">
        <v>1522</v>
      </c>
      <c r="I29" s="724">
        <v>474</v>
      </c>
      <c r="J29" s="307">
        <v>0.24</v>
      </c>
      <c r="K29" s="307">
        <v>8.0000000000000002E-3</v>
      </c>
      <c r="L29" s="307">
        <v>0.01</v>
      </c>
    </row>
    <row r="30" spans="1:16" ht="30.75" thickBot="1">
      <c r="A30" s="4" t="s">
        <v>16</v>
      </c>
      <c r="B30" s="2" t="e">
        <f>SUM(B23:B29)</f>
        <v>#REF!</v>
      </c>
      <c r="C30" s="2" t="e">
        <f>SUM(C23:C29)</f>
        <v>#REF!</v>
      </c>
      <c r="D30" s="2" t="e">
        <f>SUM(D23:D29)</f>
        <v>#REF!</v>
      </c>
      <c r="E30" s="2" t="e">
        <f>SUM(E23:E29)</f>
        <v>#REF!</v>
      </c>
      <c r="F30" s="3" t="e">
        <f>SUM(F23:F29)</f>
        <v>#REF!</v>
      </c>
      <c r="H30" s="723" t="s">
        <v>1525</v>
      </c>
      <c r="I30" s="724">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A3" workbookViewId="0">
      <selection sqref="A1:E35"/>
    </sheetView>
  </sheetViews>
  <sheetFormatPr defaultRowHeight="14.25"/>
  <cols>
    <col min="1" max="1" width="12.75" bestFit="1" customWidth="1"/>
    <col min="2" max="2" width="13.625" customWidth="1"/>
    <col min="3" max="3" width="13.125" bestFit="1" customWidth="1"/>
    <col min="4" max="4" width="12" bestFit="1" customWidth="1"/>
    <col min="5" max="5" width="16.875" bestFit="1" customWidth="1"/>
    <col min="6" max="6" width="28.25" customWidth="1"/>
    <col min="8" max="8" width="28.375" bestFit="1" customWidth="1"/>
    <col min="9" max="9" width="9.875" customWidth="1"/>
    <col min="14" max="14" width="52.875" bestFit="1" customWidth="1"/>
    <col min="15" max="15" width="34" bestFit="1" customWidth="1"/>
    <col min="16" max="16" width="22.625" customWidth="1"/>
  </cols>
  <sheetData>
    <row r="1" spans="1:16" ht="30.75" thickBot="1">
      <c r="A1" s="730"/>
      <c r="B1" s="731" t="s">
        <v>1528</v>
      </c>
      <c r="C1" s="732" t="s">
        <v>1527</v>
      </c>
      <c r="D1" t="s">
        <v>44</v>
      </c>
      <c r="E1" t="s">
        <v>45</v>
      </c>
      <c r="H1" s="761"/>
      <c r="I1" s="762" t="s">
        <v>1528</v>
      </c>
      <c r="J1" s="762" t="s">
        <v>1527</v>
      </c>
      <c r="K1" t="s">
        <v>1568</v>
      </c>
      <c r="N1" t="s">
        <v>1571</v>
      </c>
      <c r="O1" t="s">
        <v>1605</v>
      </c>
      <c r="P1" t="s">
        <v>1572</v>
      </c>
    </row>
    <row r="2" spans="1:16" ht="15">
      <c r="A2" s="733">
        <v>2017</v>
      </c>
      <c r="B2" s="728">
        <v>11</v>
      </c>
      <c r="C2" s="734">
        <v>9</v>
      </c>
      <c r="D2">
        <f>$O$15</f>
        <v>0.68063608294695532</v>
      </c>
      <c r="E2">
        <f t="shared" ref="E2:E16" si="0">(($O$5+$O$11)*$S$41+$O$19*$S$39+$O$14*$S$42+$O$29*$S$43)</f>
        <v>0.19413595038571463</v>
      </c>
      <c r="H2" s="763" t="s">
        <v>1559</v>
      </c>
      <c r="I2" s="764">
        <v>0.80164874544682474</v>
      </c>
      <c r="J2" s="765">
        <v>0.5371804060425911</v>
      </c>
      <c r="K2" t="s">
        <v>1569</v>
      </c>
      <c r="N2" t="s">
        <v>1573</v>
      </c>
      <c r="O2" s="804">
        <v>3.5051527600166668</v>
      </c>
      <c r="P2">
        <v>0</v>
      </c>
    </row>
    <row r="3" spans="1:16" ht="15">
      <c r="A3" s="733">
        <v>2018</v>
      </c>
      <c r="B3" s="728">
        <v>11</v>
      </c>
      <c r="C3" s="734">
        <v>9</v>
      </c>
      <c r="D3">
        <f t="shared" ref="D3:D35" si="1">$O$15</f>
        <v>0.68063608294695532</v>
      </c>
      <c r="E3">
        <f t="shared" si="0"/>
        <v>0.19413595038571463</v>
      </c>
      <c r="H3" s="766" t="s">
        <v>1560</v>
      </c>
      <c r="I3" s="767">
        <v>4.6396038926480053E-2</v>
      </c>
      <c r="J3" s="768">
        <v>0.10825742416178678</v>
      </c>
      <c r="K3" t="s">
        <v>1570</v>
      </c>
      <c r="N3" t="s">
        <v>1574</v>
      </c>
      <c r="O3" s="804">
        <v>0.98910470428571429</v>
      </c>
      <c r="P3">
        <v>0</v>
      </c>
    </row>
    <row r="4" spans="1:16" ht="15">
      <c r="A4" s="733">
        <v>2019</v>
      </c>
      <c r="B4" s="728">
        <v>11</v>
      </c>
      <c r="C4" s="734">
        <v>9</v>
      </c>
      <c r="D4">
        <f t="shared" si="1"/>
        <v>0.68063608294695532</v>
      </c>
      <c r="E4">
        <f t="shared" si="0"/>
        <v>0.19413595038571463</v>
      </c>
      <c r="H4" s="766" t="s">
        <v>1561</v>
      </c>
      <c r="I4" s="767">
        <v>4.6396038926480053E-2</v>
      </c>
      <c r="J4" s="768">
        <v>0.10825742416178678</v>
      </c>
      <c r="K4" t="s">
        <v>1570</v>
      </c>
      <c r="N4" t="s">
        <v>1575</v>
      </c>
      <c r="O4" s="804">
        <v>0.50803224630769228</v>
      </c>
      <c r="P4">
        <v>0</v>
      </c>
    </row>
    <row r="5" spans="1:16" ht="15">
      <c r="A5" s="733">
        <v>2020</v>
      </c>
      <c r="B5" s="728">
        <v>11</v>
      </c>
      <c r="C5" s="734">
        <v>9</v>
      </c>
      <c r="D5">
        <f t="shared" si="1"/>
        <v>0.68063608294695532</v>
      </c>
      <c r="E5">
        <f t="shared" si="0"/>
        <v>0.19413595038571463</v>
      </c>
      <c r="H5" s="766" t="s">
        <v>1562</v>
      </c>
      <c r="I5" s="767">
        <v>4.6396038926480053E-2</v>
      </c>
      <c r="J5" s="768">
        <v>0.10825742416178678</v>
      </c>
      <c r="K5" t="s">
        <v>1570</v>
      </c>
      <c r="N5" s="803" t="s">
        <v>1576</v>
      </c>
      <c r="O5" s="804">
        <v>0.92310915834399054</v>
      </c>
      <c r="P5" s="803">
        <v>367.21999999999997</v>
      </c>
    </row>
    <row r="6" spans="1:16" ht="15">
      <c r="A6" s="733">
        <v>2021</v>
      </c>
      <c r="B6" s="729">
        <v>10.826771653543307</v>
      </c>
      <c r="C6" s="725">
        <v>8.8582677165354333</v>
      </c>
      <c r="D6">
        <f t="shared" si="1"/>
        <v>0.68063608294695532</v>
      </c>
      <c r="E6">
        <f t="shared" si="0"/>
        <v>0.19413595038571463</v>
      </c>
      <c r="H6" s="766" t="s">
        <v>1563</v>
      </c>
      <c r="I6" s="767">
        <v>5.9163137773735094E-2</v>
      </c>
      <c r="J6" s="768">
        <v>0.13804732147204854</v>
      </c>
      <c r="K6" t="s">
        <v>1570</v>
      </c>
      <c r="N6" t="s">
        <v>1577</v>
      </c>
      <c r="O6">
        <v>0.17274527039251844</v>
      </c>
      <c r="P6">
        <v>1836.1</v>
      </c>
    </row>
    <row r="7" spans="1:16">
      <c r="A7" s="733">
        <v>2022</v>
      </c>
      <c r="B7" s="729">
        <v>10.656271312542625</v>
      </c>
      <c r="C7" s="725">
        <v>8.7187674375348792</v>
      </c>
      <c r="D7">
        <f t="shared" si="1"/>
        <v>0.68063608294695532</v>
      </c>
      <c r="E7">
        <f t="shared" si="0"/>
        <v>0.19413595038571463</v>
      </c>
      <c r="N7" t="s">
        <v>1578</v>
      </c>
      <c r="O7">
        <v>8.357850546232877E-2</v>
      </c>
      <c r="P7">
        <v>0</v>
      </c>
    </row>
    <row r="8" spans="1:16">
      <c r="A8" s="733">
        <v>2023</v>
      </c>
      <c r="B8" s="729">
        <v>10.488456016282111</v>
      </c>
      <c r="C8" s="725">
        <v>8.5814640133217281</v>
      </c>
      <c r="D8">
        <f t="shared" si="1"/>
        <v>0.68063608294695532</v>
      </c>
      <c r="E8">
        <f t="shared" si="0"/>
        <v>0.19413595038571463</v>
      </c>
      <c r="N8" t="s">
        <v>1579</v>
      </c>
      <c r="O8">
        <v>4.5562195754851598E-2</v>
      </c>
      <c r="P8">
        <v>0</v>
      </c>
    </row>
    <row r="9" spans="1:16">
      <c r="A9" s="733">
        <v>2024</v>
      </c>
      <c r="B9" s="729">
        <v>10.323283480592629</v>
      </c>
      <c r="C9" s="725">
        <v>8.4463228477576067</v>
      </c>
      <c r="D9">
        <f t="shared" si="1"/>
        <v>0.68063608294695532</v>
      </c>
      <c r="E9">
        <f t="shared" si="0"/>
        <v>0.19413595038571463</v>
      </c>
      <c r="N9" t="s">
        <v>1580</v>
      </c>
      <c r="O9">
        <v>0.11962505959760275</v>
      </c>
      <c r="P9">
        <v>0</v>
      </c>
    </row>
    <row r="10" spans="1:16">
      <c r="A10" s="733">
        <v>2025</v>
      </c>
      <c r="B10" s="729">
        <v>10.160712087197469</v>
      </c>
      <c r="C10" s="725">
        <v>8.313309889525204</v>
      </c>
      <c r="D10">
        <f t="shared" si="1"/>
        <v>0.68063608294695532</v>
      </c>
      <c r="E10">
        <f t="shared" si="0"/>
        <v>0.19413595038571463</v>
      </c>
      <c r="N10" t="s">
        <v>1581</v>
      </c>
      <c r="P10">
        <v>0</v>
      </c>
    </row>
    <row r="11" spans="1:16" ht="15">
      <c r="A11" s="733">
        <v>2026</v>
      </c>
      <c r="B11" s="729">
        <v>10.000700873225854</v>
      </c>
      <c r="C11" s="725">
        <v>8.1823916235484297</v>
      </c>
      <c r="D11">
        <f t="shared" si="1"/>
        <v>0.68063608294695532</v>
      </c>
      <c r="E11">
        <f t="shared" si="0"/>
        <v>0.19413595038571463</v>
      </c>
      <c r="N11" s="803" t="s">
        <v>1582</v>
      </c>
      <c r="O11" s="804">
        <v>0.55464907316176471</v>
      </c>
      <c r="P11" s="803">
        <v>0</v>
      </c>
    </row>
    <row r="12" spans="1:16">
      <c r="A12" s="733">
        <v>2027</v>
      </c>
      <c r="B12" s="729">
        <v>9.8432095208915893</v>
      </c>
      <c r="C12" s="725">
        <v>8.0535350625476667</v>
      </c>
      <c r="D12">
        <f t="shared" si="1"/>
        <v>0.68063608294695532</v>
      </c>
      <c r="E12">
        <f t="shared" si="0"/>
        <v>0.19413595038571463</v>
      </c>
      <c r="N12" t="s">
        <v>1583</v>
      </c>
      <c r="O12">
        <v>6.3316104242210583E-2</v>
      </c>
      <c r="P12">
        <v>0</v>
      </c>
    </row>
    <row r="13" spans="1:16">
      <c r="A13" s="733">
        <v>2028</v>
      </c>
      <c r="B13" s="729">
        <v>9.6881983473342412</v>
      </c>
      <c r="C13" s="725">
        <v>7.9267077387280187</v>
      </c>
      <c r="D13">
        <f t="shared" si="1"/>
        <v>0.68063608294695532</v>
      </c>
      <c r="E13">
        <f t="shared" si="0"/>
        <v>0.19413595038571463</v>
      </c>
      <c r="N13" t="s">
        <v>1584</v>
      </c>
      <c r="O13">
        <v>2.8026316839048018E-2</v>
      </c>
      <c r="P13">
        <v>0</v>
      </c>
    </row>
    <row r="14" spans="1:16" ht="15">
      <c r="A14" s="733">
        <v>2029</v>
      </c>
      <c r="B14" s="729">
        <v>9.5356282946203166</v>
      </c>
      <c r="C14" s="725">
        <v>7.8018776955984439</v>
      </c>
      <c r="D14">
        <f t="shared" si="1"/>
        <v>0.68063608294695532</v>
      </c>
      <c r="E14">
        <f t="shared" si="0"/>
        <v>0.19413595038571463</v>
      </c>
      <c r="N14" s="803" t="s">
        <v>1585</v>
      </c>
      <c r="O14" s="804">
        <v>0.63751326028738309</v>
      </c>
      <c r="P14" s="803">
        <v>4.8</v>
      </c>
    </row>
    <row r="15" spans="1:16" ht="15">
      <c r="A15" s="733">
        <v>2030</v>
      </c>
      <c r="B15" s="729">
        <v>9.3854609199018864</v>
      </c>
      <c r="C15" s="725">
        <v>7.6790134799197283</v>
      </c>
      <c r="D15">
        <f t="shared" si="1"/>
        <v>0.68063608294695532</v>
      </c>
      <c r="E15">
        <f t="shared" si="0"/>
        <v>0.19413595038571463</v>
      </c>
      <c r="N15" t="s">
        <v>1586</v>
      </c>
      <c r="O15" s="804">
        <v>0.68063608294695532</v>
      </c>
      <c r="P15">
        <v>229.15</v>
      </c>
    </row>
    <row r="16" spans="1:16" ht="15" thickBot="1">
      <c r="A16" s="735">
        <v>2031</v>
      </c>
      <c r="B16" s="736">
        <v>9.237658385730203</v>
      </c>
      <c r="C16" s="726">
        <v>7.5580841337792597</v>
      </c>
      <c r="D16">
        <f t="shared" si="1"/>
        <v>0.68063608294695532</v>
      </c>
      <c r="E16">
        <f t="shared" si="0"/>
        <v>0.19413595038571463</v>
      </c>
      <c r="N16" t="s">
        <v>1587</v>
      </c>
      <c r="O16">
        <v>6.7510261186469633E-2</v>
      </c>
      <c r="P16">
        <v>0</v>
      </c>
    </row>
    <row r="17" spans="1:16" ht="15" thickBot="1">
      <c r="A17" s="733">
        <v>2032</v>
      </c>
      <c r="B17" s="736">
        <v>9.237658385730203</v>
      </c>
      <c r="C17" s="726">
        <v>7.5580841337792597</v>
      </c>
      <c r="D17">
        <f t="shared" si="1"/>
        <v>0.68063608294695532</v>
      </c>
      <c r="E17">
        <f t="shared" ref="E17:E35" si="2">(($O$5+$O$11)*$S$41+$O$19*$S$39+$O$14*$S$42+$O$29*$S$43)</f>
        <v>0.19413595038571463</v>
      </c>
      <c r="N17" t="s">
        <v>1588</v>
      </c>
      <c r="O17">
        <v>8.7886104783154867E-2</v>
      </c>
      <c r="P17">
        <v>458.3</v>
      </c>
    </row>
    <row r="18" spans="1:16" ht="15" thickBot="1">
      <c r="A18" s="733">
        <v>2033</v>
      </c>
      <c r="B18" s="736">
        <v>9.237658385730203</v>
      </c>
      <c r="C18" s="726">
        <v>7.5580841337792597</v>
      </c>
      <c r="D18">
        <f t="shared" si="1"/>
        <v>0.68063608294695532</v>
      </c>
      <c r="E18">
        <f t="shared" si="2"/>
        <v>0.19413595038571463</v>
      </c>
      <c r="N18" t="s">
        <v>1589</v>
      </c>
      <c r="O18">
        <v>0.11760626242009133</v>
      </c>
      <c r="P18">
        <v>89.933333333333337</v>
      </c>
    </row>
    <row r="19" spans="1:16" ht="15.75" thickBot="1">
      <c r="A19" s="733">
        <v>2034</v>
      </c>
      <c r="B19" s="736">
        <v>9.237658385730203</v>
      </c>
      <c r="C19" s="726">
        <v>7.5580841337792597</v>
      </c>
      <c r="D19">
        <f t="shared" si="1"/>
        <v>0.68063608294695532</v>
      </c>
      <c r="E19">
        <f t="shared" si="2"/>
        <v>0.19413595038571463</v>
      </c>
      <c r="N19" s="803" t="s">
        <v>1590</v>
      </c>
      <c r="O19" s="804">
        <v>0.13907325831749173</v>
      </c>
      <c r="P19" s="803">
        <v>218.67777777777778</v>
      </c>
    </row>
    <row r="20" spans="1:16" ht="15" thickBot="1">
      <c r="A20" s="733">
        <v>2035</v>
      </c>
      <c r="B20" s="736">
        <v>9.237658385730203</v>
      </c>
      <c r="C20" s="726">
        <v>7.5580841337792597</v>
      </c>
      <c r="D20">
        <f t="shared" si="1"/>
        <v>0.68063608294695532</v>
      </c>
      <c r="E20">
        <f t="shared" si="2"/>
        <v>0.19413595038571463</v>
      </c>
      <c r="N20" t="s">
        <v>1591</v>
      </c>
      <c r="O20">
        <v>1.2577542030141036E-2</v>
      </c>
      <c r="P20">
        <v>442.2</v>
      </c>
    </row>
    <row r="21" spans="1:16" ht="15" thickBot="1">
      <c r="A21" s="733">
        <v>2036</v>
      </c>
      <c r="B21" s="736">
        <v>9.237658385730203</v>
      </c>
      <c r="C21" s="726">
        <v>7.5580841337792597</v>
      </c>
      <c r="D21">
        <f t="shared" si="1"/>
        <v>0.68063608294695532</v>
      </c>
      <c r="E21">
        <f t="shared" si="2"/>
        <v>0.19413595038571463</v>
      </c>
      <c r="N21" t="s">
        <v>1592</v>
      </c>
      <c r="O21">
        <v>1.2296446583391874E-2</v>
      </c>
      <c r="P21">
        <v>1200.8</v>
      </c>
    </row>
    <row r="22" spans="1:16" ht="15" thickBot="1">
      <c r="A22" s="733">
        <v>2037</v>
      </c>
      <c r="B22" s="736">
        <v>9.237658385730203</v>
      </c>
      <c r="C22" s="726">
        <v>7.5580841337792597</v>
      </c>
      <c r="D22">
        <f t="shared" si="1"/>
        <v>0.68063608294695532</v>
      </c>
      <c r="E22">
        <f t="shared" si="2"/>
        <v>0.19413595038571463</v>
      </c>
      <c r="N22" t="s">
        <v>1593</v>
      </c>
      <c r="O22">
        <v>1.7690128057296219E-2</v>
      </c>
      <c r="P22">
        <v>282.60000000000002</v>
      </c>
    </row>
    <row r="23" spans="1:16" ht="15" thickBot="1">
      <c r="A23" s="733">
        <v>2038</v>
      </c>
      <c r="B23" s="736">
        <v>9.237658385730203</v>
      </c>
      <c r="C23" s="726">
        <v>7.5580841337792597</v>
      </c>
      <c r="D23">
        <f t="shared" si="1"/>
        <v>0.68063608294695532</v>
      </c>
      <c r="E23">
        <f t="shared" si="2"/>
        <v>0.19413595038571463</v>
      </c>
      <c r="N23" t="s">
        <v>1594</v>
      </c>
      <c r="O23">
        <v>6.7512796088542489E-3</v>
      </c>
      <c r="P23">
        <v>0</v>
      </c>
    </row>
    <row r="24" spans="1:16" ht="15" thickBot="1">
      <c r="A24" s="733">
        <v>2039</v>
      </c>
      <c r="B24" s="736">
        <v>9.237658385730203</v>
      </c>
      <c r="C24" s="726">
        <v>7.5580841337792597</v>
      </c>
      <c r="D24">
        <f t="shared" si="1"/>
        <v>0.68063608294695532</v>
      </c>
      <c r="E24">
        <f t="shared" si="2"/>
        <v>0.19413595038571463</v>
      </c>
      <c r="N24" t="s">
        <v>1595</v>
      </c>
      <c r="O24">
        <v>1.7340537136635963E-2</v>
      </c>
      <c r="P24">
        <v>0</v>
      </c>
    </row>
    <row r="25" spans="1:16" ht="15" thickBot="1">
      <c r="A25" s="733">
        <v>2040</v>
      </c>
      <c r="B25" s="736">
        <v>9.237658385730203</v>
      </c>
      <c r="C25" s="726">
        <v>7.5580841337792597</v>
      </c>
      <c r="D25">
        <f t="shared" si="1"/>
        <v>0.68063608294695532</v>
      </c>
      <c r="E25">
        <f t="shared" si="2"/>
        <v>0.19413595038571463</v>
      </c>
      <c r="N25" t="s">
        <v>1596</v>
      </c>
      <c r="O25">
        <v>3.5686034961125504E-2</v>
      </c>
      <c r="P25">
        <v>0</v>
      </c>
    </row>
    <row r="26" spans="1:16" ht="15" thickBot="1">
      <c r="A26" s="733">
        <v>2041</v>
      </c>
      <c r="B26" s="736">
        <v>9.237658385730203</v>
      </c>
      <c r="C26" s="726">
        <v>7.5580841337792597</v>
      </c>
      <c r="D26">
        <f t="shared" si="1"/>
        <v>0.68063608294695532</v>
      </c>
      <c r="E26">
        <f t="shared" si="2"/>
        <v>0.19413595038571463</v>
      </c>
      <c r="N26" t="s">
        <v>1597</v>
      </c>
      <c r="O26">
        <v>2.0116670107632094E-2</v>
      </c>
      <c r="P26">
        <v>0</v>
      </c>
    </row>
    <row r="27" spans="1:16" ht="15" thickBot="1">
      <c r="A27" s="733">
        <v>2042</v>
      </c>
      <c r="B27" s="736">
        <v>9.237658385730203</v>
      </c>
      <c r="C27" s="726">
        <v>7.5580841337792597</v>
      </c>
      <c r="D27">
        <f t="shared" si="1"/>
        <v>0.68063608294695532</v>
      </c>
      <c r="E27">
        <f t="shared" si="2"/>
        <v>0.19413595038571463</v>
      </c>
      <c r="N27" t="s">
        <v>1598</v>
      </c>
      <c r="O27">
        <v>1.2235091939046405E-2</v>
      </c>
      <c r="P27">
        <v>42.5</v>
      </c>
    </row>
    <row r="28" spans="1:16" ht="15" thickBot="1">
      <c r="A28" s="733">
        <v>2043</v>
      </c>
      <c r="B28" s="736">
        <v>9.237658385730203</v>
      </c>
      <c r="C28" s="726">
        <v>7.5580841337792597</v>
      </c>
      <c r="D28">
        <f t="shared" si="1"/>
        <v>0.68063608294695532</v>
      </c>
      <c r="E28">
        <f t="shared" si="2"/>
        <v>0.19413595038571463</v>
      </c>
      <c r="N28" t="s">
        <v>1599</v>
      </c>
      <c r="O28">
        <v>8.1897541486421529E-3</v>
      </c>
      <c r="P28">
        <v>0</v>
      </c>
    </row>
    <row r="29" spans="1:16" ht="15.75" thickBot="1">
      <c r="A29" s="733">
        <v>2044</v>
      </c>
      <c r="B29" s="736">
        <v>9.237658385730203</v>
      </c>
      <c r="C29" s="726">
        <v>7.5580841337792597</v>
      </c>
      <c r="D29">
        <f t="shared" si="1"/>
        <v>0.68063608294695532</v>
      </c>
      <c r="E29">
        <f t="shared" si="2"/>
        <v>0.19413595038571463</v>
      </c>
      <c r="N29" s="803" t="s">
        <v>1600</v>
      </c>
      <c r="O29" s="804">
        <v>0.22875196250283836</v>
      </c>
      <c r="P29" s="803">
        <v>0</v>
      </c>
    </row>
    <row r="30" spans="1:16" ht="15" thickBot="1">
      <c r="A30" s="733">
        <v>2045</v>
      </c>
      <c r="B30" s="736">
        <v>9.237658385730203</v>
      </c>
      <c r="C30" s="726">
        <v>7.5580841337792597</v>
      </c>
      <c r="D30">
        <f t="shared" si="1"/>
        <v>0.68063608294695532</v>
      </c>
      <c r="E30">
        <f t="shared" si="2"/>
        <v>0.19413595038571463</v>
      </c>
      <c r="N30" t="s">
        <v>1601</v>
      </c>
      <c r="O30">
        <v>1.6229729075922217</v>
      </c>
      <c r="P30">
        <v>0</v>
      </c>
    </row>
    <row r="31" spans="1:16" ht="15" thickBot="1">
      <c r="A31" s="735">
        <v>2046</v>
      </c>
      <c r="B31" s="736">
        <v>9.237658385730203</v>
      </c>
      <c r="C31" s="726">
        <v>7.5580841337792597</v>
      </c>
      <c r="D31">
        <f t="shared" si="1"/>
        <v>0.68063608294695532</v>
      </c>
      <c r="E31">
        <f t="shared" si="2"/>
        <v>0.19413595038571463</v>
      </c>
      <c r="N31" t="s">
        <v>1602</v>
      </c>
      <c r="O31">
        <v>0.1826849249069491</v>
      </c>
      <c r="P31">
        <v>0</v>
      </c>
    </row>
    <row r="32" spans="1:16" ht="15" thickBot="1">
      <c r="A32" s="733">
        <v>2047</v>
      </c>
      <c r="B32" s="736">
        <v>9.237658385730203</v>
      </c>
      <c r="C32" s="726">
        <v>7.5580841337792597</v>
      </c>
      <c r="D32">
        <f t="shared" si="1"/>
        <v>0.68063608294695532</v>
      </c>
      <c r="E32">
        <f t="shared" si="2"/>
        <v>0.19413595038571463</v>
      </c>
      <c r="N32" t="s">
        <v>1603</v>
      </c>
      <c r="O32">
        <v>2.9890430339490939</v>
      </c>
      <c r="P32">
        <v>0</v>
      </c>
    </row>
    <row r="33" spans="1:19" ht="15" thickBot="1">
      <c r="A33" s="733">
        <v>2048</v>
      </c>
      <c r="B33" s="736">
        <v>9.237658385730203</v>
      </c>
      <c r="C33" s="726">
        <v>7.5580841337792597</v>
      </c>
      <c r="D33">
        <f t="shared" si="1"/>
        <v>0.68063608294695532</v>
      </c>
      <c r="E33">
        <f t="shared" si="2"/>
        <v>0.19413595038571463</v>
      </c>
      <c r="N33" t="s">
        <v>1604</v>
      </c>
      <c r="O33">
        <v>0.45785827962046216</v>
      </c>
      <c r="P33">
        <v>85.605660377358475</v>
      </c>
    </row>
    <row r="34" spans="1:19" ht="15" thickBot="1">
      <c r="A34" s="733">
        <v>2049</v>
      </c>
      <c r="B34" s="736">
        <v>9.237658385730203</v>
      </c>
      <c r="C34" s="726">
        <v>7.5580841337792597</v>
      </c>
      <c r="D34">
        <f t="shared" si="1"/>
        <v>0.68063608294695532</v>
      </c>
      <c r="E34">
        <f t="shared" si="2"/>
        <v>0.19413595038571463</v>
      </c>
    </row>
    <row r="35" spans="1:19" ht="15" thickBot="1">
      <c r="A35" s="733">
        <v>2050</v>
      </c>
      <c r="B35" s="736">
        <v>9.237658385730203</v>
      </c>
      <c r="C35" s="726">
        <v>7.5580841337792597</v>
      </c>
      <c r="D35">
        <f t="shared" si="1"/>
        <v>0.68063608294695532</v>
      </c>
      <c r="E35">
        <f t="shared" si="2"/>
        <v>0.19413595038571463</v>
      </c>
    </row>
    <row r="37" spans="1:19" ht="15" thickBot="1"/>
    <row r="38" spans="1:19">
      <c r="N38" s="856" t="s">
        <v>1542</v>
      </c>
      <c r="O38" s="857"/>
      <c r="R38" s="858" t="s">
        <v>1606</v>
      </c>
      <c r="S38" s="858"/>
    </row>
    <row r="39" spans="1:19">
      <c r="N39" s="548" t="s">
        <v>44</v>
      </c>
      <c r="O39" s="308">
        <v>3917.9237396694216</v>
      </c>
      <c r="R39" t="s">
        <v>1525</v>
      </c>
      <c r="S39" s="727">
        <v>0.81620000000000004</v>
      </c>
    </row>
    <row r="40" spans="1:19">
      <c r="N40" s="548" t="s">
        <v>45</v>
      </c>
      <c r="O40" s="707">
        <v>4336.6939433496518</v>
      </c>
      <c r="R40" t="s">
        <v>1610</v>
      </c>
      <c r="S40" s="727">
        <v>1.55E-2</v>
      </c>
    </row>
    <row r="41" spans="1:19">
      <c r="N41" s="548" t="s">
        <v>1567</v>
      </c>
      <c r="O41" s="308">
        <v>1642.8445119183837</v>
      </c>
      <c r="R41" t="s">
        <v>1607</v>
      </c>
      <c r="S41" s="727">
        <v>2.0799999999999999E-2</v>
      </c>
    </row>
    <row r="42" spans="1:19">
      <c r="N42" s="548" t="s">
        <v>1529</v>
      </c>
      <c r="O42" s="308">
        <v>3013.5429999999828</v>
      </c>
      <c r="R42" t="s">
        <v>1608</v>
      </c>
      <c r="S42" s="727">
        <v>3.95E-2</v>
      </c>
    </row>
    <row r="43" spans="1:19">
      <c r="N43" s="548" t="s">
        <v>1543</v>
      </c>
      <c r="O43" s="308">
        <v>6131.9999999990332</v>
      </c>
      <c r="R43" t="s">
        <v>1609</v>
      </c>
      <c r="S43" s="727">
        <v>0.108</v>
      </c>
    </row>
    <row r="44" spans="1:19" ht="15" thickBot="1">
      <c r="N44" s="549" t="s">
        <v>1531</v>
      </c>
      <c r="O44" s="541">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F1" workbookViewId="0">
      <selection activeCell="L21" sqref="L21"/>
    </sheetView>
  </sheetViews>
  <sheetFormatPr defaultRowHeight="14.25"/>
  <cols>
    <col min="1" max="1" width="25.625" bestFit="1" customWidth="1"/>
    <col min="2" max="2" width="15.375" bestFit="1" customWidth="1"/>
    <col min="3" max="3" width="10.375" bestFit="1" customWidth="1"/>
    <col min="4" max="5" width="15" bestFit="1" customWidth="1"/>
    <col min="6" max="6" width="18.875" bestFit="1" customWidth="1"/>
    <col min="7" max="7" width="20" bestFit="1" customWidth="1"/>
    <col min="8" max="8" width="12.75" bestFit="1" customWidth="1"/>
    <col min="9" max="9" width="20" bestFit="1" customWidth="1"/>
    <col min="11" max="11" width="7.625" bestFit="1" customWidth="1"/>
    <col min="12" max="12" width="25.625" bestFit="1" customWidth="1"/>
    <col min="13" max="13" width="19.625" customWidth="1"/>
    <col min="14" max="14" width="13.625" customWidth="1"/>
    <col min="15" max="16" width="13" customWidth="1"/>
    <col min="17" max="17" width="13.75" bestFit="1" customWidth="1"/>
    <col min="18" max="18" width="17.375" bestFit="1" customWidth="1"/>
    <col min="19" max="19" width="16.875" bestFit="1" customWidth="1"/>
  </cols>
  <sheetData>
    <row r="1" spans="1:23" ht="18.75" thickBot="1">
      <c r="A1" s="862" t="s">
        <v>1533</v>
      </c>
      <c r="B1" s="863"/>
      <c r="C1" s="863"/>
      <c r="D1" s="863"/>
      <c r="E1" s="863"/>
      <c r="F1" s="863"/>
      <c r="G1" s="863"/>
      <c r="H1" s="863"/>
      <c r="I1" s="864"/>
      <c r="L1" s="761"/>
      <c r="M1" s="762" t="s">
        <v>1528</v>
      </c>
      <c r="N1" s="762" t="s">
        <v>1527</v>
      </c>
      <c r="Q1" s="859" t="s">
        <v>1541</v>
      </c>
      <c r="R1" s="860"/>
      <c r="S1" s="860"/>
      <c r="T1" s="860"/>
      <c r="U1" s="860"/>
      <c r="V1" s="860"/>
      <c r="W1" s="861"/>
    </row>
    <row r="2" spans="1:23" ht="15">
      <c r="A2" s="548" t="s">
        <v>1532</v>
      </c>
      <c r="B2" s="307" t="s">
        <v>1525</v>
      </c>
      <c r="C2" s="307" t="s">
        <v>1544</v>
      </c>
      <c r="D2" s="307" t="s">
        <v>1528</v>
      </c>
      <c r="E2" s="307" t="s">
        <v>1527</v>
      </c>
      <c r="F2" s="307" t="s">
        <v>1529</v>
      </c>
      <c r="G2" s="307" t="s">
        <v>1530</v>
      </c>
      <c r="H2" s="307" t="s">
        <v>1531</v>
      </c>
      <c r="I2" s="308" t="s">
        <v>1534</v>
      </c>
      <c r="L2" s="763" t="s">
        <v>1546</v>
      </c>
      <c r="M2" s="764">
        <v>0.80164874544682474</v>
      </c>
      <c r="N2" s="765">
        <v>0.5371804060425911</v>
      </c>
      <c r="Q2" s="548" t="s">
        <v>1536</v>
      </c>
      <c r="R2" s="307" t="s">
        <v>1537</v>
      </c>
      <c r="S2" s="307" t="s">
        <v>1538</v>
      </c>
      <c r="T2" s="307" t="s">
        <v>1539</v>
      </c>
      <c r="U2" s="307" t="s">
        <v>1540</v>
      </c>
      <c r="V2" s="307" t="s">
        <v>18</v>
      </c>
      <c r="W2" s="308" t="s">
        <v>16</v>
      </c>
    </row>
    <row r="3" spans="1:23" ht="15.75">
      <c r="A3" s="733">
        <v>2017</v>
      </c>
      <c r="B3" s="746">
        <v>3864.0711600000004</v>
      </c>
      <c r="C3" s="746">
        <v>3100.1669999999999</v>
      </c>
      <c r="D3" s="740">
        <v>3264.817719779961</v>
      </c>
      <c r="E3" s="740">
        <v>3610.2658267913857</v>
      </c>
      <c r="F3" s="740">
        <v>5082.9091073354357</v>
      </c>
      <c r="G3" s="740">
        <v>5082.9091073354357</v>
      </c>
      <c r="H3" s="740">
        <v>5082.9091073354357</v>
      </c>
      <c r="I3" s="741">
        <v>0</v>
      </c>
      <c r="L3" s="766" t="s">
        <v>1547</v>
      </c>
      <c r="M3" s="767">
        <v>4.6396038926480053E-2</v>
      </c>
      <c r="N3" s="768">
        <v>0.10825742416178678</v>
      </c>
      <c r="Q3" s="733">
        <v>2017</v>
      </c>
      <c r="R3" s="742">
        <v>0.22678473397910293</v>
      </c>
      <c r="S3" s="742">
        <v>3.754180422174911E-2</v>
      </c>
      <c r="T3" s="742">
        <v>0.18004294680532984</v>
      </c>
      <c r="U3" s="742">
        <v>0.22002649848431458</v>
      </c>
      <c r="V3" s="742">
        <v>0.10593868445541069</v>
      </c>
      <c r="W3" s="652">
        <f>SUM(R3:V3)</f>
        <v>0.7703346679459071</v>
      </c>
    </row>
    <row r="4" spans="1:23" ht="15.75">
      <c r="A4" s="733">
        <v>2018</v>
      </c>
      <c r="B4" s="746">
        <v>3864.0711600000004</v>
      </c>
      <c r="C4" s="746">
        <v>3100.1669999999999</v>
      </c>
      <c r="D4" s="740">
        <v>3264.817719779961</v>
      </c>
      <c r="E4" s="740">
        <v>3610.2658267913857</v>
      </c>
      <c r="F4" s="740">
        <v>5082.9091073354357</v>
      </c>
      <c r="G4" s="740">
        <v>5082.9091073354357</v>
      </c>
      <c r="H4" s="740">
        <v>5082.9091073354357</v>
      </c>
      <c r="I4" s="741">
        <v>0</v>
      </c>
      <c r="L4" s="766" t="s">
        <v>1548</v>
      </c>
      <c r="M4" s="767">
        <v>4.6396038926480053E-2</v>
      </c>
      <c r="N4" s="768">
        <v>0.10825742416178678</v>
      </c>
      <c r="Q4" s="733">
        <v>2018</v>
      </c>
      <c r="R4" s="742">
        <v>0.22678473397910293</v>
      </c>
      <c r="S4" s="742">
        <v>3.754180422174911E-2</v>
      </c>
      <c r="T4" s="742">
        <v>0.18004294680532984</v>
      </c>
      <c r="U4" s="742">
        <v>0.22002649848431458</v>
      </c>
      <c r="V4" s="742">
        <v>0.10593868445541069</v>
      </c>
      <c r="W4" s="652">
        <f t="shared" ref="W4:W16" si="0">SUM(R4:V4)</f>
        <v>0.7703346679459071</v>
      </c>
    </row>
    <row r="5" spans="1:23" ht="15.75">
      <c r="A5" s="733">
        <v>2019</v>
      </c>
      <c r="B5" s="746">
        <v>3864.0711600000004</v>
      </c>
      <c r="C5" s="746">
        <v>3100.1669999999999</v>
      </c>
      <c r="D5" s="740">
        <v>3264.817719779961</v>
      </c>
      <c r="E5" s="740">
        <v>3610.2658267913857</v>
      </c>
      <c r="F5" s="740">
        <v>5082.9091073354357</v>
      </c>
      <c r="G5" s="740">
        <v>5082.9091073354357</v>
      </c>
      <c r="H5" s="740">
        <v>5082.9091073354357</v>
      </c>
      <c r="I5" s="741">
        <v>0</v>
      </c>
      <c r="L5" s="766" t="s">
        <v>1549</v>
      </c>
      <c r="M5" s="767">
        <v>4.6396038926480053E-2</v>
      </c>
      <c r="N5" s="768">
        <v>0.10825742416178678</v>
      </c>
      <c r="Q5" s="733">
        <v>2019</v>
      </c>
      <c r="R5" s="742">
        <v>0.22678473397910293</v>
      </c>
      <c r="S5" s="742">
        <v>3.754180422174911E-2</v>
      </c>
      <c r="T5" s="742">
        <v>0.18004294680532984</v>
      </c>
      <c r="U5" s="742">
        <v>0.22002649848431458</v>
      </c>
      <c r="V5" s="742">
        <v>0.10593868445541069</v>
      </c>
      <c r="W5" s="652">
        <f t="shared" si="0"/>
        <v>0.7703346679459071</v>
      </c>
    </row>
    <row r="6" spans="1:23" ht="15.75">
      <c r="A6" s="754">
        <v>2020</v>
      </c>
      <c r="B6" s="746">
        <v>3864.0711600000004</v>
      </c>
      <c r="C6" s="746">
        <v>3100.1669999999999</v>
      </c>
      <c r="D6" s="746">
        <v>3264.817719779961</v>
      </c>
      <c r="E6" s="746">
        <v>3610.2658267913857</v>
      </c>
      <c r="F6" s="746">
        <v>5082.9091073354357</v>
      </c>
      <c r="G6" s="746">
        <v>5082.9091073354357</v>
      </c>
      <c r="H6" s="746">
        <v>5082.9091073354357</v>
      </c>
      <c r="I6" s="753">
        <v>0</v>
      </c>
      <c r="L6" s="766" t="s">
        <v>1550</v>
      </c>
      <c r="M6" s="767">
        <v>5.9163137773735094E-2</v>
      </c>
      <c r="N6" s="768">
        <v>0.13804732147204854</v>
      </c>
      <c r="Q6" s="733">
        <v>2020</v>
      </c>
      <c r="R6" s="742">
        <v>0.22678473397910293</v>
      </c>
      <c r="S6" s="742">
        <v>3.754180422174911E-2</v>
      </c>
      <c r="T6" s="742">
        <v>0.18004294680532984</v>
      </c>
      <c r="U6" s="742">
        <v>0.22002649848431458</v>
      </c>
      <c r="V6" s="742">
        <v>0.10593868445541069</v>
      </c>
      <c r="W6" s="652">
        <f t="shared" si="0"/>
        <v>0.7703346679459071</v>
      </c>
    </row>
    <row r="7" spans="1:23" ht="15.75">
      <c r="A7" s="754">
        <v>2021</v>
      </c>
      <c r="B7" s="746">
        <v>3864.0711600000004</v>
      </c>
      <c r="C7" s="746">
        <v>3100.1669999999999</v>
      </c>
      <c r="D7" s="746">
        <v>3143.4095733288982</v>
      </c>
      <c r="E7" s="746">
        <v>3489.8584794413268</v>
      </c>
      <c r="F7" s="746">
        <v>4484.7739336164905</v>
      </c>
      <c r="G7" s="746">
        <v>4484.7739336164905</v>
      </c>
      <c r="H7" s="746">
        <v>4484.7739336164905</v>
      </c>
      <c r="I7" s="753">
        <v>0</v>
      </c>
      <c r="L7" s="766" t="s">
        <v>1551</v>
      </c>
      <c r="M7" s="769">
        <v>0</v>
      </c>
      <c r="N7" s="770">
        <v>0</v>
      </c>
      <c r="Q7" s="733">
        <v>2021</v>
      </c>
      <c r="R7" s="742">
        <v>0.21655393843196472</v>
      </c>
      <c r="S7" s="742">
        <v>3.5107301597607173E-2</v>
      </c>
      <c r="T7" s="742">
        <v>0.17389513886563568</v>
      </c>
      <c r="U7" s="742">
        <v>0.21036679855085688</v>
      </c>
      <c r="V7" s="742">
        <v>0.1012877178207829</v>
      </c>
      <c r="W7" s="652">
        <f t="shared" si="0"/>
        <v>0.73721089526684747</v>
      </c>
    </row>
    <row r="8" spans="1:23" ht="16.5" thickBot="1">
      <c r="A8" s="754">
        <v>2022</v>
      </c>
      <c r="B8" s="746">
        <v>3864.0711600000004</v>
      </c>
      <c r="C8" s="746">
        <v>3100.1669999999999</v>
      </c>
      <c r="D8" s="746">
        <v>3018.5845787104295</v>
      </c>
      <c r="E8" s="746">
        <v>3362.1742970213973</v>
      </c>
      <c r="F8" s="746">
        <v>4380.8905716557283</v>
      </c>
      <c r="G8" s="746">
        <v>4380.8905716557283</v>
      </c>
      <c r="H8" s="746">
        <v>4380.8905716557283</v>
      </c>
      <c r="I8" s="753">
        <v>0</v>
      </c>
      <c r="L8" s="771" t="s">
        <v>1552</v>
      </c>
      <c r="M8" s="772">
        <v>0</v>
      </c>
      <c r="N8" s="773">
        <v>0</v>
      </c>
      <c r="Q8" s="733">
        <v>2022</v>
      </c>
      <c r="R8" s="742">
        <v>0.20449712503397666</v>
      </c>
      <c r="S8" s="742">
        <v>3.3496117151772045E-2</v>
      </c>
      <c r="T8" s="742">
        <v>0.16795725607510179</v>
      </c>
      <c r="U8" s="742">
        <v>0.20113118300472171</v>
      </c>
      <c r="V8" s="742">
        <v>9.6840939965236336E-2</v>
      </c>
      <c r="W8" s="652">
        <f t="shared" si="0"/>
        <v>0.70392262123080851</v>
      </c>
    </row>
    <row r="9" spans="1:23" ht="15">
      <c r="A9" s="754">
        <v>2023</v>
      </c>
      <c r="B9" s="746">
        <v>3864.0711600000004</v>
      </c>
      <c r="C9" s="746">
        <v>3100.1669999999999</v>
      </c>
      <c r="D9" s="746">
        <v>2902.4587365488387</v>
      </c>
      <c r="E9" s="746">
        <v>3245.9638283146828</v>
      </c>
      <c r="F9" s="746">
        <v>4281.641318123854</v>
      </c>
      <c r="G9" s="746">
        <v>4281.641318123854</v>
      </c>
      <c r="H9" s="746">
        <v>4281.641318123854</v>
      </c>
      <c r="I9" s="753">
        <v>0</v>
      </c>
      <c r="Q9" s="733">
        <v>2023</v>
      </c>
      <c r="R9" s="742">
        <v>0.19332527486247297</v>
      </c>
      <c r="S9" s="742">
        <v>3.2035508820721224E-2</v>
      </c>
      <c r="T9" s="742">
        <v>0.16222213025790322</v>
      </c>
      <c r="U9" s="742">
        <v>0.19230103350695343</v>
      </c>
      <c r="V9" s="742">
        <v>9.2589386503347915E-2</v>
      </c>
      <c r="W9" s="652">
        <f t="shared" si="0"/>
        <v>0.67247333395139874</v>
      </c>
    </row>
    <row r="10" spans="1:23" ht="15">
      <c r="A10" s="754">
        <v>2024</v>
      </c>
      <c r="B10" s="746">
        <v>3864.0711600000004</v>
      </c>
      <c r="C10" s="746">
        <v>3100.1669999999999</v>
      </c>
      <c r="D10" s="746">
        <v>2790.4182774448532</v>
      </c>
      <c r="E10" s="746">
        <v>3131.0696209381699</v>
      </c>
      <c r="F10" s="746">
        <v>4186.8194511693118</v>
      </c>
      <c r="G10" s="746">
        <v>4186.8194511693118</v>
      </c>
      <c r="H10" s="746">
        <v>4186.8194511693118</v>
      </c>
      <c r="I10" s="753">
        <v>0</v>
      </c>
      <c r="Q10" s="733">
        <v>2024</v>
      </c>
      <c r="R10" s="742">
        <v>0.1830058572686061</v>
      </c>
      <c r="S10" s="742">
        <v>3.0663646765151192E-2</v>
      </c>
      <c r="T10" s="742">
        <v>0.15668283800519434</v>
      </c>
      <c r="U10" s="742">
        <v>0.18385854910908722</v>
      </c>
      <c r="V10" s="742">
        <v>8.8524486608078989E-2</v>
      </c>
      <c r="W10" s="652">
        <f t="shared" si="0"/>
        <v>0.64273537775611778</v>
      </c>
    </row>
    <row r="11" spans="1:23" ht="15">
      <c r="A11" s="754">
        <v>2025</v>
      </c>
      <c r="B11" s="746">
        <v>3864.0711600000004</v>
      </c>
      <c r="C11" s="746">
        <v>3100.1669999999999</v>
      </c>
      <c r="D11" s="746">
        <v>2682.2118310360547</v>
      </c>
      <c r="E11" s="746">
        <v>3013.2190439840783</v>
      </c>
      <c r="F11" s="746">
        <v>4096.2274705469335</v>
      </c>
      <c r="G11" s="746">
        <v>4096.2274705469335</v>
      </c>
      <c r="H11" s="746">
        <v>4096.2274705469335</v>
      </c>
      <c r="I11" s="753">
        <v>0</v>
      </c>
      <c r="Q11" s="733">
        <v>2025</v>
      </c>
      <c r="R11" s="742">
        <v>0.17434869108017889</v>
      </c>
      <c r="S11" s="742">
        <v>2.9378510453363055E-2</v>
      </c>
      <c r="T11" s="742">
        <v>0.15133269231721208</v>
      </c>
      <c r="U11" s="742">
        <v>0.17578671036771268</v>
      </c>
      <c r="V11" s="742">
        <v>8.4638045732602349E-2</v>
      </c>
      <c r="W11" s="652">
        <f t="shared" si="0"/>
        <v>0.61548464995106911</v>
      </c>
    </row>
    <row r="12" spans="1:23" ht="15">
      <c r="A12" s="754">
        <v>2026</v>
      </c>
      <c r="B12" s="746">
        <v>3864.0711600000004</v>
      </c>
      <c r="C12" s="746">
        <v>3100.1669999999999</v>
      </c>
      <c r="D12" s="746">
        <v>2605.5051291867717</v>
      </c>
      <c r="E12" s="746">
        <v>2932.7012719713848</v>
      </c>
      <c r="F12" s="746">
        <v>4009.6766862534787</v>
      </c>
      <c r="G12" s="746">
        <v>4009.6766862534787</v>
      </c>
      <c r="H12" s="746">
        <v>4009.6766862534787</v>
      </c>
      <c r="I12" s="753">
        <v>0</v>
      </c>
      <c r="Q12" s="733">
        <v>2026</v>
      </c>
      <c r="R12" s="742">
        <v>0.16653154680252932</v>
      </c>
      <c r="S12" s="742">
        <v>2.8270123953106244E-2</v>
      </c>
      <c r="T12" s="742">
        <v>0.14833600534063363</v>
      </c>
      <c r="U12" s="742">
        <v>0.17056532293104795</v>
      </c>
      <c r="V12" s="742">
        <v>8.2124044374208227E-2</v>
      </c>
      <c r="W12" s="652">
        <f t="shared" si="0"/>
        <v>0.59582704340152537</v>
      </c>
    </row>
    <row r="13" spans="1:23" ht="15">
      <c r="A13" s="754">
        <v>2027</v>
      </c>
      <c r="B13" s="746">
        <v>3864.0711600000004</v>
      </c>
      <c r="C13" s="746">
        <v>3100.1669999999999</v>
      </c>
      <c r="D13" s="746">
        <v>2531.9078218560417</v>
      </c>
      <c r="E13" s="746">
        <v>2855.3234669821932</v>
      </c>
      <c r="F13" s="746">
        <v>3926.9868255136212</v>
      </c>
      <c r="G13" s="746">
        <v>3926.9868255136212</v>
      </c>
      <c r="H13" s="746">
        <v>3926.9868255136212</v>
      </c>
      <c r="I13" s="753">
        <v>0</v>
      </c>
      <c r="Q13" s="733">
        <v>2027</v>
      </c>
      <c r="R13" s="742">
        <v>0.1591843181068594</v>
      </c>
      <c r="S13" s="742">
        <v>2.725193731476799E-2</v>
      </c>
      <c r="T13" s="742">
        <v>0.14539865870022506</v>
      </c>
      <c r="U13" s="742">
        <v>0.16549902621032375</v>
      </c>
      <c r="V13" s="742">
        <v>7.9684716323489169E-2</v>
      </c>
      <c r="W13" s="652">
        <f t="shared" si="0"/>
        <v>0.57701865665566543</v>
      </c>
    </row>
    <row r="14" spans="1:23" ht="15">
      <c r="A14" s="754">
        <v>2028</v>
      </c>
      <c r="B14" s="746">
        <v>3864.0711600000004</v>
      </c>
      <c r="C14" s="746">
        <v>3100.1669999999999</v>
      </c>
      <c r="D14" s="746">
        <v>2462.788393997655</v>
      </c>
      <c r="E14" s="746">
        <v>2782.6135781009493</v>
      </c>
      <c r="F14" s="746">
        <v>3847.9856572978183</v>
      </c>
      <c r="G14" s="746">
        <v>3847.9856572978183</v>
      </c>
      <c r="H14" s="746">
        <v>3847.9856572978183</v>
      </c>
      <c r="I14" s="753">
        <v>0</v>
      </c>
      <c r="Q14" s="733">
        <v>2028</v>
      </c>
      <c r="R14" s="742">
        <v>0.15270515569033982</v>
      </c>
      <c r="S14" s="742">
        <v>2.6284446870363094E-2</v>
      </c>
      <c r="T14" s="742">
        <v>0.14251947733982454</v>
      </c>
      <c r="U14" s="742">
        <v>0.16058321355061114</v>
      </c>
      <c r="V14" s="742">
        <v>7.7317843561405336E-2</v>
      </c>
      <c r="W14" s="652">
        <f t="shared" si="0"/>
        <v>0.55941013701254394</v>
      </c>
    </row>
    <row r="15" spans="1:23" ht="15">
      <c r="A15" s="754">
        <v>2029</v>
      </c>
      <c r="B15" s="746">
        <v>3864.0711600000004</v>
      </c>
      <c r="C15" s="746">
        <v>3100.1669999999999</v>
      </c>
      <c r="D15" s="746">
        <v>2394.4819540083849</v>
      </c>
      <c r="E15" s="746">
        <v>2710.5725306378258</v>
      </c>
      <c r="F15" s="746">
        <v>3772.5086335899614</v>
      </c>
      <c r="G15" s="746">
        <v>3772.5086335899614</v>
      </c>
      <c r="H15" s="746">
        <v>3772.5086335899614</v>
      </c>
      <c r="I15" s="753">
        <v>0</v>
      </c>
      <c r="Q15" s="733">
        <v>2029</v>
      </c>
      <c r="R15" s="742">
        <v>0.14609908017563988</v>
      </c>
      <c r="S15" s="742">
        <v>2.5412771269737084E-2</v>
      </c>
      <c r="T15" s="742">
        <v>0.13969730947170919</v>
      </c>
      <c r="U15" s="742">
        <v>0.15581341512831576</v>
      </c>
      <c r="V15" s="742">
        <v>7.5021273950670528E-2</v>
      </c>
      <c r="W15" s="652">
        <f t="shared" si="0"/>
        <v>0.54204384999607247</v>
      </c>
    </row>
    <row r="16" spans="1:23" ht="15.75" thickBot="1">
      <c r="A16" s="755">
        <v>2030</v>
      </c>
      <c r="B16" s="756">
        <v>3864.0711600000004</v>
      </c>
      <c r="C16" s="756">
        <v>3100.1669999999999</v>
      </c>
      <c r="D16" s="756">
        <v>2328.0838021744989</v>
      </c>
      <c r="E16" s="756">
        <v>2640.5133984733175</v>
      </c>
      <c r="F16" s="756">
        <v>3700.398546657641</v>
      </c>
      <c r="G16" s="756">
        <v>3700.398546657641</v>
      </c>
      <c r="H16" s="756">
        <v>3700.398546657641</v>
      </c>
      <c r="I16" s="757">
        <v>0</v>
      </c>
      <c r="Q16" s="735">
        <v>2030</v>
      </c>
      <c r="R16" s="743">
        <v>0.13974576627294683</v>
      </c>
      <c r="S16" s="743">
        <v>2.4526515860558814E-2</v>
      </c>
      <c r="T16" s="743">
        <v>0.13693102611583377</v>
      </c>
      <c r="U16" s="743">
        <v>0.15118529388688062</v>
      </c>
      <c r="V16" s="743">
        <v>7.2792919278868426E-2</v>
      </c>
      <c r="W16" s="744">
        <f t="shared" si="0"/>
        <v>0.52518152141508845</v>
      </c>
    </row>
    <row r="17" spans="1:23" ht="16.5" thickBot="1">
      <c r="A17" s="733">
        <v>2031</v>
      </c>
      <c r="B17" s="756">
        <v>3864.0711600000004</v>
      </c>
      <c r="C17" s="756">
        <v>3100.1669999999999</v>
      </c>
      <c r="D17" s="796">
        <v>2031.876500227469</v>
      </c>
      <c r="E17" s="774">
        <v>2896.8333404790869</v>
      </c>
      <c r="F17" s="774">
        <v>2896.8333404790869</v>
      </c>
      <c r="G17" s="774">
        <v>2896.8333404790869</v>
      </c>
      <c r="H17" s="774">
        <v>3911.3920151562879</v>
      </c>
      <c r="I17" s="774">
        <v>0</v>
      </c>
      <c r="J17" s="775"/>
      <c r="Q17" s="733">
        <v>2031</v>
      </c>
      <c r="R17" s="805">
        <v>0.14026584317140237</v>
      </c>
      <c r="S17" s="742">
        <v>5.5065431558326473E-2</v>
      </c>
      <c r="T17" s="742">
        <v>0.17582204761280287</v>
      </c>
      <c r="U17" s="742">
        <v>0.24615086665792399</v>
      </c>
      <c r="V17" s="652">
        <v>0.16175628380377863</v>
      </c>
      <c r="W17" s="806">
        <f t="shared" ref="W17:W26" si="1">SUM(R17:V17)</f>
        <v>0.77906047280423429</v>
      </c>
    </row>
    <row r="18" spans="1:23" ht="16.5" thickBot="1">
      <c r="A18" s="733">
        <v>2032</v>
      </c>
      <c r="B18" s="756">
        <v>3864.0711600000004</v>
      </c>
      <c r="C18" s="756">
        <v>3100.1669999999999</v>
      </c>
      <c r="D18" s="796">
        <v>1971.4832297931762</v>
      </c>
      <c r="E18" s="774">
        <v>2836.2894068716637</v>
      </c>
      <c r="F18" s="774">
        <v>2836.2894068716637</v>
      </c>
      <c r="G18" s="774">
        <v>2836.2894068716637</v>
      </c>
      <c r="H18" s="774">
        <v>3805.239096510049</v>
      </c>
      <c r="I18" s="774">
        <v>0</v>
      </c>
      <c r="J18" s="775"/>
      <c r="Q18" s="733">
        <v>2032</v>
      </c>
      <c r="R18" s="805">
        <v>0.13393589708566694</v>
      </c>
      <c r="S18" s="742">
        <v>5.3078589157169197E-2</v>
      </c>
      <c r="T18" s="742">
        <v>0.17321082908389987</v>
      </c>
      <c r="U18" s="742">
        <v>0.2424951607174598</v>
      </c>
      <c r="V18" s="652">
        <v>0.15935396275718788</v>
      </c>
      <c r="W18" s="806">
        <f t="shared" si="1"/>
        <v>0.76207443880138359</v>
      </c>
    </row>
    <row r="19" spans="1:23" ht="18.75" customHeight="1" thickBot="1">
      <c r="A19" s="733">
        <v>2033</v>
      </c>
      <c r="B19" s="756">
        <v>3864.0711600000004</v>
      </c>
      <c r="C19" s="756">
        <v>3100.1669999999999</v>
      </c>
      <c r="D19" s="796">
        <v>1915.2463831669324</v>
      </c>
      <c r="E19" s="774">
        <v>2780.4258698908839</v>
      </c>
      <c r="F19" s="774">
        <v>2780.4258698908839</v>
      </c>
      <c r="G19" s="774">
        <v>2780.4258698908839</v>
      </c>
      <c r="H19" s="774">
        <v>3705.2131840386141</v>
      </c>
      <c r="I19" s="774">
        <v>0</v>
      </c>
      <c r="J19" s="775"/>
      <c r="Q19" s="733">
        <v>2033</v>
      </c>
      <c r="R19" s="805">
        <v>0.12854337076252187</v>
      </c>
      <c r="S19" s="742">
        <v>5.1338694602590877E-2</v>
      </c>
      <c r="T19" s="742">
        <v>0.17063839102819836</v>
      </c>
      <c r="U19" s="742">
        <v>0.23889374743947767</v>
      </c>
      <c r="V19" s="652">
        <v>0.15698731974594249</v>
      </c>
      <c r="W19" s="806">
        <f t="shared" si="1"/>
        <v>0.74640152357873124</v>
      </c>
    </row>
    <row r="20" spans="1:23" ht="15.75" customHeight="1" thickBot="1">
      <c r="A20" s="754">
        <v>2034</v>
      </c>
      <c r="B20" s="756">
        <v>3864.0711600000004</v>
      </c>
      <c r="C20" s="756">
        <v>3100.1669999999999</v>
      </c>
      <c r="D20" s="796">
        <v>1860.9839253243376</v>
      </c>
      <c r="E20" s="774">
        <v>2725.956640611857</v>
      </c>
      <c r="F20" s="774">
        <v>2725.956640611857</v>
      </c>
      <c r="G20" s="774">
        <v>2725.956640611857</v>
      </c>
      <c r="H20" s="774">
        <v>3607.9867368654168</v>
      </c>
      <c r="I20" s="774">
        <v>0</v>
      </c>
      <c r="J20" s="775"/>
      <c r="L20" t="s">
        <v>1558</v>
      </c>
      <c r="Q20" s="733">
        <v>2034</v>
      </c>
      <c r="R20" s="805">
        <v>0.12335975130657542</v>
      </c>
      <c r="S20" s="742">
        <v>4.9654237163355777E-2</v>
      </c>
      <c r="T20" s="742">
        <v>0.16810415749807658</v>
      </c>
      <c r="U20" s="742">
        <v>0.23534582049730721</v>
      </c>
      <c r="V20" s="652">
        <v>0.15465582489823046</v>
      </c>
      <c r="W20" s="806">
        <f t="shared" si="1"/>
        <v>0.73111979136354555</v>
      </c>
    </row>
    <row r="21" spans="1:23" ht="48" customHeight="1" thickBot="1">
      <c r="A21" s="754">
        <v>2035</v>
      </c>
      <c r="B21" s="756">
        <v>3864.0711600000004</v>
      </c>
      <c r="C21" s="756">
        <v>3100.1669999999999</v>
      </c>
      <c r="D21" s="796">
        <v>1809.3704188260726</v>
      </c>
      <c r="E21" s="774">
        <v>2674.1866575956442</v>
      </c>
      <c r="F21" s="774">
        <v>2674.1866575956442</v>
      </c>
      <c r="G21" s="774">
        <v>2674.1866575956442</v>
      </c>
      <c r="H21" s="774">
        <v>3514.83972487447</v>
      </c>
      <c r="I21" s="774">
        <v>0</v>
      </c>
      <c r="J21" s="775"/>
      <c r="L21" t="s">
        <v>44</v>
      </c>
      <c r="M21" s="784">
        <f>L32*M26</f>
        <v>224.28</v>
      </c>
      <c r="Q21" s="733">
        <v>2035</v>
      </c>
      <c r="R21" s="805">
        <v>0.11867424825986093</v>
      </c>
      <c r="S21" s="742">
        <v>4.8104000900584656E-2</v>
      </c>
      <c r="T21" s="742">
        <v>0.16560756109959029</v>
      </c>
      <c r="U21" s="742">
        <v>0.23185058553942642</v>
      </c>
      <c r="V21" s="652">
        <v>0.15235895621162307</v>
      </c>
      <c r="W21" s="806">
        <f t="shared" si="1"/>
        <v>0.71659535201108537</v>
      </c>
    </row>
    <row r="22" spans="1:23" ht="16.5" thickBot="1">
      <c r="A22" s="754">
        <v>2036</v>
      </c>
      <c r="B22" s="756">
        <v>3864.0711600000004</v>
      </c>
      <c r="C22" s="756">
        <v>3100.1669999999999</v>
      </c>
      <c r="D22" s="796">
        <v>1760.5608166620782</v>
      </c>
      <c r="E22" s="774">
        <v>2625.1991551570914</v>
      </c>
      <c r="F22" s="774">
        <v>2625.1991551570914</v>
      </c>
      <c r="G22" s="774">
        <v>2625.1991551570914</v>
      </c>
      <c r="H22" s="774">
        <v>3425.829648062253</v>
      </c>
      <c r="I22" s="774">
        <v>0</v>
      </c>
      <c r="J22" s="775"/>
      <c r="L22" t="s">
        <v>45</v>
      </c>
      <c r="M22" s="662">
        <f>M28*M25</f>
        <v>4.2192149423518313</v>
      </c>
      <c r="Q22" s="733">
        <v>2036</v>
      </c>
      <c r="R22" s="805">
        <v>0.11450513574312547</v>
      </c>
      <c r="S22" s="742">
        <v>4.6694919447869077E-2</v>
      </c>
      <c r="T22" s="742">
        <v>0.16314804286543796</v>
      </c>
      <c r="U22" s="742">
        <v>0.22840726001161316</v>
      </c>
      <c r="V22" s="652">
        <v>0.15009619943620295</v>
      </c>
      <c r="W22" s="806">
        <f t="shared" si="1"/>
        <v>0.70285155750424866</v>
      </c>
    </row>
    <row r="23" spans="1:23" ht="16.5" thickBot="1">
      <c r="A23" s="754">
        <v>2037</v>
      </c>
      <c r="B23" s="756">
        <v>3864.0711600000004</v>
      </c>
      <c r="C23" s="756">
        <v>3100.1669999999999</v>
      </c>
      <c r="D23" s="796">
        <v>1715.5024963648434</v>
      </c>
      <c r="E23" s="774">
        <v>2580.278209116218</v>
      </c>
      <c r="F23" s="774">
        <v>2580.278209116218</v>
      </c>
      <c r="G23" s="774">
        <v>2580.278209116218</v>
      </c>
      <c r="H23" s="774">
        <v>3342.2382886577047</v>
      </c>
      <c r="I23" s="774">
        <v>0</v>
      </c>
      <c r="J23" s="775"/>
      <c r="Q23" s="733">
        <v>2037</v>
      </c>
      <c r="R23" s="805">
        <v>0.11113521139072643</v>
      </c>
      <c r="S23" s="742">
        <v>4.5506280045235943E-2</v>
      </c>
      <c r="T23" s="742">
        <v>0.16072505212981264</v>
      </c>
      <c r="U23" s="742">
        <v>0.2250150729817377</v>
      </c>
      <c r="V23" s="652">
        <v>0.14786704795942762</v>
      </c>
      <c r="W23" s="806">
        <f t="shared" si="1"/>
        <v>0.69024866450694033</v>
      </c>
    </row>
    <row r="24" spans="1:23" ht="16.5" thickBot="1">
      <c r="A24" s="754">
        <v>2038</v>
      </c>
      <c r="B24" s="756">
        <v>3864.0711600000004</v>
      </c>
      <c r="C24" s="756">
        <v>3100.1669999999999</v>
      </c>
      <c r="D24" s="796">
        <v>1672.6930415935767</v>
      </c>
      <c r="E24" s="774">
        <v>2537.2876942321791</v>
      </c>
      <c r="F24" s="774">
        <v>2537.2876942321791</v>
      </c>
      <c r="G24" s="774">
        <v>2537.2876942321791</v>
      </c>
      <c r="H24" s="774">
        <v>3261.8709353344243</v>
      </c>
      <c r="I24" s="774">
        <v>0</v>
      </c>
      <c r="J24" s="775"/>
      <c r="Q24" s="733">
        <v>2038</v>
      </c>
      <c r="R24" s="805">
        <v>0.1080939157803511</v>
      </c>
      <c r="S24" s="742">
        <v>4.441113794516334E-2</v>
      </c>
      <c r="T24" s="742">
        <v>0.15833804640511248</v>
      </c>
      <c r="U24" s="742">
        <v>0.22167326496715742</v>
      </c>
      <c r="V24" s="652">
        <v>0.14567100269270344</v>
      </c>
      <c r="W24" s="806">
        <f t="shared" si="1"/>
        <v>0.67818736779048772</v>
      </c>
    </row>
    <row r="25" spans="1:23" ht="16.5" thickBot="1">
      <c r="A25" s="754">
        <v>2039</v>
      </c>
      <c r="B25" s="756">
        <v>3864.0711600000004</v>
      </c>
      <c r="C25" s="756">
        <v>3100.1669999999999</v>
      </c>
      <c r="D25" s="796">
        <v>1631.2488757360766</v>
      </c>
      <c r="E25" s="774">
        <v>2495.3203767709251</v>
      </c>
      <c r="F25" s="774">
        <v>2495.3203767709251</v>
      </c>
      <c r="G25" s="774">
        <v>2495.3203767709251</v>
      </c>
      <c r="H25" s="774">
        <v>3183.7691557849662</v>
      </c>
      <c r="I25" s="774">
        <v>0</v>
      </c>
      <c r="J25" s="775"/>
      <c r="L25" s="782" t="s">
        <v>1553</v>
      </c>
      <c r="M25" s="782">
        <v>0.25216441204589002</v>
      </c>
      <c r="Q25" s="733">
        <v>2039</v>
      </c>
      <c r="R25" s="805">
        <v>0.10518258921885963</v>
      </c>
      <c r="S25" s="742">
        <v>4.3355396232327502E-2</v>
      </c>
      <c r="T25" s="742">
        <v>0.15598649126048209</v>
      </c>
      <c r="U25" s="742">
        <v>0.21838108776467491</v>
      </c>
      <c r="V25" s="652">
        <v>0.14350757195964353</v>
      </c>
      <c r="W25" s="806">
        <f t="shared" si="1"/>
        <v>0.66641313643598754</v>
      </c>
    </row>
    <row r="26" spans="1:23" ht="16.5" thickBot="1">
      <c r="A26" s="754">
        <v>2040</v>
      </c>
      <c r="B26" s="756">
        <v>3864.0711600000004</v>
      </c>
      <c r="C26" s="756">
        <v>3100.1669999999999</v>
      </c>
      <c r="D26" s="797">
        <v>1590.6792573000998</v>
      </c>
      <c r="E26" s="776">
        <v>2453.8480027922087</v>
      </c>
      <c r="F26" s="776">
        <v>2453.8480027922087</v>
      </c>
      <c r="G26" s="776">
        <v>2453.8480027922087</v>
      </c>
      <c r="H26" s="776">
        <v>3107.3556320957841</v>
      </c>
      <c r="I26" s="776">
        <v>0</v>
      </c>
      <c r="J26" s="777"/>
      <c r="L26" s="780" t="s">
        <v>1554</v>
      </c>
      <c r="M26" s="784">
        <v>3.56</v>
      </c>
      <c r="Q26" s="733">
        <v>2040</v>
      </c>
      <c r="R26" s="807">
        <v>0.10228640612682199</v>
      </c>
      <c r="S26" s="743">
        <v>4.2307423020788423E-2</v>
      </c>
      <c r="T26" s="743">
        <v>0.15366986020215812</v>
      </c>
      <c r="U26" s="743">
        <v>0.21513780428302132</v>
      </c>
      <c r="V26" s="744">
        <v>0.14137627138598544</v>
      </c>
      <c r="W26" s="806">
        <f t="shared" si="1"/>
        <v>0.65477776501877527</v>
      </c>
    </row>
    <row r="27" spans="1:23" ht="16.5" thickBot="1">
      <c r="A27" s="754">
        <v>2041</v>
      </c>
      <c r="B27" s="756">
        <v>3864.0711600000004</v>
      </c>
      <c r="C27" s="756">
        <v>3100.1669999999999</v>
      </c>
      <c r="D27" s="797">
        <v>1590.6792573000998</v>
      </c>
      <c r="E27" s="776">
        <v>2453.8480027922087</v>
      </c>
      <c r="F27" s="776">
        <v>2453.8480027922087</v>
      </c>
      <c r="G27" s="776">
        <v>2453.8480027922087</v>
      </c>
      <c r="H27" s="776">
        <v>3107.3556320957841</v>
      </c>
      <c r="I27" s="776">
        <v>0</v>
      </c>
      <c r="J27" s="777"/>
      <c r="L27" s="780" t="s">
        <v>1555</v>
      </c>
      <c r="M27" s="783">
        <v>4.7</v>
      </c>
      <c r="Q27" s="733">
        <v>2041</v>
      </c>
      <c r="R27" s="807">
        <v>0.10228640612682199</v>
      </c>
      <c r="S27" s="743">
        <v>4.2307423020788423E-2</v>
      </c>
      <c r="T27" s="743">
        <v>0.15366986020215812</v>
      </c>
      <c r="U27" s="743">
        <v>0.21513780428302132</v>
      </c>
      <c r="V27" s="744">
        <v>0.14137627138598544</v>
      </c>
      <c r="W27" s="806">
        <f t="shared" ref="W27:W36" si="2">SUM(R27:V27)</f>
        <v>0.65477776501877527</v>
      </c>
    </row>
    <row r="28" spans="1:23" ht="16.5" thickBot="1">
      <c r="A28" s="754">
        <v>2042</v>
      </c>
      <c r="B28" s="756">
        <v>3864.0711600000004</v>
      </c>
      <c r="C28" s="756">
        <v>3100.1669999999999</v>
      </c>
      <c r="D28" s="797">
        <v>1590.6792573000998</v>
      </c>
      <c r="E28" s="776">
        <v>2453.8480027922087</v>
      </c>
      <c r="F28" s="776">
        <v>2453.8480027922087</v>
      </c>
      <c r="G28" s="776">
        <v>2453.8480027922087</v>
      </c>
      <c r="H28" s="776">
        <v>3107.3556320957841</v>
      </c>
      <c r="I28" s="776">
        <v>0</v>
      </c>
      <c r="J28" s="777"/>
      <c r="L28" s="780" t="s">
        <v>1556</v>
      </c>
      <c r="M28" s="784">
        <f>M27*M26</f>
        <v>16.731999999999999</v>
      </c>
      <c r="Q28" s="733">
        <v>2042</v>
      </c>
      <c r="R28" s="807">
        <v>0.10228640612682199</v>
      </c>
      <c r="S28" s="743">
        <v>4.2307423020788423E-2</v>
      </c>
      <c r="T28" s="743">
        <v>0.15366986020215812</v>
      </c>
      <c r="U28" s="743">
        <v>0.21513780428302132</v>
      </c>
      <c r="V28" s="744">
        <v>0.14137627138598544</v>
      </c>
      <c r="W28" s="806">
        <f t="shared" si="2"/>
        <v>0.65477776501877527</v>
      </c>
    </row>
    <row r="29" spans="1:23" ht="16.5" thickBot="1">
      <c r="A29" s="754">
        <v>2043</v>
      </c>
      <c r="B29" s="756">
        <v>3864.0711600000004</v>
      </c>
      <c r="C29" s="756">
        <v>3100.1669999999999</v>
      </c>
      <c r="D29" s="797">
        <v>1590.6792573000998</v>
      </c>
      <c r="E29" s="776">
        <v>2453.8480027922087</v>
      </c>
      <c r="F29" s="776">
        <v>2453.8480027922087</v>
      </c>
      <c r="G29" s="776">
        <v>2453.8480027922087</v>
      </c>
      <c r="H29" s="776">
        <v>3107.3556320957841</v>
      </c>
      <c r="I29" s="776">
        <v>0</v>
      </c>
      <c r="J29" s="777"/>
      <c r="L29" s="780" t="s">
        <v>1557</v>
      </c>
      <c r="Q29" s="733">
        <v>2043</v>
      </c>
      <c r="R29" s="807">
        <v>0.10228640612682199</v>
      </c>
      <c r="S29" s="743">
        <v>4.2307423020788423E-2</v>
      </c>
      <c r="T29" s="743">
        <v>0.15366986020215812</v>
      </c>
      <c r="U29" s="743">
        <v>0.21513780428302132</v>
      </c>
      <c r="V29" s="744">
        <v>0.14137627138598544</v>
      </c>
      <c r="W29" s="806">
        <f t="shared" si="2"/>
        <v>0.65477776501877527</v>
      </c>
    </row>
    <row r="30" spans="1:23" ht="16.5" thickBot="1">
      <c r="A30" s="755">
        <v>2044</v>
      </c>
      <c r="B30" s="756">
        <v>3864.0711600000004</v>
      </c>
      <c r="C30" s="756">
        <v>3100.1669999999999</v>
      </c>
      <c r="D30" s="797">
        <v>1590.6792573000998</v>
      </c>
      <c r="E30" s="776">
        <v>2453.8480027922087</v>
      </c>
      <c r="F30" s="776">
        <v>2453.8480027922087</v>
      </c>
      <c r="G30" s="776">
        <v>2453.8480027922087</v>
      </c>
      <c r="H30" s="776">
        <v>3107.3556320957841</v>
      </c>
      <c r="I30" s="776">
        <v>0</v>
      </c>
      <c r="J30" s="777"/>
      <c r="L30" s="780"/>
      <c r="M30" s="781"/>
      <c r="Q30" s="735">
        <v>2044</v>
      </c>
      <c r="R30" s="807">
        <v>0.10228640612682199</v>
      </c>
      <c r="S30" s="743">
        <v>4.2307423020788423E-2</v>
      </c>
      <c r="T30" s="743">
        <v>0.15366986020215812</v>
      </c>
      <c r="U30" s="743">
        <v>0.21513780428302132</v>
      </c>
      <c r="V30" s="744">
        <v>0.14137627138598544</v>
      </c>
      <c r="W30" s="806">
        <f t="shared" si="2"/>
        <v>0.65477776501877527</v>
      </c>
    </row>
    <row r="31" spans="1:23" ht="16.5" thickBot="1">
      <c r="A31" s="733">
        <v>2045</v>
      </c>
      <c r="B31" s="756">
        <v>3864.0711600000004</v>
      </c>
      <c r="C31" s="756">
        <v>3100.1669999999999</v>
      </c>
      <c r="D31" s="797">
        <v>1590.6792573000998</v>
      </c>
      <c r="E31" s="776">
        <v>2453.8480027922087</v>
      </c>
      <c r="F31" s="776">
        <v>2453.8480027922087</v>
      </c>
      <c r="G31" s="776">
        <v>2453.8480027922087</v>
      </c>
      <c r="H31" s="776">
        <v>3107.3556320957841</v>
      </c>
      <c r="I31" s="776">
        <v>0</v>
      </c>
      <c r="J31" s="777"/>
      <c r="L31" s="780"/>
      <c r="M31" s="781"/>
      <c r="Q31" s="733">
        <v>2045</v>
      </c>
      <c r="R31" s="807">
        <v>0.10228640612682199</v>
      </c>
      <c r="S31" s="743">
        <v>4.2307423020788423E-2</v>
      </c>
      <c r="T31" s="743">
        <v>0.15366986020215812</v>
      </c>
      <c r="U31" s="743">
        <v>0.21513780428302132</v>
      </c>
      <c r="V31" s="744">
        <v>0.14137627138598544</v>
      </c>
      <c r="W31" s="806">
        <f t="shared" si="2"/>
        <v>0.65477776501877527</v>
      </c>
    </row>
    <row r="32" spans="1:23" ht="16.5" thickBot="1">
      <c r="A32" s="733">
        <v>2046</v>
      </c>
      <c r="B32" s="756">
        <v>3864.0711600000004</v>
      </c>
      <c r="C32" s="756">
        <v>3100.1669999999999</v>
      </c>
      <c r="D32" s="797">
        <v>1590.6792573000998</v>
      </c>
      <c r="E32" s="776">
        <v>2453.8480027922087</v>
      </c>
      <c r="F32" s="776">
        <v>2453.8480027922087</v>
      </c>
      <c r="G32" s="776">
        <v>2453.8480027922087</v>
      </c>
      <c r="H32" s="776">
        <v>3107.3556320957841</v>
      </c>
      <c r="I32" s="776">
        <v>0</v>
      </c>
      <c r="J32" s="777"/>
      <c r="L32" s="785">
        <v>63</v>
      </c>
      <c r="M32" s="781"/>
      <c r="Q32" s="733">
        <v>2046</v>
      </c>
      <c r="R32" s="807">
        <v>0.10228640612682199</v>
      </c>
      <c r="S32" s="743">
        <v>4.2307423020788423E-2</v>
      </c>
      <c r="T32" s="743">
        <v>0.15366986020215812</v>
      </c>
      <c r="U32" s="743">
        <v>0.21513780428302132</v>
      </c>
      <c r="V32" s="744">
        <v>0.14137627138598544</v>
      </c>
      <c r="W32" s="806">
        <f t="shared" si="2"/>
        <v>0.65477776501877527</v>
      </c>
    </row>
    <row r="33" spans="1:26" ht="16.5" thickBot="1">
      <c r="A33" s="733">
        <v>2047</v>
      </c>
      <c r="B33" s="756">
        <v>3864.0711600000004</v>
      </c>
      <c r="C33" s="756">
        <v>3100.1669999999999</v>
      </c>
      <c r="D33" s="797">
        <v>1590.6792573000998</v>
      </c>
      <c r="E33" s="776">
        <v>2453.8480027922087</v>
      </c>
      <c r="F33" s="776">
        <v>2453.8480027922087</v>
      </c>
      <c r="G33" s="776">
        <v>2453.8480027922087</v>
      </c>
      <c r="H33" s="776">
        <v>3107.3556320957841</v>
      </c>
      <c r="I33" s="776">
        <v>0</v>
      </c>
      <c r="J33" s="777"/>
      <c r="L33" s="780"/>
      <c r="M33" s="781"/>
      <c r="Q33" s="733">
        <v>2047</v>
      </c>
      <c r="R33" s="807">
        <v>0.10228640612682199</v>
      </c>
      <c r="S33" s="743">
        <v>4.2307423020788423E-2</v>
      </c>
      <c r="T33" s="743">
        <v>0.15366986020215812</v>
      </c>
      <c r="U33" s="743">
        <v>0.21513780428302132</v>
      </c>
      <c r="V33" s="744">
        <v>0.14137627138598544</v>
      </c>
      <c r="W33" s="806">
        <f t="shared" si="2"/>
        <v>0.65477776501877527</v>
      </c>
    </row>
    <row r="34" spans="1:26" ht="16.5" thickBot="1">
      <c r="A34" s="754">
        <v>2048</v>
      </c>
      <c r="B34" s="756">
        <v>3864.0711600000004</v>
      </c>
      <c r="C34" s="756">
        <v>3100.1669999999999</v>
      </c>
      <c r="D34" s="797">
        <v>1590.6792573000998</v>
      </c>
      <c r="E34" s="776">
        <v>2453.8480027922087</v>
      </c>
      <c r="F34" s="776">
        <v>2453.8480027922087</v>
      </c>
      <c r="G34" s="776">
        <v>2453.8480027922087</v>
      </c>
      <c r="H34" s="776">
        <v>3107.3556320957841</v>
      </c>
      <c r="I34" s="776">
        <v>0</v>
      </c>
      <c r="J34" s="777"/>
      <c r="L34" s="780"/>
      <c r="M34" s="783"/>
      <c r="Q34" s="733">
        <v>2048</v>
      </c>
      <c r="R34" s="807">
        <v>0.10228640612682199</v>
      </c>
      <c r="S34" s="743">
        <v>4.2307423020788423E-2</v>
      </c>
      <c r="T34" s="743">
        <v>0.15366986020215812</v>
      </c>
      <c r="U34" s="743">
        <v>0.21513780428302132</v>
      </c>
      <c r="V34" s="744">
        <v>0.14137627138598544</v>
      </c>
      <c r="W34" s="806">
        <f t="shared" si="2"/>
        <v>0.65477776501877527</v>
      </c>
    </row>
    <row r="35" spans="1:26" ht="16.5" thickBot="1">
      <c r="A35" s="754">
        <v>2049</v>
      </c>
      <c r="B35" s="756">
        <v>3864.0711600000004</v>
      </c>
      <c r="C35" s="756">
        <v>3100.1669999999999</v>
      </c>
      <c r="D35" s="797">
        <v>1590.6792573000998</v>
      </c>
      <c r="E35" s="776">
        <v>2453.8480027922087</v>
      </c>
      <c r="F35" s="776">
        <v>2453.8480027922087</v>
      </c>
      <c r="G35" s="776">
        <v>2453.8480027922087</v>
      </c>
      <c r="H35" s="776">
        <v>3107.3556320957841</v>
      </c>
      <c r="I35" s="776">
        <v>0</v>
      </c>
      <c r="J35" s="777"/>
      <c r="Q35" s="733">
        <v>2049</v>
      </c>
      <c r="R35" s="807">
        <v>0.10228640612682199</v>
      </c>
      <c r="S35" s="743">
        <v>4.2307423020788423E-2</v>
      </c>
      <c r="T35" s="743">
        <v>0.15366986020215812</v>
      </c>
      <c r="U35" s="743">
        <v>0.21513780428302132</v>
      </c>
      <c r="V35" s="744">
        <v>0.14137627138598544</v>
      </c>
      <c r="W35" s="806">
        <f t="shared" si="2"/>
        <v>0.65477776501877527</v>
      </c>
    </row>
    <row r="36" spans="1:26" ht="16.5" thickBot="1">
      <c r="A36" s="754">
        <v>2050</v>
      </c>
      <c r="B36" s="756">
        <v>3864.0711600000004</v>
      </c>
      <c r="C36" s="756">
        <v>3100.1669999999999</v>
      </c>
      <c r="D36" s="797">
        <v>1590.6792573000998</v>
      </c>
      <c r="E36" s="776">
        <v>2453.8480027922087</v>
      </c>
      <c r="F36" s="776">
        <v>2453.8480027922087</v>
      </c>
      <c r="G36" s="776">
        <v>2453.8480027922087</v>
      </c>
      <c r="H36" s="776">
        <v>3107.3556320957841</v>
      </c>
      <c r="I36" s="776">
        <v>0</v>
      </c>
      <c r="J36" s="777"/>
      <c r="Q36" s="733">
        <v>2050</v>
      </c>
      <c r="R36" s="807">
        <v>0.10228640612682199</v>
      </c>
      <c r="S36" s="743">
        <v>4.2307423020788423E-2</v>
      </c>
      <c r="T36" s="743">
        <v>0.15366986020215812</v>
      </c>
      <c r="U36" s="743">
        <v>0.21513780428302132</v>
      </c>
      <c r="V36" s="744">
        <v>0.14137627138598544</v>
      </c>
      <c r="W36" s="806">
        <f t="shared" si="2"/>
        <v>0.65477776501877527</v>
      </c>
    </row>
    <row r="37" spans="1:26" ht="90">
      <c r="E37" s="808"/>
      <c r="F37" s="809"/>
      <c r="G37" s="809"/>
      <c r="H37" s="809"/>
      <c r="I37" s="809"/>
      <c r="J37" s="809"/>
      <c r="K37" s="809"/>
      <c r="L37" s="809"/>
      <c r="N37" s="794" t="s">
        <v>1532</v>
      </c>
      <c r="O37" s="795" t="s">
        <v>1564</v>
      </c>
      <c r="P37" s="795" t="s">
        <v>1566</v>
      </c>
      <c r="Q37" s="795" t="s">
        <v>1565</v>
      </c>
      <c r="S37" s="786" t="s">
        <v>1532</v>
      </c>
      <c r="T37" s="787" t="s">
        <v>1546</v>
      </c>
      <c r="U37" s="787" t="s">
        <v>1547</v>
      </c>
      <c r="V37" s="787" t="s">
        <v>1548</v>
      </c>
      <c r="W37" s="787" t="s">
        <v>1549</v>
      </c>
      <c r="X37" s="787" t="s">
        <v>1550</v>
      </c>
      <c r="Y37" s="787" t="s">
        <v>1551</v>
      </c>
      <c r="Z37" s="788" t="s">
        <v>1552</v>
      </c>
    </row>
    <row r="38" spans="1:26" ht="15">
      <c r="E38" s="803"/>
      <c r="F38" s="810"/>
      <c r="G38" s="810"/>
      <c r="H38" s="810"/>
      <c r="I38" s="810"/>
      <c r="J38" s="810"/>
      <c r="K38" s="810"/>
      <c r="L38" s="810"/>
      <c r="N38" s="796">
        <v>2017</v>
      </c>
      <c r="O38" s="790">
        <v>260</v>
      </c>
      <c r="P38" s="790">
        <v>120</v>
      </c>
      <c r="Q38" s="791">
        <v>270</v>
      </c>
      <c r="S38" s="789">
        <v>2017</v>
      </c>
      <c r="T38" s="774">
        <v>3005.7316395213925</v>
      </c>
      <c r="U38" s="774">
        <v>3911.0548763414886</v>
      </c>
      <c r="V38" s="774">
        <v>3911.0548763414886</v>
      </c>
      <c r="W38" s="774">
        <v>3911.0548763414886</v>
      </c>
      <c r="X38" s="774">
        <v>5255.0349871202061</v>
      </c>
      <c r="Y38" s="774">
        <v>0</v>
      </c>
      <c r="Z38" s="775">
        <v>0</v>
      </c>
    </row>
    <row r="39" spans="1:26" ht="15">
      <c r="E39" s="803"/>
      <c r="F39" s="810"/>
      <c r="G39" s="810"/>
      <c r="H39" s="810"/>
      <c r="I39" s="810"/>
      <c r="J39" s="810"/>
      <c r="K39" s="810"/>
      <c r="L39" s="810"/>
      <c r="N39" s="796">
        <v>2018</v>
      </c>
      <c r="O39" s="790">
        <v>260</v>
      </c>
      <c r="P39" s="790">
        <v>120</v>
      </c>
      <c r="Q39" s="791">
        <v>270</v>
      </c>
      <c r="S39" s="789">
        <v>2018</v>
      </c>
      <c r="T39" s="774">
        <v>3005.7316395213925</v>
      </c>
      <c r="U39" s="774">
        <v>3911.0548763414886</v>
      </c>
      <c r="V39" s="774">
        <v>3911.0548763414886</v>
      </c>
      <c r="W39" s="774">
        <v>3911.0548763414886</v>
      </c>
      <c r="X39" s="774">
        <v>5255.0349871202061</v>
      </c>
      <c r="Y39" s="774">
        <v>0</v>
      </c>
      <c r="Z39" s="775">
        <v>0</v>
      </c>
    </row>
    <row r="40" spans="1:26" ht="18">
      <c r="A40" s="865" t="s">
        <v>1535</v>
      </c>
      <c r="B40" s="866"/>
      <c r="C40" s="866"/>
      <c r="D40" s="866"/>
      <c r="E40" s="866"/>
      <c r="F40" s="866"/>
      <c r="G40" s="866"/>
      <c r="H40" s="866"/>
      <c r="I40" s="866"/>
      <c r="J40" s="810"/>
      <c r="K40" s="810"/>
      <c r="L40" s="810"/>
      <c r="N40" s="796">
        <v>2019</v>
      </c>
      <c r="O40" s="790">
        <v>260</v>
      </c>
      <c r="P40" s="790">
        <v>120</v>
      </c>
      <c r="Q40" s="791">
        <v>270</v>
      </c>
      <c r="S40" s="789">
        <v>2019</v>
      </c>
      <c r="T40" s="774">
        <v>3005.7316395213925</v>
      </c>
      <c r="U40" s="774">
        <v>3911.0548763414886</v>
      </c>
      <c r="V40" s="774">
        <v>3911.0548763414886</v>
      </c>
      <c r="W40" s="774">
        <v>3911.0548763414886</v>
      </c>
      <c r="X40" s="774">
        <v>5255.0349871202061</v>
      </c>
      <c r="Y40" s="774">
        <v>0</v>
      </c>
      <c r="Z40" s="775">
        <v>0</v>
      </c>
    </row>
    <row r="41" spans="1:26" ht="15.75" thickBot="1">
      <c r="A41" s="548" t="s">
        <v>1532</v>
      </c>
      <c r="B41" t="s">
        <v>1525</v>
      </c>
      <c r="C41" t="s">
        <v>1544</v>
      </c>
      <c r="D41" s="307" t="s">
        <v>1528</v>
      </c>
      <c r="E41" s="307" t="s">
        <v>1527</v>
      </c>
      <c r="F41" s="307" t="s">
        <v>1529</v>
      </c>
      <c r="G41" s="307" t="s">
        <v>1530</v>
      </c>
      <c r="H41" s="307" t="s">
        <v>1531</v>
      </c>
      <c r="I41" s="308" t="s">
        <v>1534</v>
      </c>
      <c r="J41" s="810"/>
      <c r="K41" s="810"/>
      <c r="L41" s="810"/>
      <c r="N41" s="796">
        <v>2020</v>
      </c>
      <c r="O41" s="790">
        <v>260</v>
      </c>
      <c r="P41" s="790">
        <v>120</v>
      </c>
      <c r="Q41" s="791">
        <v>270</v>
      </c>
      <c r="S41" s="778">
        <v>2020</v>
      </c>
      <c r="T41" s="774">
        <v>3005.7316395213925</v>
      </c>
      <c r="U41" s="774">
        <v>3911.0548763414886</v>
      </c>
      <c r="V41" s="774">
        <v>3911.0548763414886</v>
      </c>
      <c r="W41" s="774">
        <v>3911.0548763414886</v>
      </c>
      <c r="X41" s="774">
        <v>5255.0349871202061</v>
      </c>
      <c r="Y41" s="774">
        <v>0</v>
      </c>
      <c r="Z41" s="775">
        <v>0</v>
      </c>
    </row>
    <row r="42" spans="1:26" ht="16.5" thickBot="1">
      <c r="A42" s="733">
        <v>2017</v>
      </c>
      <c r="B42" s="748">
        <v>148.5</v>
      </c>
      <c r="C42" s="750">
        <v>146.70000000000002</v>
      </c>
      <c r="D42" s="737">
        <v>55.512685332272802</v>
      </c>
      <c r="E42" s="738">
        <v>63.170664832377113</v>
      </c>
      <c r="F42" s="738">
        <v>86.409454824702422</v>
      </c>
      <c r="G42" s="738">
        <v>86.409454824702422</v>
      </c>
      <c r="H42" s="738">
        <v>86.409454824702422</v>
      </c>
      <c r="I42" s="739">
        <v>0</v>
      </c>
      <c r="J42" s="810"/>
      <c r="K42" s="810"/>
      <c r="L42" s="810"/>
      <c r="N42" s="796">
        <v>2021</v>
      </c>
      <c r="O42" s="790">
        <v>255.90551181102364</v>
      </c>
      <c r="P42" s="790">
        <v>120</v>
      </c>
      <c r="Q42" s="791">
        <v>265.74803149606299</v>
      </c>
      <c r="S42" s="778">
        <v>2021</v>
      </c>
      <c r="T42" s="774">
        <v>2883.5728937445765</v>
      </c>
      <c r="U42" s="774">
        <v>3781.6318132189558</v>
      </c>
      <c r="V42" s="774">
        <v>3781.6318132189558</v>
      </c>
      <c r="W42" s="774">
        <v>3781.6318132189558</v>
      </c>
      <c r="X42" s="774">
        <v>5162.6533296298367</v>
      </c>
      <c r="Y42" s="774">
        <v>0</v>
      </c>
      <c r="Z42" s="775">
        <v>0</v>
      </c>
    </row>
    <row r="43" spans="1:26" ht="16.5" thickBot="1">
      <c r="A43" s="733">
        <v>2018</v>
      </c>
      <c r="B43" s="748">
        <v>148.5</v>
      </c>
      <c r="C43" s="750">
        <v>146.70000000000002</v>
      </c>
      <c r="D43" s="737">
        <v>55.512685332272802</v>
      </c>
      <c r="E43" s="738">
        <v>63.170664832377113</v>
      </c>
      <c r="F43" s="738">
        <v>86.409454824702422</v>
      </c>
      <c r="G43" s="738">
        <v>86.409454824702422</v>
      </c>
      <c r="H43" s="738">
        <v>86.409454824702422</v>
      </c>
      <c r="I43" s="739">
        <v>0</v>
      </c>
      <c r="J43" s="810"/>
      <c r="K43" s="810"/>
      <c r="L43" s="810"/>
      <c r="N43" s="796">
        <v>2022</v>
      </c>
      <c r="O43" s="790">
        <v>251.8755037510075</v>
      </c>
      <c r="P43" s="790">
        <v>120</v>
      </c>
      <c r="Q43" s="791">
        <v>261.56302312604623</v>
      </c>
      <c r="S43" s="778">
        <v>2022</v>
      </c>
      <c r="T43" s="774">
        <v>2760.8922899772042</v>
      </c>
      <c r="U43" s="774">
        <v>3648.9312040390428</v>
      </c>
      <c r="V43" s="774">
        <v>3648.9312040390428</v>
      </c>
      <c r="W43" s="774">
        <v>3648.9312040390428</v>
      </c>
      <c r="X43" s="774">
        <v>5027.3005587696371</v>
      </c>
      <c r="Y43" s="774">
        <v>0</v>
      </c>
      <c r="Z43" s="775">
        <v>0</v>
      </c>
    </row>
    <row r="44" spans="1:26" ht="16.5" thickBot="1">
      <c r="A44" s="733">
        <v>2019</v>
      </c>
      <c r="B44" s="748">
        <v>148.5</v>
      </c>
      <c r="C44" s="750">
        <v>146.70000000000002</v>
      </c>
      <c r="D44" s="737">
        <v>55.512685332272802</v>
      </c>
      <c r="E44" s="738">
        <v>63.170664832377113</v>
      </c>
      <c r="F44" s="738">
        <v>86.409454824702422</v>
      </c>
      <c r="G44" s="738">
        <v>86.409454824702422</v>
      </c>
      <c r="H44" s="738">
        <v>86.409454824702422</v>
      </c>
      <c r="I44" s="739">
        <v>0</v>
      </c>
      <c r="J44" s="810"/>
      <c r="K44" s="810"/>
      <c r="L44" s="810"/>
      <c r="N44" s="796">
        <v>2023</v>
      </c>
      <c r="O44" s="790">
        <v>247.90896038484991</v>
      </c>
      <c r="P44" s="790">
        <v>120</v>
      </c>
      <c r="Q44" s="791">
        <v>257.44392039965186</v>
      </c>
      <c r="S44" s="778">
        <v>2023</v>
      </c>
      <c r="T44" s="774">
        <v>2644.8299177244553</v>
      </c>
      <c r="U44" s="774">
        <v>3522.5012879247402</v>
      </c>
      <c r="V44" s="774">
        <v>3522.5012879247402</v>
      </c>
      <c r="W44" s="774">
        <v>3522.5012879247402</v>
      </c>
      <c r="X44" s="774">
        <v>4934.5562363835415</v>
      </c>
      <c r="Y44" s="774">
        <v>0</v>
      </c>
      <c r="Z44" s="775">
        <v>0</v>
      </c>
    </row>
    <row r="45" spans="1:26" ht="15.75">
      <c r="A45" s="747">
        <v>2020</v>
      </c>
      <c r="B45" s="748">
        <v>148.5</v>
      </c>
      <c r="C45" s="750">
        <v>146.70000000000002</v>
      </c>
      <c r="D45" s="748">
        <v>55.512685332272802</v>
      </c>
      <c r="E45" s="745">
        <v>63.170664832377113</v>
      </c>
      <c r="F45" s="745">
        <v>86.409454824702422</v>
      </c>
      <c r="G45" s="745">
        <v>86.409454824702422</v>
      </c>
      <c r="H45" s="745">
        <v>86.409454824702422</v>
      </c>
      <c r="I45" s="749">
        <v>0</v>
      </c>
      <c r="J45" s="810"/>
      <c r="K45" s="810"/>
      <c r="L45" s="810"/>
      <c r="N45" s="796">
        <v>2024</v>
      </c>
      <c r="O45" s="790">
        <v>244.00488226855305</v>
      </c>
      <c r="P45" s="790">
        <v>120</v>
      </c>
      <c r="Q45" s="791">
        <v>253.38968543272821</v>
      </c>
      <c r="S45" s="778">
        <v>2024</v>
      </c>
      <c r="T45" s="774">
        <v>2534.9297698248661</v>
      </c>
      <c r="U45" s="774">
        <v>3402.1386816980589</v>
      </c>
      <c r="V45" s="774">
        <v>3402.1386816980589</v>
      </c>
      <c r="W45" s="774">
        <v>3402.1386816980589</v>
      </c>
      <c r="X45" s="774">
        <v>4813.0937988775295</v>
      </c>
      <c r="Y45" s="774">
        <v>0</v>
      </c>
      <c r="Z45" s="775">
        <v>0</v>
      </c>
    </row>
    <row r="46" spans="1:26" ht="15.75">
      <c r="A46" s="751">
        <v>2021</v>
      </c>
      <c r="B46" s="752">
        <v>148.5</v>
      </c>
      <c r="C46" s="758">
        <v>146.70000000000002</v>
      </c>
      <c r="D46" s="752">
        <v>55.512685332272802</v>
      </c>
      <c r="E46" s="746">
        <v>63.170664832377113</v>
      </c>
      <c r="F46" s="746">
        <v>86.409454824702422</v>
      </c>
      <c r="G46" s="746">
        <v>86.409454824702422</v>
      </c>
      <c r="H46" s="746">
        <v>86.409454824702422</v>
      </c>
      <c r="I46" s="753">
        <v>0</v>
      </c>
      <c r="J46" s="810"/>
      <c r="K46" s="810"/>
      <c r="L46" s="810"/>
      <c r="N46" s="796">
        <v>2025</v>
      </c>
      <c r="O46" s="790">
        <v>240.16228569739471</v>
      </c>
      <c r="P46" s="790">
        <v>120</v>
      </c>
      <c r="Q46" s="791">
        <v>249.39929668575613</v>
      </c>
      <c r="S46" s="778">
        <v>2025</v>
      </c>
      <c r="T46" s="774">
        <v>2433.9564213250383</v>
      </c>
      <c r="U46" s="774">
        <v>3291.5857235534677</v>
      </c>
      <c r="V46" s="774">
        <v>3291.5857235534677</v>
      </c>
      <c r="W46" s="774">
        <v>3291.5857235534677</v>
      </c>
      <c r="X46" s="774">
        <v>4612.4007548876425</v>
      </c>
      <c r="Y46" s="774">
        <v>0</v>
      </c>
      <c r="Z46" s="775">
        <v>0</v>
      </c>
    </row>
    <row r="47" spans="1:26" ht="15.75">
      <c r="A47" s="751">
        <v>2022</v>
      </c>
      <c r="B47" s="752">
        <v>148.5</v>
      </c>
      <c r="C47" s="758">
        <v>146.70000000000002</v>
      </c>
      <c r="D47" s="752">
        <v>55.512685332272802</v>
      </c>
      <c r="E47" s="746">
        <v>63.170664832377113</v>
      </c>
      <c r="F47" s="746">
        <v>86.409454824702422</v>
      </c>
      <c r="G47" s="746">
        <v>86.409454824702422</v>
      </c>
      <c r="H47" s="746">
        <v>86.409454824702422</v>
      </c>
      <c r="I47" s="753">
        <v>0</v>
      </c>
      <c r="J47" s="810"/>
      <c r="K47" s="810"/>
      <c r="L47" s="810"/>
      <c r="N47" s="796">
        <v>2026</v>
      </c>
      <c r="O47" s="790">
        <v>236.38020245806564</v>
      </c>
      <c r="P47" s="790">
        <v>120</v>
      </c>
      <c r="Q47" s="791">
        <v>245.4717487064529</v>
      </c>
      <c r="S47" s="778">
        <v>2026</v>
      </c>
      <c r="T47" s="774">
        <v>2360.1080220983117</v>
      </c>
      <c r="U47" s="774">
        <v>3219.7737774481516</v>
      </c>
      <c r="V47" s="774">
        <v>3219.7737774481516</v>
      </c>
      <c r="W47" s="774">
        <v>3219.7737774481516</v>
      </c>
      <c r="X47" s="774">
        <v>4485.4491428216752</v>
      </c>
      <c r="Y47" s="774">
        <v>0</v>
      </c>
      <c r="Z47" s="775">
        <v>0</v>
      </c>
    </row>
    <row r="48" spans="1:26" ht="15.75">
      <c r="A48" s="751">
        <v>2023</v>
      </c>
      <c r="B48" s="752">
        <v>148.5</v>
      </c>
      <c r="C48" s="758">
        <v>146.70000000000002</v>
      </c>
      <c r="D48" s="752">
        <v>55.512685332272802</v>
      </c>
      <c r="E48" s="746">
        <v>63.170664832377113</v>
      </c>
      <c r="F48" s="746">
        <v>86.409454824702422</v>
      </c>
      <c r="G48" s="746">
        <v>86.409454824702422</v>
      </c>
      <c r="H48" s="746">
        <v>86.409454824702422</v>
      </c>
      <c r="I48" s="753">
        <v>0</v>
      </c>
      <c r="J48" s="810"/>
      <c r="K48" s="810"/>
      <c r="L48" s="810"/>
      <c r="N48" s="796">
        <v>2027</v>
      </c>
      <c r="O48" s="790">
        <v>232.65767958471028</v>
      </c>
      <c r="P48" s="790">
        <v>120</v>
      </c>
      <c r="Q48" s="791">
        <v>241.60605187643</v>
      </c>
      <c r="S48" s="778">
        <v>2027</v>
      </c>
      <c r="T48" s="774">
        <v>2289.346088011428</v>
      </c>
      <c r="U48" s="774">
        <v>3150.6583663410756</v>
      </c>
      <c r="V48" s="774">
        <v>3150.6583663410756</v>
      </c>
      <c r="W48" s="774">
        <v>3150.6583663410756</v>
      </c>
      <c r="X48" s="774">
        <v>4362.8889135131958</v>
      </c>
      <c r="Y48" s="774">
        <v>0</v>
      </c>
      <c r="Z48" s="775">
        <v>0</v>
      </c>
    </row>
    <row r="49" spans="1:26" ht="15.75">
      <c r="A49" s="751">
        <v>2024</v>
      </c>
      <c r="B49" s="752">
        <v>148.5</v>
      </c>
      <c r="C49" s="758">
        <v>146.70000000000002</v>
      </c>
      <c r="D49" s="752">
        <v>55.512685332272802</v>
      </c>
      <c r="E49" s="746">
        <v>63.170664832377113</v>
      </c>
      <c r="F49" s="746">
        <v>86.409454824702422</v>
      </c>
      <c r="G49" s="746">
        <v>86.409454824702422</v>
      </c>
      <c r="H49" s="746">
        <v>86.409454824702422</v>
      </c>
      <c r="I49" s="753">
        <v>0</v>
      </c>
      <c r="J49" s="810"/>
      <c r="K49" s="810"/>
      <c r="L49" s="810"/>
      <c r="N49" s="796">
        <v>2028</v>
      </c>
      <c r="O49" s="790">
        <v>228.99377911880933</v>
      </c>
      <c r="P49" s="790">
        <v>120</v>
      </c>
      <c r="Q49" s="791">
        <v>237.80123216184057</v>
      </c>
      <c r="S49" s="778">
        <v>2028</v>
      </c>
      <c r="T49" s="774">
        <v>2222.9195059201847</v>
      </c>
      <c r="U49" s="774">
        <v>3086.1100174098683</v>
      </c>
      <c r="V49" s="774">
        <v>3086.1100174098683</v>
      </c>
      <c r="W49" s="774">
        <v>3086.1100174098683</v>
      </c>
      <c r="X49" s="774">
        <v>4246.5279700150313</v>
      </c>
      <c r="Y49" s="774">
        <v>0</v>
      </c>
      <c r="Z49" s="775">
        <v>0</v>
      </c>
    </row>
    <row r="50" spans="1:26" ht="15.75">
      <c r="A50" s="751">
        <v>2025</v>
      </c>
      <c r="B50" s="752">
        <v>148.5</v>
      </c>
      <c r="C50" s="758">
        <v>146.70000000000002</v>
      </c>
      <c r="D50" s="752">
        <v>55.512685332272802</v>
      </c>
      <c r="E50" s="746">
        <v>63.170664832377113</v>
      </c>
      <c r="F50" s="746">
        <v>86.409454824702422</v>
      </c>
      <c r="G50" s="746">
        <v>86.409454824702422</v>
      </c>
      <c r="H50" s="746">
        <v>86.409454824702422</v>
      </c>
      <c r="I50" s="753">
        <v>0</v>
      </c>
      <c r="J50" s="810"/>
      <c r="K50" s="810"/>
      <c r="L50" s="810"/>
      <c r="N50" s="796">
        <v>2029</v>
      </c>
      <c r="O50" s="790">
        <v>225.38757787284382</v>
      </c>
      <c r="P50" s="790">
        <v>120</v>
      </c>
      <c r="Q50" s="791">
        <v>234.05633086795331</v>
      </c>
      <c r="S50" s="778">
        <v>2029</v>
      </c>
      <c r="T50" s="774">
        <v>2157.4140215363045</v>
      </c>
      <c r="U50" s="774">
        <v>3021.4485652276512</v>
      </c>
      <c r="V50" s="774">
        <v>3021.4485652276512</v>
      </c>
      <c r="W50" s="774">
        <v>3021.4485652276512</v>
      </c>
      <c r="X50" s="774">
        <v>4131.6938839399763</v>
      </c>
      <c r="Y50" s="774">
        <v>0</v>
      </c>
      <c r="Z50" s="775">
        <v>0</v>
      </c>
    </row>
    <row r="51" spans="1:26" ht="15.75">
      <c r="A51" s="751">
        <v>2026</v>
      </c>
      <c r="B51" s="752">
        <v>148.5</v>
      </c>
      <c r="C51" s="758">
        <v>146.70000000000002</v>
      </c>
      <c r="D51" s="752">
        <v>55.512685332272802</v>
      </c>
      <c r="E51" s="746">
        <v>63.170664832377113</v>
      </c>
      <c r="F51" s="746">
        <v>86.409454824702422</v>
      </c>
      <c r="G51" s="746">
        <v>86.409454824702422</v>
      </c>
      <c r="H51" s="746">
        <v>86.409454824702422</v>
      </c>
      <c r="I51" s="753">
        <v>0</v>
      </c>
      <c r="J51" s="810"/>
      <c r="K51" s="810"/>
      <c r="L51" s="810"/>
      <c r="N51" s="796">
        <v>2030</v>
      </c>
      <c r="O51" s="790">
        <v>221.83816719768095</v>
      </c>
      <c r="P51" s="790">
        <v>120</v>
      </c>
      <c r="Q51" s="791">
        <v>230.37040439759187</v>
      </c>
      <c r="S51" s="778">
        <v>2030</v>
      </c>
      <c r="T51" s="774">
        <v>2093.7616049503849</v>
      </c>
      <c r="U51" s="774">
        <v>2958.4507688920862</v>
      </c>
      <c r="V51" s="774">
        <v>2958.4507688920862</v>
      </c>
      <c r="W51" s="774">
        <v>2958.4507688920862</v>
      </c>
      <c r="X51" s="774">
        <v>4020.091836645342</v>
      </c>
      <c r="Y51" s="774">
        <v>0</v>
      </c>
      <c r="Z51" s="775">
        <v>0</v>
      </c>
    </row>
    <row r="52" spans="1:26" ht="15.75">
      <c r="A52" s="751">
        <v>2027</v>
      </c>
      <c r="B52" s="752">
        <v>148.5</v>
      </c>
      <c r="C52" s="758">
        <v>146.70000000000002</v>
      </c>
      <c r="D52" s="752">
        <v>55.512685332272802</v>
      </c>
      <c r="E52" s="746">
        <v>63.170664832377113</v>
      </c>
      <c r="F52" s="746">
        <v>86.409454824702422</v>
      </c>
      <c r="G52" s="746">
        <v>86.409454824702422</v>
      </c>
      <c r="H52" s="746">
        <v>86.409454824702422</v>
      </c>
      <c r="I52" s="753">
        <v>0</v>
      </c>
      <c r="J52" s="810"/>
      <c r="K52" s="810"/>
      <c r="L52" s="810"/>
      <c r="N52" s="796">
        <v>2031</v>
      </c>
      <c r="O52" s="790">
        <v>218.34465275362297</v>
      </c>
      <c r="P52" s="790">
        <v>120</v>
      </c>
      <c r="Q52" s="791">
        <v>226.74252401337779</v>
      </c>
      <c r="S52" s="778">
        <v>2031</v>
      </c>
      <c r="T52" s="774">
        <v>2031.876500227469</v>
      </c>
      <c r="U52" s="774">
        <v>2896.8333404790869</v>
      </c>
      <c r="V52" s="774">
        <v>2896.8333404790869</v>
      </c>
      <c r="W52" s="774">
        <v>2896.8333404790869</v>
      </c>
      <c r="X52" s="774">
        <v>3911.3920151562879</v>
      </c>
      <c r="Y52" s="774">
        <v>0</v>
      </c>
      <c r="Z52" s="775">
        <v>0</v>
      </c>
    </row>
    <row r="53" spans="1:26" ht="15.75">
      <c r="A53" s="751">
        <v>2028</v>
      </c>
      <c r="B53" s="752">
        <v>148.5</v>
      </c>
      <c r="C53" s="758">
        <v>146.70000000000002</v>
      </c>
      <c r="D53" s="752">
        <v>55.512685332272802</v>
      </c>
      <c r="E53" s="746">
        <v>63.170664832377113</v>
      </c>
      <c r="F53" s="746">
        <v>86.409454824702422</v>
      </c>
      <c r="G53" s="746">
        <v>86.409454824702422</v>
      </c>
      <c r="H53" s="746">
        <v>86.409454824702422</v>
      </c>
      <c r="I53" s="753">
        <v>0</v>
      </c>
      <c r="J53" s="810"/>
      <c r="K53" s="810"/>
      <c r="L53" s="810"/>
      <c r="N53" s="796">
        <v>2032</v>
      </c>
      <c r="O53" s="790">
        <v>214.906154285062</v>
      </c>
      <c r="P53" s="790">
        <v>120</v>
      </c>
      <c r="Q53" s="791">
        <v>223.17177560371829</v>
      </c>
      <c r="S53" s="778">
        <v>2032</v>
      </c>
      <c r="T53" s="774">
        <v>1971.4832297931762</v>
      </c>
      <c r="U53" s="774">
        <v>2836.2894068716637</v>
      </c>
      <c r="V53" s="774">
        <v>2836.2894068716637</v>
      </c>
      <c r="W53" s="774">
        <v>2836.2894068716637</v>
      </c>
      <c r="X53" s="774">
        <v>3805.239096510049</v>
      </c>
      <c r="Y53" s="774">
        <v>0</v>
      </c>
      <c r="Z53" s="775">
        <v>0</v>
      </c>
    </row>
    <row r="54" spans="1:26" ht="15.75">
      <c r="A54" s="751">
        <v>2029</v>
      </c>
      <c r="B54" s="752">
        <v>148.5</v>
      </c>
      <c r="C54" s="758">
        <v>146.70000000000002</v>
      </c>
      <c r="D54" s="752">
        <v>55.512685332272802</v>
      </c>
      <c r="E54" s="746">
        <v>63.170664832377113</v>
      </c>
      <c r="F54" s="746">
        <v>86.409454824702422</v>
      </c>
      <c r="G54" s="746">
        <v>86.409454824702422</v>
      </c>
      <c r="H54" s="746">
        <v>86.409454824702422</v>
      </c>
      <c r="I54" s="753">
        <v>0</v>
      </c>
      <c r="J54" s="810"/>
      <c r="K54" s="810"/>
      <c r="L54" s="810"/>
      <c r="N54" s="796">
        <v>2033</v>
      </c>
      <c r="O54" s="790">
        <v>211.52180539868306</v>
      </c>
      <c r="P54" s="790">
        <v>120</v>
      </c>
      <c r="Q54" s="791">
        <v>219.65725945247863</v>
      </c>
      <c r="S54" s="778">
        <v>2033</v>
      </c>
      <c r="T54" s="774">
        <v>1915.2463831669324</v>
      </c>
      <c r="U54" s="774">
        <v>2780.4258698908839</v>
      </c>
      <c r="V54" s="774">
        <v>2780.4258698908839</v>
      </c>
      <c r="W54" s="774">
        <v>2780.4258698908839</v>
      </c>
      <c r="X54" s="774">
        <v>3705.2131840386141</v>
      </c>
      <c r="Y54" s="774">
        <v>0</v>
      </c>
      <c r="Z54" s="775">
        <v>0</v>
      </c>
    </row>
    <row r="55" spans="1:26" ht="15.75">
      <c r="A55" s="751">
        <v>2030</v>
      </c>
      <c r="B55" s="752">
        <v>148.5</v>
      </c>
      <c r="C55" s="758">
        <v>146.70000000000002</v>
      </c>
      <c r="D55" s="752">
        <v>55.512685332272802</v>
      </c>
      <c r="E55" s="746">
        <v>63.170664832377113</v>
      </c>
      <c r="F55" s="746">
        <v>86.409454824702422</v>
      </c>
      <c r="G55" s="746">
        <v>86.409454824702422</v>
      </c>
      <c r="H55" s="746">
        <v>86.409454824702422</v>
      </c>
      <c r="I55" s="753">
        <v>0</v>
      </c>
      <c r="J55" s="810"/>
      <c r="K55" s="810"/>
      <c r="L55" s="810"/>
      <c r="N55" s="796">
        <v>2034</v>
      </c>
      <c r="O55" s="790">
        <v>208.19075334516049</v>
      </c>
      <c r="P55" s="790">
        <v>120</v>
      </c>
      <c r="Q55" s="791">
        <v>216.19809001228211</v>
      </c>
      <c r="S55" s="778">
        <v>2034</v>
      </c>
      <c r="T55" s="774">
        <v>1860.9839253243376</v>
      </c>
      <c r="U55" s="774">
        <v>2725.956640611857</v>
      </c>
      <c r="V55" s="774">
        <v>2725.956640611857</v>
      </c>
      <c r="W55" s="774">
        <v>2725.956640611857</v>
      </c>
      <c r="X55" s="774">
        <v>3607.9867368654168</v>
      </c>
      <c r="Y55" s="774">
        <v>0</v>
      </c>
      <c r="Z55" s="775">
        <v>0</v>
      </c>
    </row>
    <row r="56" spans="1:26" ht="15.75">
      <c r="A56" s="733">
        <v>2031</v>
      </c>
      <c r="B56" s="752">
        <v>148.5</v>
      </c>
      <c r="C56" s="758">
        <v>146.70000000000002</v>
      </c>
      <c r="D56" s="811">
        <v>55.512685332272802</v>
      </c>
      <c r="E56" s="740">
        <v>63.170664832377113</v>
      </c>
      <c r="F56" s="740">
        <v>86.409454824702422</v>
      </c>
      <c r="G56" s="740">
        <v>86.409454824702422</v>
      </c>
      <c r="H56" s="740">
        <v>86.409454824702422</v>
      </c>
      <c r="I56" s="812">
        <v>0</v>
      </c>
      <c r="J56" s="810"/>
      <c r="K56" s="810"/>
      <c r="L56" s="810"/>
      <c r="N56" s="796">
        <v>2035</v>
      </c>
      <c r="O56" s="790">
        <v>204.91215880429183</v>
      </c>
      <c r="P56" s="790">
        <v>120</v>
      </c>
      <c r="Q56" s="791">
        <v>212.79339568138002</v>
      </c>
      <c r="S56" s="778">
        <v>2035</v>
      </c>
      <c r="T56" s="774">
        <v>1809.3704188260726</v>
      </c>
      <c r="U56" s="774">
        <v>2674.1866575956442</v>
      </c>
      <c r="V56" s="774">
        <v>2674.1866575956442</v>
      </c>
      <c r="W56" s="774">
        <v>2674.1866575956442</v>
      </c>
      <c r="X56" s="774">
        <v>3514.83972487447</v>
      </c>
      <c r="Y56" s="774">
        <v>0</v>
      </c>
      <c r="Z56" s="775">
        <v>0</v>
      </c>
    </row>
    <row r="57" spans="1:26" ht="15.75">
      <c r="A57" s="733">
        <v>2032</v>
      </c>
      <c r="B57" s="752">
        <v>148.5</v>
      </c>
      <c r="C57" s="758">
        <v>146.70000000000002</v>
      </c>
      <c r="D57" s="811">
        <v>55.512685332272802</v>
      </c>
      <c r="E57" s="740">
        <v>63.170664832377113</v>
      </c>
      <c r="F57" s="740">
        <v>86.409454824702422</v>
      </c>
      <c r="G57" s="740">
        <v>86.409454824702422</v>
      </c>
      <c r="H57" s="740">
        <v>86.409454824702422</v>
      </c>
      <c r="I57" s="812">
        <v>0</v>
      </c>
      <c r="J57" s="810"/>
      <c r="K57" s="810"/>
      <c r="L57" s="810"/>
      <c r="N57" s="796">
        <v>2036</v>
      </c>
      <c r="O57" s="790">
        <v>201.68519567351558</v>
      </c>
      <c r="P57" s="790">
        <v>120</v>
      </c>
      <c r="Q57" s="791">
        <v>209.44231858403546</v>
      </c>
      <c r="S57" s="778">
        <v>2036</v>
      </c>
      <c r="T57" s="774">
        <v>1760.5608166620782</v>
      </c>
      <c r="U57" s="774">
        <v>2625.1991551570914</v>
      </c>
      <c r="V57" s="774">
        <v>2625.1991551570914</v>
      </c>
      <c r="W57" s="774">
        <v>2625.1991551570914</v>
      </c>
      <c r="X57" s="774">
        <v>3425.829648062253</v>
      </c>
      <c r="Y57" s="774">
        <v>0</v>
      </c>
      <c r="Z57" s="775">
        <v>0</v>
      </c>
    </row>
    <row r="58" spans="1:26" ht="16.5" thickBot="1">
      <c r="A58" s="733">
        <v>2033</v>
      </c>
      <c r="B58" s="752">
        <v>148.5</v>
      </c>
      <c r="C58" s="758">
        <v>146.70000000000002</v>
      </c>
      <c r="D58" s="811">
        <v>55.512685332272802</v>
      </c>
      <c r="E58" s="740">
        <v>63.170664832377113</v>
      </c>
      <c r="F58" s="740">
        <v>86.409454824702422</v>
      </c>
      <c r="G58" s="740">
        <v>86.409454824702422</v>
      </c>
      <c r="H58" s="740">
        <v>86.409454824702422</v>
      </c>
      <c r="I58" s="812">
        <v>0</v>
      </c>
      <c r="J58" s="810"/>
      <c r="K58" s="810"/>
      <c r="L58" s="810"/>
      <c r="N58" s="796">
        <v>2037</v>
      </c>
      <c r="O58" s="790">
        <v>198.50905085975944</v>
      </c>
      <c r="P58" s="790">
        <v>120</v>
      </c>
      <c r="Q58" s="791">
        <v>206.14401435436562</v>
      </c>
      <c r="S58" s="778">
        <v>2037</v>
      </c>
      <c r="T58" s="774">
        <v>1715.5024963648434</v>
      </c>
      <c r="U58" s="774">
        <v>2580.278209116218</v>
      </c>
      <c r="V58" s="774">
        <v>2580.278209116218</v>
      </c>
      <c r="W58" s="774">
        <v>2580.278209116218</v>
      </c>
      <c r="X58" s="774">
        <v>3342.2382886577047</v>
      </c>
      <c r="Y58" s="774">
        <v>0</v>
      </c>
      <c r="Z58" s="775">
        <v>0</v>
      </c>
    </row>
    <row r="59" spans="1:26" ht="15.75">
      <c r="A59" s="747">
        <v>2034</v>
      </c>
      <c r="B59" s="752">
        <v>148.5</v>
      </c>
      <c r="C59" s="758">
        <v>146.70000000000002</v>
      </c>
      <c r="D59" s="811">
        <v>55.512685332272802</v>
      </c>
      <c r="E59" s="740">
        <v>63.170664832377113</v>
      </c>
      <c r="F59" s="740">
        <v>86.409454824702422</v>
      </c>
      <c r="G59" s="740">
        <v>86.409454824702422</v>
      </c>
      <c r="H59" s="740">
        <v>86.409454824702422</v>
      </c>
      <c r="I59" s="812">
        <v>0</v>
      </c>
      <c r="J59" s="810"/>
      <c r="K59" s="810"/>
      <c r="L59" s="810"/>
      <c r="N59" s="796">
        <v>2038</v>
      </c>
      <c r="O59" s="790">
        <v>195.3829240745664</v>
      </c>
      <c r="P59" s="790">
        <v>120</v>
      </c>
      <c r="Q59" s="791">
        <v>202.8976519235882</v>
      </c>
      <c r="S59" s="778">
        <v>2038</v>
      </c>
      <c r="T59" s="774">
        <v>1672.6930415935767</v>
      </c>
      <c r="U59" s="774">
        <v>2537.2876942321791</v>
      </c>
      <c r="V59" s="774">
        <v>2537.2876942321791</v>
      </c>
      <c r="W59" s="774">
        <v>2537.2876942321791</v>
      </c>
      <c r="X59" s="774">
        <v>3261.8709353344243</v>
      </c>
      <c r="Y59" s="774">
        <v>0</v>
      </c>
      <c r="Z59" s="775">
        <v>0</v>
      </c>
    </row>
    <row r="60" spans="1:26" ht="15.75">
      <c r="A60" s="751">
        <v>2035</v>
      </c>
      <c r="B60" s="752">
        <v>148.5</v>
      </c>
      <c r="C60" s="758">
        <v>146.70000000000002</v>
      </c>
      <c r="D60" s="811">
        <v>55.512685332272802</v>
      </c>
      <c r="E60" s="740">
        <v>63.170664832377113</v>
      </c>
      <c r="F60" s="740">
        <v>86.409454824702422</v>
      </c>
      <c r="G60" s="740">
        <v>86.409454824702422</v>
      </c>
      <c r="H60" s="740">
        <v>86.409454824702422</v>
      </c>
      <c r="I60" s="812">
        <v>0</v>
      </c>
      <c r="J60" s="810"/>
      <c r="K60" s="810"/>
      <c r="L60" s="810"/>
      <c r="N60" s="796">
        <v>2039</v>
      </c>
      <c r="O60" s="790">
        <v>192.30602763244724</v>
      </c>
      <c r="P60" s="790">
        <v>120</v>
      </c>
      <c r="Q60" s="791">
        <v>199.70241331061828</v>
      </c>
      <c r="S60" s="778">
        <v>2039</v>
      </c>
      <c r="T60" s="774">
        <v>1631.2488757360766</v>
      </c>
      <c r="U60" s="774">
        <v>2495.3203767709251</v>
      </c>
      <c r="V60" s="774">
        <v>2495.3203767709251</v>
      </c>
      <c r="W60" s="774">
        <v>2495.3203767709251</v>
      </c>
      <c r="X60" s="774">
        <v>3183.7691557849662</v>
      </c>
      <c r="Y60" s="774">
        <v>0</v>
      </c>
      <c r="Z60" s="775">
        <v>0</v>
      </c>
    </row>
    <row r="61" spans="1:26" ht="16.5" thickBot="1">
      <c r="A61" s="751">
        <v>2036</v>
      </c>
      <c r="B61" s="752">
        <v>148.5</v>
      </c>
      <c r="C61" s="758">
        <v>146.70000000000002</v>
      </c>
      <c r="D61" s="811">
        <v>55.512685332272802</v>
      </c>
      <c r="E61" s="740">
        <v>63.170664832377113</v>
      </c>
      <c r="F61" s="740">
        <v>86.409454824702422</v>
      </c>
      <c r="G61" s="740">
        <v>86.409454824702422</v>
      </c>
      <c r="H61" s="740">
        <v>86.409454824702422</v>
      </c>
      <c r="I61" s="812">
        <v>0</v>
      </c>
      <c r="J61" s="810"/>
      <c r="K61" s="810"/>
      <c r="L61" s="810"/>
      <c r="N61" s="797">
        <v>2040</v>
      </c>
      <c r="O61" s="792">
        <v>189.27758625240872</v>
      </c>
      <c r="P61" s="792">
        <v>120</v>
      </c>
      <c r="Q61" s="793">
        <v>196.55749341596288</v>
      </c>
      <c r="S61" s="779">
        <v>2040</v>
      </c>
      <c r="T61" s="776">
        <v>1590.6792573000998</v>
      </c>
      <c r="U61" s="776">
        <v>2453.8480027922087</v>
      </c>
      <c r="V61" s="776">
        <v>2453.8480027922087</v>
      </c>
      <c r="W61" s="776">
        <v>2453.8480027922087</v>
      </c>
      <c r="X61" s="776">
        <v>3107.3556320957841</v>
      </c>
      <c r="Y61" s="776">
        <v>0</v>
      </c>
      <c r="Z61" s="777">
        <v>0</v>
      </c>
    </row>
    <row r="62" spans="1:26" ht="16.5" thickBot="1">
      <c r="A62" s="751">
        <v>2037</v>
      </c>
      <c r="B62" s="752">
        <v>148.5</v>
      </c>
      <c r="C62" s="758">
        <v>146.70000000000002</v>
      </c>
      <c r="D62" s="811">
        <v>55.512685332272802</v>
      </c>
      <c r="E62" s="740">
        <v>63.170664832377113</v>
      </c>
      <c r="F62" s="740">
        <v>86.409454824702422</v>
      </c>
      <c r="G62" s="740">
        <v>86.409454824702422</v>
      </c>
      <c r="H62" s="740">
        <v>86.409454824702422</v>
      </c>
      <c r="I62" s="812">
        <v>0</v>
      </c>
      <c r="N62" s="796">
        <v>2041</v>
      </c>
      <c r="O62" s="792">
        <v>189.27758625240872</v>
      </c>
      <c r="P62" s="792">
        <v>120</v>
      </c>
      <c r="Q62" s="793">
        <v>196.55749341596288</v>
      </c>
      <c r="S62" s="778">
        <v>2041</v>
      </c>
      <c r="T62" s="776">
        <v>1590.6792573000998</v>
      </c>
      <c r="U62" s="776">
        <v>2453.8480027922087</v>
      </c>
      <c r="V62" s="776">
        <v>2453.8480027922087</v>
      </c>
      <c r="W62" s="776">
        <v>2453.8480027922087</v>
      </c>
      <c r="X62" s="776">
        <v>3107.3556320957841</v>
      </c>
      <c r="Y62" s="776">
        <v>0</v>
      </c>
      <c r="Z62" s="777">
        <v>0</v>
      </c>
    </row>
    <row r="63" spans="1:26" ht="16.5" thickBot="1">
      <c r="A63" s="751">
        <v>2038</v>
      </c>
      <c r="B63" s="752">
        <v>148.5</v>
      </c>
      <c r="C63" s="758">
        <v>146.70000000000002</v>
      </c>
      <c r="D63" s="811">
        <v>55.512685332272802</v>
      </c>
      <c r="E63" s="740">
        <v>63.170664832377113</v>
      </c>
      <c r="F63" s="740">
        <v>86.409454824702422</v>
      </c>
      <c r="G63" s="740">
        <v>86.409454824702422</v>
      </c>
      <c r="H63" s="740">
        <v>86.409454824702422</v>
      </c>
      <c r="I63" s="812">
        <v>0</v>
      </c>
      <c r="N63" s="797">
        <v>2042</v>
      </c>
      <c r="O63" s="792">
        <v>189.27758625240872</v>
      </c>
      <c r="P63" s="792">
        <v>120</v>
      </c>
      <c r="Q63" s="793">
        <v>196.55749341596288</v>
      </c>
      <c r="S63" s="779">
        <v>2042</v>
      </c>
      <c r="T63" s="776">
        <v>1590.6792573000998</v>
      </c>
      <c r="U63" s="776">
        <v>2453.8480027922087</v>
      </c>
      <c r="V63" s="776">
        <v>2453.8480027922087</v>
      </c>
      <c r="W63" s="776">
        <v>2453.8480027922087</v>
      </c>
      <c r="X63" s="776">
        <v>3107.3556320957841</v>
      </c>
      <c r="Y63" s="776">
        <v>0</v>
      </c>
      <c r="Z63" s="777">
        <v>0</v>
      </c>
    </row>
    <row r="64" spans="1:26" ht="16.5" thickBot="1">
      <c r="A64" s="751">
        <v>2039</v>
      </c>
      <c r="B64" s="752">
        <v>148.5</v>
      </c>
      <c r="C64" s="758">
        <v>146.70000000000002</v>
      </c>
      <c r="D64" s="811">
        <v>55.512685332272802</v>
      </c>
      <c r="E64" s="740">
        <v>63.170664832377113</v>
      </c>
      <c r="F64" s="740">
        <v>86.409454824702422</v>
      </c>
      <c r="G64" s="740">
        <v>86.409454824702422</v>
      </c>
      <c r="H64" s="740">
        <v>86.409454824702422</v>
      </c>
      <c r="I64" s="812">
        <v>0</v>
      </c>
      <c r="N64" s="796">
        <v>2043</v>
      </c>
      <c r="O64" s="792">
        <v>189.27758625240872</v>
      </c>
      <c r="P64" s="792">
        <v>120</v>
      </c>
      <c r="Q64" s="793">
        <v>196.55749341596288</v>
      </c>
      <c r="S64" s="778">
        <v>2043</v>
      </c>
      <c r="T64" s="776">
        <v>1590.6792573000998</v>
      </c>
      <c r="U64" s="776">
        <v>2453.8480027922087</v>
      </c>
      <c r="V64" s="776">
        <v>2453.8480027922087</v>
      </c>
      <c r="W64" s="776">
        <v>2453.8480027922087</v>
      </c>
      <c r="X64" s="776">
        <v>3107.3556320957841</v>
      </c>
      <c r="Y64" s="776">
        <v>0</v>
      </c>
      <c r="Z64" s="777">
        <v>0</v>
      </c>
    </row>
    <row r="65" spans="1:26" ht="16.5" thickBot="1">
      <c r="A65" s="751">
        <v>2040</v>
      </c>
      <c r="B65" s="752">
        <v>148.5</v>
      </c>
      <c r="C65" s="758">
        <v>146.70000000000002</v>
      </c>
      <c r="D65" s="813">
        <v>55.512685332272802</v>
      </c>
      <c r="E65" s="814">
        <v>63.170664832377113</v>
      </c>
      <c r="F65" s="814">
        <v>86.409454824702422</v>
      </c>
      <c r="G65" s="814">
        <v>86.409454824702422</v>
      </c>
      <c r="H65" s="814">
        <v>86.409454824702422</v>
      </c>
      <c r="I65" s="815">
        <v>0</v>
      </c>
      <c r="N65" s="797">
        <v>2044</v>
      </c>
      <c r="O65" s="792">
        <v>189.27758625240872</v>
      </c>
      <c r="P65" s="792">
        <v>120</v>
      </c>
      <c r="Q65" s="793">
        <v>196.55749341596288</v>
      </c>
      <c r="S65" s="779">
        <v>2044</v>
      </c>
      <c r="T65" s="776">
        <v>1590.6792573000998</v>
      </c>
      <c r="U65" s="776">
        <v>2453.8480027922087</v>
      </c>
      <c r="V65" s="776">
        <v>2453.8480027922087</v>
      </c>
      <c r="W65" s="776">
        <v>2453.8480027922087</v>
      </c>
      <c r="X65" s="776">
        <v>3107.3556320957841</v>
      </c>
      <c r="Y65" s="776">
        <v>0</v>
      </c>
      <c r="Z65" s="777">
        <v>0</v>
      </c>
    </row>
    <row r="66" spans="1:26" ht="16.5" thickBot="1">
      <c r="A66" s="751">
        <v>2041</v>
      </c>
      <c r="B66" s="752">
        <v>148.5</v>
      </c>
      <c r="C66" s="758">
        <v>146.70000000000002</v>
      </c>
      <c r="D66" s="813">
        <v>55.512685332272802</v>
      </c>
      <c r="E66" s="814">
        <v>63.170664832377113</v>
      </c>
      <c r="F66" s="814">
        <v>86.409454824702422</v>
      </c>
      <c r="G66" s="814">
        <v>86.409454824702422</v>
      </c>
      <c r="H66" s="814">
        <v>86.409454824702422</v>
      </c>
      <c r="I66" s="815">
        <v>0</v>
      </c>
      <c r="N66" s="796">
        <v>2045</v>
      </c>
      <c r="O66" s="792">
        <v>189.27758625240872</v>
      </c>
      <c r="P66" s="792">
        <v>120</v>
      </c>
      <c r="Q66" s="793">
        <v>196.55749341596288</v>
      </c>
      <c r="S66" s="778">
        <v>2045</v>
      </c>
      <c r="T66" s="776">
        <v>1590.6792573000998</v>
      </c>
      <c r="U66" s="776">
        <v>2453.8480027922087</v>
      </c>
      <c r="V66" s="776">
        <v>2453.8480027922087</v>
      </c>
      <c r="W66" s="776">
        <v>2453.8480027922087</v>
      </c>
      <c r="X66" s="776">
        <v>3107.3556320957841</v>
      </c>
      <c r="Y66" s="776">
        <v>0</v>
      </c>
      <c r="Z66" s="777">
        <v>0</v>
      </c>
    </row>
    <row r="67" spans="1:26" ht="16.5" thickBot="1">
      <c r="A67" s="751">
        <v>2042</v>
      </c>
      <c r="B67" s="752">
        <v>148.5</v>
      </c>
      <c r="C67" s="758">
        <v>146.70000000000002</v>
      </c>
      <c r="D67" s="813">
        <v>55.512685332272802</v>
      </c>
      <c r="E67" s="814">
        <v>63.170664832377113</v>
      </c>
      <c r="F67" s="814">
        <v>86.409454824702422</v>
      </c>
      <c r="G67" s="814">
        <v>86.409454824702422</v>
      </c>
      <c r="H67" s="814">
        <v>86.409454824702422</v>
      </c>
      <c r="I67" s="815">
        <v>0</v>
      </c>
      <c r="N67" s="797">
        <v>2046</v>
      </c>
      <c r="O67" s="792">
        <v>189.27758625240872</v>
      </c>
      <c r="P67" s="792">
        <v>120</v>
      </c>
      <c r="Q67" s="793">
        <v>196.55749341596288</v>
      </c>
      <c r="S67" s="779">
        <v>2046</v>
      </c>
      <c r="T67" s="776">
        <v>1590.6792573000998</v>
      </c>
      <c r="U67" s="776">
        <v>2453.8480027922087</v>
      </c>
      <c r="V67" s="776">
        <v>2453.8480027922087</v>
      </c>
      <c r="W67" s="776">
        <v>2453.8480027922087</v>
      </c>
      <c r="X67" s="776">
        <v>3107.3556320957841</v>
      </c>
      <c r="Y67" s="776">
        <v>0</v>
      </c>
      <c r="Z67" s="777">
        <v>0</v>
      </c>
    </row>
    <row r="68" spans="1:26" ht="16.5" thickBot="1">
      <c r="A68" s="751">
        <v>2043</v>
      </c>
      <c r="B68" s="752">
        <v>148.5</v>
      </c>
      <c r="C68" s="758">
        <v>146.70000000000002</v>
      </c>
      <c r="D68" s="813">
        <v>55.512685332272802</v>
      </c>
      <c r="E68" s="814">
        <v>63.170664832377113</v>
      </c>
      <c r="F68" s="814">
        <v>86.409454824702422</v>
      </c>
      <c r="G68" s="814">
        <v>86.409454824702422</v>
      </c>
      <c r="H68" s="814">
        <v>86.409454824702422</v>
      </c>
      <c r="I68" s="815">
        <v>0</v>
      </c>
      <c r="N68" s="796">
        <v>2047</v>
      </c>
      <c r="O68" s="792">
        <v>189.27758625240872</v>
      </c>
      <c r="P68" s="792">
        <v>120</v>
      </c>
      <c r="Q68" s="793">
        <v>196.55749341596288</v>
      </c>
      <c r="S68" s="778">
        <v>2047</v>
      </c>
      <c r="T68" s="776">
        <v>1590.6792573000998</v>
      </c>
      <c r="U68" s="776">
        <v>2453.8480027922087</v>
      </c>
      <c r="V68" s="776">
        <v>2453.8480027922087</v>
      </c>
      <c r="W68" s="776">
        <v>2453.8480027922087</v>
      </c>
      <c r="X68" s="776">
        <v>3107.3556320957841</v>
      </c>
      <c r="Y68" s="776">
        <v>0</v>
      </c>
      <c r="Z68" s="777">
        <v>0</v>
      </c>
    </row>
    <row r="69" spans="1:26" ht="16.5" thickBot="1">
      <c r="A69" s="751">
        <v>2044</v>
      </c>
      <c r="B69" s="752">
        <v>148.5</v>
      </c>
      <c r="C69" s="758">
        <v>146.70000000000002</v>
      </c>
      <c r="D69" s="813">
        <v>55.512685332272802</v>
      </c>
      <c r="E69" s="814">
        <v>63.170664832377113</v>
      </c>
      <c r="F69" s="814">
        <v>86.409454824702422</v>
      </c>
      <c r="G69" s="814">
        <v>86.409454824702422</v>
      </c>
      <c r="H69" s="814">
        <v>86.409454824702422</v>
      </c>
      <c r="I69" s="815">
        <v>0</v>
      </c>
      <c r="N69" s="797">
        <v>2048</v>
      </c>
      <c r="O69" s="792">
        <v>189.27758625240872</v>
      </c>
      <c r="P69" s="792">
        <v>120</v>
      </c>
      <c r="Q69" s="793">
        <v>196.55749341596288</v>
      </c>
      <c r="S69" s="779">
        <v>2048</v>
      </c>
      <c r="T69" s="776">
        <v>1590.6792573000998</v>
      </c>
      <c r="U69" s="776">
        <v>2453.8480027922087</v>
      </c>
      <c r="V69" s="776">
        <v>2453.8480027922087</v>
      </c>
      <c r="W69" s="776">
        <v>2453.8480027922087</v>
      </c>
      <c r="X69" s="776">
        <v>3107.3556320957841</v>
      </c>
      <c r="Y69" s="776">
        <v>0</v>
      </c>
      <c r="Z69" s="777">
        <v>0</v>
      </c>
    </row>
    <row r="70" spans="1:26" ht="16.5" thickBot="1">
      <c r="A70" s="733">
        <v>2045</v>
      </c>
      <c r="B70" s="752">
        <v>148.5</v>
      </c>
      <c r="C70" s="758">
        <v>146.70000000000002</v>
      </c>
      <c r="D70" s="813">
        <v>55.512685332272802</v>
      </c>
      <c r="E70" s="814">
        <v>63.170664832377113</v>
      </c>
      <c r="F70" s="814">
        <v>86.409454824702422</v>
      </c>
      <c r="G70" s="814">
        <v>86.409454824702422</v>
      </c>
      <c r="H70" s="814">
        <v>86.409454824702422</v>
      </c>
      <c r="I70" s="815">
        <v>0</v>
      </c>
      <c r="N70" s="796">
        <v>2049</v>
      </c>
      <c r="O70" s="792">
        <v>189.27758625240872</v>
      </c>
      <c r="P70" s="792">
        <v>120</v>
      </c>
      <c r="Q70" s="793">
        <v>196.55749341596288</v>
      </c>
      <c r="S70" s="778">
        <v>2049</v>
      </c>
      <c r="T70" s="776">
        <v>1590.6792573000998</v>
      </c>
      <c r="U70" s="776">
        <v>2453.8480027922087</v>
      </c>
      <c r="V70" s="776">
        <v>2453.8480027922087</v>
      </c>
      <c r="W70" s="776">
        <v>2453.8480027922087</v>
      </c>
      <c r="X70" s="776">
        <v>3107.3556320957841</v>
      </c>
      <c r="Y70" s="776">
        <v>0</v>
      </c>
      <c r="Z70" s="777">
        <v>0</v>
      </c>
    </row>
    <row r="71" spans="1:26" ht="16.5" thickBot="1">
      <c r="A71" s="733">
        <v>2046</v>
      </c>
      <c r="B71" s="752">
        <v>148.5</v>
      </c>
      <c r="C71" s="758">
        <v>146.70000000000002</v>
      </c>
      <c r="D71" s="813">
        <v>55.512685332272802</v>
      </c>
      <c r="E71" s="814">
        <v>63.170664832377113</v>
      </c>
      <c r="F71" s="814">
        <v>86.409454824702422</v>
      </c>
      <c r="G71" s="814">
        <v>86.409454824702422</v>
      </c>
      <c r="H71" s="814">
        <v>86.409454824702422</v>
      </c>
      <c r="I71" s="815">
        <v>0</v>
      </c>
      <c r="N71" s="797">
        <v>2050</v>
      </c>
      <c r="O71" s="792">
        <v>189.27758625240872</v>
      </c>
      <c r="P71" s="792">
        <v>120</v>
      </c>
      <c r="Q71" s="793">
        <v>196.55749341596288</v>
      </c>
      <c r="S71" s="779">
        <v>2050</v>
      </c>
      <c r="T71" s="776">
        <v>1590.6792573000998</v>
      </c>
      <c r="U71" s="776">
        <v>2453.8480027922087</v>
      </c>
      <c r="V71" s="776">
        <v>2453.8480027922087</v>
      </c>
      <c r="W71" s="776">
        <v>2453.8480027922087</v>
      </c>
      <c r="X71" s="776">
        <v>3107.3556320957841</v>
      </c>
      <c r="Y71" s="776">
        <v>0</v>
      </c>
      <c r="Z71" s="777">
        <v>0</v>
      </c>
    </row>
    <row r="72" spans="1:26" ht="15.75" thickBot="1">
      <c r="A72" s="733">
        <v>2047</v>
      </c>
      <c r="B72" s="752">
        <v>148.5</v>
      </c>
      <c r="C72" s="758">
        <v>146.70000000000002</v>
      </c>
      <c r="D72" s="813">
        <v>55.512685332272802</v>
      </c>
      <c r="E72" s="814">
        <v>63.170664832377113</v>
      </c>
      <c r="F72" s="814">
        <v>86.409454824702422</v>
      </c>
      <c r="G72" s="814">
        <v>86.409454824702422</v>
      </c>
      <c r="H72" s="814">
        <v>86.409454824702422</v>
      </c>
      <c r="I72" s="815">
        <v>0</v>
      </c>
    </row>
    <row r="73" spans="1:26" ht="15.75" thickBot="1">
      <c r="A73" s="747">
        <v>2048</v>
      </c>
      <c r="B73" s="752">
        <v>148.5</v>
      </c>
      <c r="C73" s="758">
        <v>146.70000000000002</v>
      </c>
      <c r="D73" s="813">
        <v>55.512685332272802</v>
      </c>
      <c r="E73" s="814">
        <v>63.170664832377113</v>
      </c>
      <c r="F73" s="814">
        <v>86.409454824702422</v>
      </c>
      <c r="G73" s="814">
        <v>86.409454824702422</v>
      </c>
      <c r="H73" s="814">
        <v>86.409454824702422</v>
      </c>
      <c r="I73" s="815">
        <v>0</v>
      </c>
    </row>
    <row r="74" spans="1:26" ht="15.75" thickBot="1">
      <c r="A74" s="751">
        <v>2049</v>
      </c>
      <c r="B74" s="752">
        <v>148.5</v>
      </c>
      <c r="C74" s="758">
        <v>146.70000000000002</v>
      </c>
      <c r="D74" s="813">
        <v>55.512685332272802</v>
      </c>
      <c r="E74" s="814">
        <v>63.170664832377113</v>
      </c>
      <c r="F74" s="814">
        <v>86.409454824702422</v>
      </c>
      <c r="G74" s="814">
        <v>86.409454824702422</v>
      </c>
      <c r="H74" s="814">
        <v>86.409454824702422</v>
      </c>
      <c r="I74" s="815">
        <v>0</v>
      </c>
    </row>
    <row r="75" spans="1:26" ht="15.75" thickBot="1">
      <c r="A75" s="751">
        <v>2050</v>
      </c>
      <c r="B75" s="752">
        <v>148.5</v>
      </c>
      <c r="C75" s="758">
        <v>146.70000000000002</v>
      </c>
      <c r="D75" s="813">
        <v>55.512685332272802</v>
      </c>
      <c r="E75" s="814">
        <v>63.170664832377113</v>
      </c>
      <c r="F75" s="814">
        <v>86.409454824702422</v>
      </c>
      <c r="G75" s="814">
        <v>86.409454824702422</v>
      </c>
      <c r="H75" s="814">
        <v>86.409454824702422</v>
      </c>
      <c r="I75" s="815">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zoomScale="115" zoomScaleNormal="115" workbookViewId="0">
      <selection activeCell="G38" sqref="G38"/>
    </sheetView>
  </sheetViews>
  <sheetFormatPr defaultRowHeight="14.25"/>
  <cols>
    <col min="1" max="1" width="46.25" customWidth="1"/>
    <col min="2" max="2" width="19.25" bestFit="1" customWidth="1"/>
    <col min="3" max="3" width="32.625" bestFit="1" customWidth="1"/>
    <col min="4" max="4" width="18" bestFit="1" customWidth="1"/>
    <col min="5" max="5" width="17.375" customWidth="1"/>
    <col min="6" max="6" width="15.25" bestFit="1" customWidth="1"/>
    <col min="7" max="7" width="12.375" bestFit="1" customWidth="1"/>
    <col min="8" max="8" width="20.375" customWidth="1"/>
    <col min="9" max="9" width="11.625" customWidth="1"/>
    <col min="10" max="10" width="40" customWidth="1"/>
    <col min="11" max="11" width="14" bestFit="1" customWidth="1"/>
    <col min="13" max="13" width="45.625" bestFit="1" customWidth="1"/>
    <col min="14" max="14" width="14.75" bestFit="1" customWidth="1"/>
    <col min="15" max="15" width="38.125" customWidth="1"/>
    <col min="18" max="18" width="27.625" customWidth="1"/>
  </cols>
  <sheetData>
    <row r="1" spans="1:18" ht="18.75" thickBot="1">
      <c r="A1" s="854" t="s">
        <v>164</v>
      </c>
      <c r="B1" s="870"/>
      <c r="C1" s="870"/>
      <c r="D1" s="870"/>
      <c r="E1" s="870"/>
      <c r="F1" s="870"/>
      <c r="G1" s="870"/>
      <c r="H1" s="870"/>
      <c r="I1" s="870"/>
      <c r="J1" s="870"/>
      <c r="K1" s="870"/>
      <c r="L1" s="870"/>
      <c r="M1" s="870"/>
      <c r="N1" s="870"/>
      <c r="O1" s="871"/>
    </row>
    <row r="2" spans="1:18" ht="30">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ht="15">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ht="15">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ht="15">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ht="15">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ht="15">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7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7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5"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75" thickBot="1">
      <c r="A12" s="848" t="s">
        <v>49</v>
      </c>
      <c r="B12" s="849"/>
      <c r="C12" s="849"/>
      <c r="D12" s="849"/>
      <c r="E12" s="849"/>
      <c r="F12" s="850"/>
      <c r="J12" s="851" t="s">
        <v>125</v>
      </c>
      <c r="K12" s="853"/>
    </row>
    <row r="13" spans="1:18" ht="30.75" thickBot="1">
      <c r="A13" s="5"/>
      <c r="B13" s="6" t="s">
        <v>44</v>
      </c>
      <c r="C13" s="6" t="s">
        <v>45</v>
      </c>
      <c r="D13" s="6" t="s">
        <v>46</v>
      </c>
      <c r="E13" s="6" t="s">
        <v>47</v>
      </c>
      <c r="F13" s="7" t="s">
        <v>48</v>
      </c>
      <c r="J13" s="148" t="s">
        <v>1492</v>
      </c>
      <c r="K13" s="149" t="s">
        <v>127</v>
      </c>
      <c r="M13" s="649" t="s">
        <v>171</v>
      </c>
      <c r="N13" s="6" t="s">
        <v>149</v>
      </c>
      <c r="O13" s="6" t="s">
        <v>146</v>
      </c>
      <c r="P13" s="7" t="s">
        <v>126</v>
      </c>
      <c r="R13" s="140" t="s">
        <v>153</v>
      </c>
    </row>
    <row r="14" spans="1:18" ht="15.7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2" t="s">
        <v>60</v>
      </c>
      <c r="N14" s="307">
        <f>[2]ElectricityManufactureEmissions!N14</f>
        <v>11.725</v>
      </c>
      <c r="O14" s="307">
        <f>[2]ElectricityManufactureEmissions!O14</f>
        <v>28</v>
      </c>
      <c r="P14" s="651">
        <f>[2]ElectricityManufactureEmissions!P14</f>
        <v>328.3</v>
      </c>
      <c r="R14" s="141">
        <f>[2]ElectricityManufactureEmissions!$R$14</f>
        <v>12.11</v>
      </c>
    </row>
    <row r="15" spans="1:18" ht="15.75" thickBot="1">
      <c r="B15" s="184"/>
      <c r="J15" s="112" t="s">
        <v>129</v>
      </c>
      <c r="K15" s="317">
        <f>[3]ElectricityManufactureEmissions!K15</f>
        <v>7384.0695600000017</v>
      </c>
      <c r="M15" s="462" t="s">
        <v>151</v>
      </c>
      <c r="N15" s="307">
        <f>[2]ElectricityManufactureEmissions!N15</f>
        <v>0.8</v>
      </c>
      <c r="O15" s="307">
        <f>[2]ElectricityManufactureEmissions!O15</f>
        <v>0</v>
      </c>
      <c r="P15" s="308">
        <f>[2]ElectricityManufactureEmissions!P15</f>
        <v>0</v>
      </c>
    </row>
    <row r="16" spans="1:18" ht="18.75" thickBot="1">
      <c r="A16" s="867">
        <v>2017</v>
      </c>
      <c r="B16" s="868"/>
      <c r="C16" s="868"/>
      <c r="D16" s="868"/>
      <c r="E16" s="868"/>
      <c r="F16" s="869"/>
      <c r="J16" s="112" t="s">
        <v>130</v>
      </c>
      <c r="K16" s="317">
        <f>[3]ElectricityManufactureEmissions!K16</f>
        <v>100586144.40000002</v>
      </c>
      <c r="M16" s="462" t="s">
        <v>152</v>
      </c>
      <c r="N16" s="307">
        <f>[2]ElectricityManufactureEmissions!N16</f>
        <v>8.8999999999999996E-2</v>
      </c>
      <c r="O16" s="307">
        <f>[2]ElectricityManufactureEmissions!O16</f>
        <v>0</v>
      </c>
      <c r="P16" s="308">
        <f>[2]ElectricityManufactureEmissions!P16</f>
        <v>0</v>
      </c>
    </row>
    <row r="17" spans="1:18" ht="45.75" thickBot="1">
      <c r="A17" s="124"/>
      <c r="B17" s="13" t="s">
        <v>51</v>
      </c>
      <c r="C17" s="13" t="s">
        <v>52</v>
      </c>
      <c r="D17" s="13" t="s">
        <v>53</v>
      </c>
      <c r="E17" s="13" t="s">
        <v>54</v>
      </c>
      <c r="F17" s="14" t="s">
        <v>55</v>
      </c>
      <c r="J17" s="115" t="s">
        <v>126</v>
      </c>
      <c r="K17" s="129">
        <f>[3]ElectricityManufactureEmissions!K17</f>
        <v>2726872.9320000005</v>
      </c>
      <c r="M17" s="463" t="s">
        <v>153</v>
      </c>
      <c r="N17" s="321">
        <f>R14*1000</f>
        <v>12110</v>
      </c>
      <c r="O17" s="321">
        <v>0</v>
      </c>
      <c r="P17" s="541">
        <v>0</v>
      </c>
    </row>
    <row r="18" spans="1:18" ht="15.7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1491</v>
      </c>
    </row>
    <row r="19" spans="1:18" ht="15.7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9" t="s">
        <v>148</v>
      </c>
      <c r="N19" s="6" t="s">
        <v>149</v>
      </c>
      <c r="O19" s="6" t="s">
        <v>146</v>
      </c>
      <c r="P19" s="7" t="s">
        <v>126</v>
      </c>
      <c r="R19" s="650" t="s">
        <v>168</v>
      </c>
    </row>
    <row r="20" spans="1:18" ht="15.7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2">
        <f>[3]ElectricityManufactureEmissions!K20</f>
        <v>7368100.9644000037</v>
      </c>
      <c r="M20" s="462"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ht="15">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2" t="s">
        <v>147</v>
      </c>
      <c r="N21" s="307">
        <f>[2]ElectricityManufactureEmissions!N21</f>
        <v>9.0719328969623128</v>
      </c>
      <c r="O21" s="322">
        <f>[2]ElectricityManufactureEmissions!O21</f>
        <v>1</v>
      </c>
      <c r="P21" s="308">
        <f>[2]ElectricityManufactureEmissions!P21</f>
        <v>9.0719328969623128</v>
      </c>
    </row>
    <row r="22" spans="1:18" ht="15">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2" t="s">
        <v>144</v>
      </c>
      <c r="N22" s="307">
        <f>[2]ElectricityManufactureEmissions!N22</f>
        <v>0.86516752297027422</v>
      </c>
      <c r="O22" s="307">
        <f>[2]ElectricityManufactureEmissions!O22</f>
        <v>0</v>
      </c>
      <c r="P22" s="308">
        <f>[2]ElectricityManufactureEmissions!P22</f>
        <v>0</v>
      </c>
    </row>
    <row r="23" spans="1:18" ht="15">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2" t="s">
        <v>150</v>
      </c>
      <c r="N23" s="307">
        <f>[2]ElectricityManufactureEmissions!N23</f>
        <v>1.2147175024443682E-3</v>
      </c>
      <c r="O23" s="307">
        <f>[2]ElectricityManufactureEmissions!O23</f>
        <v>0</v>
      </c>
      <c r="P23" s="308">
        <f>[2]ElectricityManufactureEmissions!P23</f>
        <v>0</v>
      </c>
    </row>
    <row r="24" spans="1:18" ht="15.75" thickBot="1">
      <c r="A24" s="24" t="s">
        <v>22</v>
      </c>
      <c r="B24" s="309">
        <f t="shared" si="0"/>
        <v>0</v>
      </c>
      <c r="C24" s="309">
        <f>$C$14*B9</f>
        <v>0</v>
      </c>
      <c r="D24" s="641">
        <f>[3]ElectricityManufactureEmissions!D24</f>
        <v>0</v>
      </c>
      <c r="E24" s="119">
        <f>[2]ElectricityManufactureEmissions!E24</f>
        <v>0</v>
      </c>
      <c r="F24" s="311">
        <f>[2]ElectricityManufactureEmissions!F24</f>
        <v>0</v>
      </c>
      <c r="J24" s="112" t="s">
        <v>136</v>
      </c>
      <c r="K24" s="310">
        <f>[3]ElectricityManufactureEmissions!K24</f>
        <v>7.336197705929437</v>
      </c>
      <c r="M24" s="650" t="s">
        <v>154</v>
      </c>
      <c r="N24" s="321">
        <f>R20*1000</f>
        <v>1220</v>
      </c>
      <c r="O24" s="321">
        <v>0</v>
      </c>
      <c r="P24" s="541">
        <v>0</v>
      </c>
    </row>
    <row r="25" spans="1:18" ht="15.75" thickBot="1">
      <c r="A25" s="121" t="s">
        <v>16</v>
      </c>
      <c r="B25" s="522">
        <f>SUM(B18:B24)</f>
        <v>22006400000</v>
      </c>
      <c r="C25" s="522">
        <f>SUM(C18:C24)</f>
        <v>42726272000</v>
      </c>
      <c r="D25" s="522">
        <f>SUM(D18:D24)</f>
        <v>1828223999.9999998</v>
      </c>
      <c r="E25" s="522">
        <f>SUM(E18:E24)</f>
        <v>744831999.99999988</v>
      </c>
      <c r="F25" s="523">
        <f>SUM(F18:F24)</f>
        <v>67712000</v>
      </c>
      <c r="J25" s="115" t="s">
        <v>126</v>
      </c>
      <c r="K25" s="643">
        <f>[3]ElectricityManufactureEmissions!K25</f>
        <v>5598377.0606127866</v>
      </c>
    </row>
    <row r="26" spans="1:18" ht="24" customHeight="1" thickBot="1">
      <c r="B26" s="520"/>
    </row>
    <row r="27" spans="1:18" ht="18.95" customHeight="1" thickBot="1">
      <c r="A27" s="867" t="s">
        <v>1618</v>
      </c>
      <c r="B27" s="868"/>
      <c r="C27" s="868"/>
      <c r="D27" s="868"/>
      <c r="E27" s="868"/>
      <c r="F27" s="868"/>
      <c r="G27" s="869"/>
      <c r="J27" s="148" t="s">
        <v>137</v>
      </c>
      <c r="K27" s="149" t="s">
        <v>127</v>
      </c>
      <c r="M27" s="148" t="s">
        <v>155</v>
      </c>
      <c r="N27" s="153" t="s">
        <v>161</v>
      </c>
      <c r="O27" s="153" t="s">
        <v>160</v>
      </c>
      <c r="P27" s="154" t="s">
        <v>162</v>
      </c>
      <c r="R27" s="140" t="s">
        <v>163</v>
      </c>
    </row>
    <row r="28" spans="1:18" ht="15.75" thickBot="1">
      <c r="A28" s="124"/>
      <c r="B28" s="13" t="s">
        <v>44</v>
      </c>
      <c r="C28" s="13" t="s">
        <v>45</v>
      </c>
      <c r="D28" s="13" t="s">
        <v>47</v>
      </c>
      <c r="E28" s="13" t="s">
        <v>48</v>
      </c>
      <c r="F28" s="13" t="s">
        <v>165</v>
      </c>
      <c r="G28" s="14" t="s">
        <v>451</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7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6">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7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75" thickBot="1">
      <c r="A31" s="867" t="s">
        <v>1619</v>
      </c>
      <c r="B31" s="868"/>
      <c r="C31" s="868"/>
      <c r="D31" s="868"/>
      <c r="E31" s="868"/>
      <c r="F31" s="868"/>
      <c r="G31" s="869"/>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ht="15">
      <c r="A32" s="124"/>
      <c r="B32" s="13" t="s">
        <v>44</v>
      </c>
      <c r="C32" s="13" t="s">
        <v>45</v>
      </c>
      <c r="D32" s="13" t="s">
        <v>47</v>
      </c>
      <c r="E32" s="13" t="s">
        <v>48</v>
      </c>
      <c r="F32" s="13" t="s">
        <v>165</v>
      </c>
      <c r="G32" s="14" t="s">
        <v>451</v>
      </c>
      <c r="M32" s="156" t="s">
        <v>144</v>
      </c>
      <c r="N32" s="324">
        <f>[2]ElectricityManufactureEmissions!N32</f>
        <v>6.0369739037952362E-2</v>
      </c>
      <c r="O32" s="315">
        <f>[2]ElectricityManufactureEmissions!O32</f>
        <v>0.10476259093457235</v>
      </c>
      <c r="P32" s="308">
        <f>[2]ElectricityManufactureEmissions!P32</f>
        <v>0</v>
      </c>
    </row>
    <row r="33" spans="1:16" ht="15.7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872" t="s">
        <v>477</v>
      </c>
      <c r="B35" s="846"/>
      <c r="C35" s="846"/>
      <c r="D35" s="846"/>
      <c r="E35" s="846"/>
      <c r="F35" s="846"/>
      <c r="G35" s="846"/>
      <c r="J35" s="148" t="s">
        <v>173</v>
      </c>
      <c r="K35" s="152" t="s">
        <v>141</v>
      </c>
      <c r="L35" s="152" t="s">
        <v>142</v>
      </c>
      <c r="M35" s="149" t="s">
        <v>16</v>
      </c>
      <c r="O35" s="649" t="s">
        <v>1493</v>
      </c>
      <c r="P35" s="7"/>
    </row>
    <row r="36" spans="1:16" ht="15">
      <c r="A36" s="112" t="s">
        <v>149</v>
      </c>
      <c r="B36" s="111" t="s">
        <v>44</v>
      </c>
      <c r="C36" s="111" t="s">
        <v>45</v>
      </c>
      <c r="D36" s="111" t="s">
        <v>47</v>
      </c>
      <c r="E36" s="111" t="s">
        <v>48</v>
      </c>
      <c r="F36" s="113" t="s">
        <v>165</v>
      </c>
      <c r="G36" s="843" t="s">
        <v>1567</v>
      </c>
      <c r="J36" s="124" t="s">
        <v>60</v>
      </c>
      <c r="K36" s="151">
        <f>[2]ElectricityManufactureEmissions!K36</f>
        <v>1.7679077599299438E-2</v>
      </c>
      <c r="L36" s="151">
        <f>[2]ElectricityManufactureEmissions!L36</f>
        <v>0.14805831808290357</v>
      </c>
      <c r="M36" s="150">
        <f>[2]ElectricityManufactureEmissions!M36</f>
        <v>0.165737395682203</v>
      </c>
      <c r="O36" s="548" t="s">
        <v>168</v>
      </c>
      <c r="P36" s="308">
        <f>'[4]מקדמי פליטה משימוש באנרגיה'!$W$13*1000</f>
        <v>1220</v>
      </c>
    </row>
    <row r="37" spans="1:16" ht="15">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8" t="s">
        <v>60</v>
      </c>
      <c r="P37" s="652">
        <f>'[4]מקדמי פליטה משימוש באנרגיה'!$X$9</f>
        <v>17.943428571428573</v>
      </c>
    </row>
    <row r="38" spans="1:16" ht="15.7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9" t="s">
        <v>119</v>
      </c>
      <c r="P38" s="541">
        <f>P37*28</f>
        <v>502.41600000000005</v>
      </c>
    </row>
    <row r="39" spans="1:16" ht="15">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ht="15">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7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ht="15">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7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75" thickBot="1">
      <c r="A46" s="867" t="s">
        <v>478</v>
      </c>
      <c r="B46" s="868"/>
      <c r="C46" s="868"/>
      <c r="D46" s="868"/>
      <c r="E46" s="868"/>
      <c r="F46" s="869"/>
    </row>
    <row r="47" spans="1:16" ht="15">
      <c r="A47" s="124" t="s">
        <v>127</v>
      </c>
      <c r="B47" s="13" t="s">
        <v>44</v>
      </c>
      <c r="C47" s="13" t="s">
        <v>45</v>
      </c>
      <c r="D47" s="13" t="s">
        <v>47</v>
      </c>
      <c r="E47" s="13" t="s">
        <v>48</v>
      </c>
      <c r="F47" s="14" t="s">
        <v>165</v>
      </c>
    </row>
    <row r="48" spans="1:16" ht="15">
      <c r="A48" s="112" t="s">
        <v>60</v>
      </c>
      <c r="B48" s="163">
        <f>B$29*B37/1000</f>
        <v>97388.319000000018</v>
      </c>
      <c r="C48" s="163">
        <f>C$29*C37/1000</f>
        <v>197985.27799825877</v>
      </c>
      <c r="D48" s="521">
        <f>D$29*D37/1000</f>
        <v>0.14805831808290354</v>
      </c>
      <c r="E48" s="163">
        <f>E$29*E37/1000</f>
        <v>1.7679077599299438E-2</v>
      </c>
      <c r="F48" s="163">
        <f>F$29*F37/1000</f>
        <v>3433.5410852818081</v>
      </c>
    </row>
    <row r="49" spans="1:7" ht="15">
      <c r="A49" s="112" t="s">
        <v>156</v>
      </c>
      <c r="C49" s="163">
        <f t="shared" ref="B49:C54" si="2">C$29*C38/1000</f>
        <v>54789.276661541095</v>
      </c>
      <c r="D49" s="163">
        <f t="shared" ref="D49:F54" si="3">D$29*D38/1000</f>
        <v>8664.8000676048796</v>
      </c>
      <c r="E49" s="163">
        <f t="shared" si="3"/>
        <v>1034.6306425811695</v>
      </c>
      <c r="F49" s="163">
        <f t="shared" si="3"/>
        <v>0</v>
      </c>
    </row>
    <row r="50" spans="1:7" ht="15">
      <c r="A50" s="112" t="s">
        <v>170</v>
      </c>
      <c r="B50" s="163">
        <f>B$29*B38/1000</f>
        <v>0</v>
      </c>
      <c r="C50" s="163">
        <f t="shared" si="2"/>
        <v>0</v>
      </c>
      <c r="D50" s="163">
        <f t="shared" si="3"/>
        <v>4.3191007630928206E-4</v>
      </c>
      <c r="E50" s="163">
        <f t="shared" si="3"/>
        <v>1.5530805857529788E-4</v>
      </c>
      <c r="F50" s="163">
        <f t="shared" si="3"/>
        <v>0</v>
      </c>
    </row>
    <row r="51" spans="1:7" ht="15">
      <c r="A51" s="112" t="s">
        <v>144</v>
      </c>
      <c r="B51" s="163">
        <f t="shared" si="2"/>
        <v>739.23756000000003</v>
      </c>
      <c r="C51" s="163">
        <f t="shared" si="2"/>
        <v>5225.116115053148</v>
      </c>
      <c r="D51" s="163">
        <f t="shared" si="3"/>
        <v>16.065432368018907</v>
      </c>
      <c r="E51" s="163">
        <f t="shared" si="3"/>
        <v>1.9183118461569262</v>
      </c>
      <c r="F51" s="163">
        <f t="shared" si="3"/>
        <v>0</v>
      </c>
    </row>
    <row r="52" spans="1:7" ht="15">
      <c r="A52" s="112" t="s">
        <v>168</v>
      </c>
      <c r="B52" s="163">
        <f t="shared" si="2"/>
        <v>100586144.40000002</v>
      </c>
      <c r="C52" s="163">
        <f t="shared" si="2"/>
        <v>7368100.9644000046</v>
      </c>
      <c r="D52" s="163">
        <f t="shared" si="3"/>
        <v>0</v>
      </c>
      <c r="E52" s="163">
        <f t="shared" si="3"/>
        <v>0</v>
      </c>
      <c r="F52" s="163">
        <f t="shared" si="3"/>
        <v>233.45148934991431</v>
      </c>
    </row>
    <row r="53" spans="1:7" ht="15">
      <c r="A53" s="112" t="s">
        <v>172</v>
      </c>
      <c r="B53" s="163">
        <f t="shared" si="2"/>
        <v>0</v>
      </c>
      <c r="C53" s="163">
        <f t="shared" si="2"/>
        <v>7.336197705929437</v>
      </c>
      <c r="D53" s="163">
        <f t="shared" si="3"/>
        <v>17.075498057480921</v>
      </c>
      <c r="E53" s="163">
        <f t="shared" si="3"/>
        <v>2.03891992772644</v>
      </c>
      <c r="F53" s="163">
        <f t="shared" si="3"/>
        <v>0</v>
      </c>
    </row>
    <row r="54" spans="1:7" ht="15.75" thickBot="1">
      <c r="A54" s="115" t="s">
        <v>169</v>
      </c>
      <c r="B54" s="163">
        <f t="shared" si="2"/>
        <v>2726872.9320000005</v>
      </c>
      <c r="C54" s="163">
        <f t="shared" si="2"/>
        <v>5598377.0606127866</v>
      </c>
      <c r="D54" s="163">
        <f t="shared" si="3"/>
        <v>8668.9474281515049</v>
      </c>
      <c r="E54" s="163">
        <f t="shared" si="3"/>
        <v>1035.1262779861843</v>
      </c>
      <c r="F54" s="163">
        <f t="shared" si="3"/>
        <v>96139.150387890622</v>
      </c>
      <c r="G54" s="563">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44" zoomScaleNormal="100" workbookViewId="0">
      <selection activeCell="D64" sqref="D64:D66"/>
    </sheetView>
  </sheetViews>
  <sheetFormatPr defaultColWidth="8.75" defaultRowHeight="14.25"/>
  <cols>
    <col min="1" max="1" width="24.375" customWidth="1"/>
    <col min="2" max="2" width="20.125" bestFit="1" customWidth="1"/>
    <col min="3" max="3" width="20.875" bestFit="1" customWidth="1"/>
    <col min="4" max="4" width="17.125" bestFit="1" customWidth="1"/>
    <col min="5" max="5" width="17.375" bestFit="1" customWidth="1"/>
    <col min="6" max="6" width="19.875" bestFit="1" customWidth="1"/>
    <col min="7" max="7" width="18.875" bestFit="1" customWidth="1"/>
    <col min="8" max="8" width="17.125" bestFit="1" customWidth="1"/>
    <col min="9" max="9" width="22.125" bestFit="1" customWidth="1"/>
    <col min="10" max="10" width="18.125" bestFit="1" customWidth="1"/>
    <col min="11" max="11" width="18.875" bestFit="1" customWidth="1"/>
    <col min="12" max="12" width="20.875" bestFit="1" customWidth="1"/>
    <col min="13" max="14" width="14.625" bestFit="1" customWidth="1"/>
    <col min="15" max="15" width="22.125" bestFit="1" customWidth="1"/>
    <col min="16" max="16" width="17.125" customWidth="1"/>
    <col min="17" max="17" width="17" bestFit="1" customWidth="1"/>
    <col min="18" max="18" width="3.875" bestFit="1" customWidth="1"/>
    <col min="19" max="19" width="18" bestFit="1" customWidth="1"/>
    <col min="20" max="20" width="11.75" bestFit="1" customWidth="1"/>
    <col min="21" max="21" width="14.75" bestFit="1" customWidth="1"/>
    <col min="22" max="23" width="11.75" bestFit="1" customWidth="1"/>
    <col min="24" max="24" width="12.75" bestFit="1" customWidth="1"/>
    <col min="25" max="25" width="17" bestFit="1" customWidth="1"/>
    <col min="26" max="26" width="11.875" customWidth="1"/>
    <col min="28" max="28" width="18" bestFit="1" customWidth="1"/>
    <col min="29" max="29" width="11.375" customWidth="1"/>
    <col min="30" max="30" width="11" bestFit="1" customWidth="1"/>
    <col min="31" max="31" width="8.25" bestFit="1" customWidth="1"/>
    <col min="32" max="32" width="10.25" customWidth="1"/>
    <col min="33" max="33" width="17" bestFit="1" customWidth="1"/>
    <col min="34" max="34" width="11" bestFit="1" customWidth="1"/>
    <col min="35" max="35" width="9.125" bestFit="1" customWidth="1"/>
    <col min="37" max="37" width="18" bestFit="1" customWidth="1"/>
    <col min="38" max="38" width="18.875" bestFit="1" customWidth="1"/>
    <col min="39" max="39" width="14.75" bestFit="1" customWidth="1"/>
    <col min="40" max="40" width="9.125" bestFit="1" customWidth="1"/>
    <col min="41" max="41" width="10.375" customWidth="1"/>
    <col min="42" max="42" width="9.125" bestFit="1" customWidth="1"/>
    <col min="43" max="43" width="10.25" bestFit="1" customWidth="1"/>
    <col min="44" max="44" width="9.125" bestFit="1" customWidth="1"/>
    <col min="46" max="46" width="18" bestFit="1" customWidth="1"/>
    <col min="47" max="47" width="8.75" bestFit="1" customWidth="1"/>
    <col min="48" max="48" width="11.125" bestFit="1" customWidth="1"/>
    <col min="49" max="49" width="8.25" bestFit="1" customWidth="1"/>
    <col min="50" max="50" width="9.875" bestFit="1" customWidth="1"/>
    <col min="51" max="52" width="9.75" bestFit="1" customWidth="1"/>
    <col min="53" max="53" width="9.125" bestFit="1" customWidth="1"/>
    <col min="55" max="55" width="18" bestFit="1" customWidth="1"/>
    <col min="56" max="56" width="11" bestFit="1" customWidth="1"/>
    <col min="57" max="57" width="12.625" bestFit="1" customWidth="1"/>
    <col min="58" max="58" width="9.875" bestFit="1" customWidth="1"/>
    <col min="59" max="59" width="9.25" bestFit="1" customWidth="1"/>
    <col min="60" max="61" width="10.25" bestFit="1" customWidth="1"/>
    <col min="62" max="62" width="9.125" bestFit="1" customWidth="1"/>
  </cols>
  <sheetData>
    <row r="1" spans="1:16384" ht="19.5" customHeight="1" thickBot="1">
      <c r="A1" s="882" t="s">
        <v>43</v>
      </c>
      <c r="B1" s="883"/>
      <c r="C1" s="883"/>
      <c r="D1" s="883"/>
      <c r="E1" s="883"/>
      <c r="F1" s="883"/>
      <c r="G1" s="883"/>
      <c r="H1" s="883"/>
      <c r="I1" s="883"/>
      <c r="J1" s="883"/>
      <c r="K1" s="883"/>
      <c r="L1" s="883"/>
      <c r="M1" s="883"/>
      <c r="N1" s="883"/>
      <c r="O1" s="883"/>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30">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ht="15">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ht="15">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ht="15">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ht="15">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ht="15">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ht="15">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45"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95" customHeight="1" thickBot="1">
      <c r="A12" s="884" t="s">
        <v>1504</v>
      </c>
      <c r="B12" s="885"/>
      <c r="C12" s="885"/>
      <c r="D12" s="885"/>
      <c r="E12" s="885"/>
      <c r="F12" s="885"/>
      <c r="G12" s="885"/>
      <c r="H12" s="886"/>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7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7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ht="15">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ht="15">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ht="15">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7"/>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ht="15">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7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75" thickBot="1">
      <c r="A23" s="220"/>
      <c r="B23" s="220" t="s">
        <v>367</v>
      </c>
      <c r="C23" s="49"/>
      <c r="D23" s="49"/>
      <c r="E23" s="49"/>
      <c r="F23" s="49"/>
      <c r="G23" s="49"/>
      <c r="H23" s="49"/>
      <c r="I23" s="49"/>
      <c r="J23" s="876" t="s">
        <v>99</v>
      </c>
      <c r="K23" s="877"/>
      <c r="L23" s="877"/>
      <c r="M23" s="877"/>
      <c r="N23" s="877"/>
      <c r="O23" s="877"/>
      <c r="P23" s="877"/>
      <c r="Q23" s="878"/>
      <c r="R23" s="49"/>
      <c r="S23" s="876" t="s">
        <v>101</v>
      </c>
      <c r="T23" s="877"/>
      <c r="U23" s="877"/>
      <c r="V23" s="877"/>
      <c r="W23" s="877"/>
      <c r="X23" s="877"/>
      <c r="Y23" s="877"/>
      <c r="Z23" s="878"/>
      <c r="AA23" s="49"/>
      <c r="AB23" s="876" t="s">
        <v>103</v>
      </c>
      <c r="AC23" s="877"/>
      <c r="AD23" s="877"/>
      <c r="AE23" s="877"/>
      <c r="AF23" s="877"/>
      <c r="AG23" s="877"/>
      <c r="AH23" s="877"/>
      <c r="AI23" s="878"/>
      <c r="AJ23" s="49"/>
      <c r="AK23" s="876" t="s">
        <v>102</v>
      </c>
      <c r="AL23" s="877"/>
      <c r="AM23" s="877"/>
      <c r="AN23" s="877"/>
      <c r="AO23" s="877"/>
      <c r="AP23" s="877"/>
      <c r="AQ23" s="877"/>
      <c r="AR23" s="878"/>
      <c r="AS23" s="49"/>
      <c r="AT23" s="879" t="s">
        <v>104</v>
      </c>
      <c r="AU23" s="880"/>
      <c r="AV23" s="880"/>
      <c r="AW23" s="880"/>
      <c r="AX23" s="880"/>
      <c r="AY23" s="880"/>
      <c r="AZ23" s="880"/>
      <c r="BA23" s="881"/>
      <c r="BB23" s="49"/>
      <c r="BC23" s="873" t="s">
        <v>105</v>
      </c>
      <c r="BD23" s="874"/>
      <c r="BE23" s="874"/>
      <c r="BF23" s="874"/>
      <c r="BG23" s="874"/>
      <c r="BH23" s="874"/>
      <c r="BI23" s="874"/>
      <c r="BJ23" s="875"/>
      <c r="BK23" s="49"/>
      <c r="BL23" s="22"/>
    </row>
    <row r="24" spans="1:64" ht="45">
      <c r="A24" s="220" t="s">
        <v>368</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ht="15">
      <c r="A25" s="49"/>
      <c r="B25" s="49"/>
      <c r="C25" s="49"/>
      <c r="D25" s="49"/>
      <c r="E25" s="49"/>
      <c r="F25" s="49"/>
      <c r="H25" s="49"/>
      <c r="I25" s="49"/>
      <c r="J25" s="62" t="s">
        <v>84</v>
      </c>
      <c r="K25" s="597">
        <f>'[5]רכב מוטורי וסיכום'!M2</f>
        <v>3.4029533211874419E-3</v>
      </c>
      <c r="L25" s="597">
        <f>'[5]רכב מוטורי וסיכום'!N2</f>
        <v>2.214863714495511E-3</v>
      </c>
      <c r="M25" s="597">
        <f>'[5]רכב מוטורי וסיכום'!O2</f>
        <v>5.4262531618084206E-4</v>
      </c>
      <c r="N25" s="597">
        <f>'[5]רכב מוטורי וסיכום'!P2</f>
        <v>5.5395505361594731E-2</v>
      </c>
      <c r="O25" s="597">
        <f>'[5]רכב מוטורי וסיכום'!Q2</f>
        <v>3.6586358595656417E-3</v>
      </c>
      <c r="P25" s="598">
        <f>'[5]רכב מוטורי וסיכום'!R2</f>
        <v>4.9943824117182224E-3</v>
      </c>
      <c r="Q25" s="331">
        <f>[2]TransportationConsumption!Q25</f>
        <v>0</v>
      </c>
      <c r="R25" s="51"/>
      <c r="S25" s="62" t="s">
        <v>84</v>
      </c>
      <c r="T25" s="597">
        <f>'[5]רכב מוטורי וסיכום'!U2</f>
        <v>2.010009604575023E-3</v>
      </c>
      <c r="U25" s="597">
        <f>'[5]רכב מוטורי וסיכום'!V2</f>
        <v>2.2896727762811896E-4</v>
      </c>
      <c r="V25" s="597">
        <f>'[5]רכב מוטורי וסיכום'!W2</f>
        <v>3.9501354456997174E-4</v>
      </c>
      <c r="W25" s="597">
        <f>'[5]רכב מוטורי וסיכום'!X2</f>
        <v>3.5554398346016399E-4</v>
      </c>
      <c r="X25" s="597">
        <f>'[5]רכב מוטורי וסיכום'!Y2</f>
        <v>1.9596665989190052E-3</v>
      </c>
      <c r="Y25" s="598">
        <f>'[5]רכב מוטורי וסיכום'!Z2</f>
        <v>4.1543374554961233E-4</v>
      </c>
      <c r="Z25" s="332">
        <f>[2]TransportationConsumption!Z25</f>
        <v>0</v>
      </c>
      <c r="AA25" s="49"/>
      <c r="AB25" s="62" t="s">
        <v>84</v>
      </c>
      <c r="AC25" s="603">
        <f>'[5]רכב מוטורי וסיכום'!AC2</f>
        <v>0</v>
      </c>
      <c r="AD25" s="438">
        <f>'[5]רכב מוטורי וסיכום'!AD2</f>
        <v>3.9057752202508142E-5</v>
      </c>
      <c r="AE25" s="603">
        <f>'[5]רכב מוטורי וסיכום'!AE2</f>
        <v>0</v>
      </c>
      <c r="AF25" s="438">
        <f>'[5]רכב מוטורי וסיכום'!AF2</f>
        <v>3.0785543246397939E-4</v>
      </c>
      <c r="AG25" s="603">
        <f>'[5]רכב מוטורי וסיכום'!AG2</f>
        <v>0</v>
      </c>
      <c r="AH25" s="438">
        <f>'[5]רכב מוטורי וסיכום'!AH2</f>
        <v>1.8840405650487398E-4</v>
      </c>
      <c r="AI25" s="334">
        <f>[2]TransportationConsumption!AI25</f>
        <v>0</v>
      </c>
      <c r="AJ25" s="49"/>
      <c r="AK25" s="62" t="s">
        <v>84</v>
      </c>
      <c r="AL25" s="608">
        <f>'[5]רכב מוטורי וסיכום'!AK2</f>
        <v>0</v>
      </c>
      <c r="AM25" s="609">
        <f>'[5]רכב מוטורי וסיכום'!AL2</f>
        <v>8.7898118624415414E-4</v>
      </c>
      <c r="AN25" s="608">
        <f>'[5]רכב מוטורי וסיכום'!AM2</f>
        <v>0</v>
      </c>
      <c r="AO25" s="609">
        <f>'[5]רכב מוטורי וסיכום'!AN2</f>
        <v>4.623102969442172E-3</v>
      </c>
      <c r="AP25" s="608">
        <f>'[5]רכב מוטורי וסיכום'!AO2</f>
        <v>0</v>
      </c>
      <c r="AQ25" s="609">
        <f>'[5]רכב מוטורי וסיכום'!AP2</f>
        <v>3.129350132319457E-3</v>
      </c>
      <c r="AR25" s="336">
        <f>[2]TransportationConsumption!AR25</f>
        <v>0</v>
      </c>
      <c r="AS25" s="49"/>
      <c r="AT25" s="62" t="s">
        <v>84</v>
      </c>
      <c r="AU25" s="605">
        <f>'[5]רכב מוטורי וסיכום'!AS2</f>
        <v>0</v>
      </c>
      <c r="AV25" s="612">
        <f>'[5]רכב מוטורי וסיכום'!AT2</f>
        <v>1.51352587661841E-3</v>
      </c>
      <c r="AW25" s="605">
        <f>'[5]רכב מוטורי וסיכום'!AU2</f>
        <v>0</v>
      </c>
      <c r="AX25" s="612">
        <f>'[5]רכב מוטורי וסיכום'!AV2</f>
        <v>3.5374897342374304E-3</v>
      </c>
      <c r="AY25" s="605">
        <f>'[5]רכב מוטורי וסיכום'!AW2</f>
        <v>0</v>
      </c>
      <c r="AZ25" s="612">
        <f>'[5]רכב מוטורי וסיכום'!AX2</f>
        <v>9.8585116893639552E-4</v>
      </c>
      <c r="BA25" s="334">
        <f>[2]TransportationConsumption!BA25</f>
        <v>0</v>
      </c>
      <c r="BB25" s="49"/>
      <c r="BC25" s="62" t="s">
        <v>84</v>
      </c>
      <c r="BD25" s="605">
        <f>'[5]רכב מוטורי וסיכום'!BA2</f>
        <v>0</v>
      </c>
      <c r="BE25" s="605">
        <f>'[5]רכב מוטורי וסיכום'!BB2</f>
        <v>0</v>
      </c>
      <c r="BF25" s="605">
        <f>'[5]רכב מוטורי וסיכום'!BC2</f>
        <v>0</v>
      </c>
      <c r="BG25" s="612">
        <f>'[5]רכב מוטורי וסיכום'!BD2</f>
        <v>0</v>
      </c>
      <c r="BH25" s="612">
        <f>'[5]רכב מוטורי וסיכום'!BE2</f>
        <v>0</v>
      </c>
      <c r="BI25" s="612">
        <f>'[5]רכב מוטורי וסיכום'!BF2</f>
        <v>0</v>
      </c>
      <c r="BJ25" s="339">
        <f>[2]TransportationConsumption!BJ25</f>
        <v>0</v>
      </c>
      <c r="BK25" s="49"/>
      <c r="BL25" s="22"/>
    </row>
    <row r="26" spans="1:64" ht="15">
      <c r="A26" s="49"/>
      <c r="B26" s="49"/>
      <c r="C26" s="49"/>
      <c r="D26" s="49"/>
      <c r="E26" s="49"/>
      <c r="F26" s="49"/>
      <c r="H26" s="49"/>
      <c r="I26" s="49"/>
      <c r="J26" s="62" t="s">
        <v>85</v>
      </c>
      <c r="K26" s="597">
        <f>'[5]רכב מוטורי וסיכום'!M3</f>
        <v>2.0984896558765977E-2</v>
      </c>
      <c r="L26" s="597">
        <f>'[5]רכב מוטורי וסיכום'!N3</f>
        <v>4.70779727517991E-4</v>
      </c>
      <c r="M26" s="597">
        <f>'[5]רכב מוטורי וסיכום'!O3</f>
        <v>2.8106206182081854E-3</v>
      </c>
      <c r="N26" s="597">
        <f>'[5]רכב מוטורי וסיכום'!P3</f>
        <v>1.2447498218980209E-2</v>
      </c>
      <c r="O26" s="597">
        <f>'[5]רכב מוטורי וסיכום'!Q3</f>
        <v>1.6095091786978967E-2</v>
      </c>
      <c r="P26" s="598">
        <f>'[5]רכב מוטורי וסיכום'!R3</f>
        <v>4.612259245646769E-3</v>
      </c>
      <c r="Q26" s="331">
        <f>[2]TransportationConsumption!Q26</f>
        <v>0</v>
      </c>
      <c r="R26" s="51"/>
      <c r="S26" s="62" t="s">
        <v>85</v>
      </c>
      <c r="T26" s="597">
        <f>'[5]רכב מוטורי וסיכום'!U3</f>
        <v>0.88508905967550044</v>
      </c>
      <c r="U26" s="597">
        <f>'[5]רכב מוטורי וסיכום'!V3</f>
        <v>1.6088000000000002E-2</v>
      </c>
      <c r="V26" s="597">
        <f>'[5]רכב מוטורי וסיכום'!W3</f>
        <v>1.7433072029405059E-2</v>
      </c>
      <c r="W26" s="597">
        <f>'[5]רכב מוטורי וסיכום'!X3</f>
        <v>3.679452445801807E-2</v>
      </c>
      <c r="X26" s="597">
        <f>'[5]רכב מוטורי וסיכום'!Y3</f>
        <v>0.69474223109616906</v>
      </c>
      <c r="Y26" s="598">
        <f>'[5]רכב מוטורי וסיכום'!Z3</f>
        <v>0.20081466549108673</v>
      </c>
      <c r="Z26" s="332">
        <f>[2]TransportationConsumption!Z26</f>
        <v>0</v>
      </c>
      <c r="AA26" s="49"/>
      <c r="AB26" s="62" t="s">
        <v>85</v>
      </c>
      <c r="AC26" s="603">
        <f>'[5]רכב מוטורי וסיכום'!AC3</f>
        <v>0</v>
      </c>
      <c r="AD26" s="604">
        <f>'[5]רכב מוטורי וסיכום'!AD3</f>
        <v>0</v>
      </c>
      <c r="AE26" s="603">
        <f>'[5]רכב מוטורי וסיכום'!AE3</f>
        <v>0</v>
      </c>
      <c r="AF26" s="604">
        <f>'[5]רכב מוטורי וסיכום'!AF3</f>
        <v>0</v>
      </c>
      <c r="AG26" s="603">
        <f>'[5]רכב מוטורי וסיכום'!AG3</f>
        <v>0</v>
      </c>
      <c r="AH26" s="604">
        <f>'[5]רכב מוטורי וסיכום'!AH3</f>
        <v>0</v>
      </c>
      <c r="AI26" s="335">
        <f>[2]TransportationConsumption!AI26</f>
        <v>0</v>
      </c>
      <c r="AJ26" s="49"/>
      <c r="AK26" s="62" t="s">
        <v>85</v>
      </c>
      <c r="AL26" s="608">
        <f>'[5]רכב מוטורי וסיכום'!AK3</f>
        <v>0</v>
      </c>
      <c r="AM26" s="609">
        <f>'[5]רכב מוטורי וסיכום'!AL3</f>
        <v>0</v>
      </c>
      <c r="AN26" s="608">
        <f>'[5]רכב מוטורי וסיכום'!AM3</f>
        <v>0</v>
      </c>
      <c r="AO26" s="609">
        <f>'[5]רכב מוטורי וסיכום'!AN3</f>
        <v>0</v>
      </c>
      <c r="AP26" s="608">
        <f>'[5]רכב מוטורי וסיכום'!AO3</f>
        <v>0</v>
      </c>
      <c r="AQ26" s="609">
        <f>'[5]רכב מוטורי וסיכום'!AP3</f>
        <v>0</v>
      </c>
      <c r="AR26" s="337">
        <f>[2]TransportationConsumption!AR26</f>
        <v>0</v>
      </c>
      <c r="AS26" s="49"/>
      <c r="AT26" s="62" t="s">
        <v>85</v>
      </c>
      <c r="AU26" s="605">
        <f>'[5]רכב מוטורי וסיכום'!AS3</f>
        <v>0</v>
      </c>
      <c r="AV26" s="612">
        <f>'[5]רכב מוטורי וסיכום'!AT3</f>
        <v>0</v>
      </c>
      <c r="AW26" s="605">
        <f>'[5]רכב מוטורי וסיכום'!AU3</f>
        <v>0</v>
      </c>
      <c r="AX26" s="612">
        <f>'[5]רכב מוטורי וסיכום'!AV3</f>
        <v>0</v>
      </c>
      <c r="AY26" s="605">
        <f>'[5]רכב מוטורי וסיכום'!AW3</f>
        <v>0</v>
      </c>
      <c r="AZ26" s="612">
        <f>'[5]רכב מוטורי וסיכום'!AX3</f>
        <v>0</v>
      </c>
      <c r="BA26" s="339">
        <f>[2]TransportationConsumption!BA26</f>
        <v>0</v>
      </c>
      <c r="BB26" s="49"/>
      <c r="BC26" s="62" t="s">
        <v>85</v>
      </c>
      <c r="BD26" s="605">
        <f>'[5]רכב מוטורי וסיכום'!BA3</f>
        <v>0</v>
      </c>
      <c r="BE26" s="605">
        <f>'[5]רכב מוטורי וסיכום'!BB3</f>
        <v>0</v>
      </c>
      <c r="BF26" s="605">
        <f>'[5]רכב מוטורי וסיכום'!BC3</f>
        <v>0</v>
      </c>
      <c r="BG26" s="612">
        <f>'[5]רכב מוטורי וסיכום'!BD3</f>
        <v>0</v>
      </c>
      <c r="BH26" s="612">
        <f>'[5]רכב מוטורי וסיכום'!BE3</f>
        <v>0</v>
      </c>
      <c r="BI26" s="612">
        <f>'[5]רכב מוטורי וסיכום'!BF3</f>
        <v>0</v>
      </c>
      <c r="BJ26" s="339">
        <f>[2]TransportationConsumption!BJ26</f>
        <v>0</v>
      </c>
      <c r="BK26" s="49"/>
      <c r="BL26" s="22"/>
    </row>
    <row r="27" spans="1:64" ht="15">
      <c r="A27" s="49"/>
      <c r="B27" s="49"/>
      <c r="C27" s="49"/>
      <c r="D27" s="49"/>
      <c r="E27" s="49"/>
      <c r="F27" s="49"/>
      <c r="G27" s="49"/>
      <c r="H27" s="49"/>
      <c r="I27" s="49"/>
      <c r="J27" s="62" t="s">
        <v>86</v>
      </c>
      <c r="K27" s="597">
        <f>'[5]רכב מוטורי וסיכום'!M4</f>
        <v>4.8905366103333733E-3</v>
      </c>
      <c r="L27" s="597">
        <f>'[5]רכב מוטורי וסיכום'!N4</f>
        <v>1.521930060433859E-3</v>
      </c>
      <c r="M27" s="597">
        <f>'[5]רכב מוטורי וסיכום'!O4</f>
        <v>7.3670212394805006E-4</v>
      </c>
      <c r="N27" s="597">
        <f>'[5]רכב מוטורי וסיכום'!P4</f>
        <v>0.15636709608940652</v>
      </c>
      <c r="O27" s="597">
        <f>'[5]רכב מוטורי וסיכום'!Q4</f>
        <v>4.3994166131536049E-3</v>
      </c>
      <c r="P27" s="598">
        <f>'[5]רכב מוטורי וסיכום'!R4</f>
        <v>4.1689101047678555E-3</v>
      </c>
      <c r="Q27" s="331">
        <f>[2]TransportationConsumption!Q27</f>
        <v>0</v>
      </c>
      <c r="R27" s="51"/>
      <c r="S27" s="62" t="s">
        <v>86</v>
      </c>
      <c r="T27" s="597">
        <f>'[5]רכב מוטורי וסיכום'!U4</f>
        <v>2.206177770377989E-2</v>
      </c>
      <c r="U27" s="597">
        <f>'[5]רכב מוטורי וסיכום'!V4</f>
        <v>6.9844000000000003E-2</v>
      </c>
      <c r="V27" s="597">
        <f>'[5]רכב מוטורי וסיכום'!W4</f>
        <v>6.2389999999999998E-3</v>
      </c>
      <c r="W27" s="597">
        <f>'[5]רכב מוטורי וסיכום'!X4</f>
        <v>2.7671370119684133</v>
      </c>
      <c r="X27" s="597">
        <f>'[5]רכב מוטורי וסיכום'!Y4</f>
        <v>2.9319451873588271E-2</v>
      </c>
      <c r="Y27" s="598">
        <f>'[5]רכב מוטורי וסיכום'!Z4</f>
        <v>5.1688999999999999E-2</v>
      </c>
      <c r="Z27" s="332">
        <f>[2]TransportationConsumption!Z27</f>
        <v>0</v>
      </c>
      <c r="AA27" s="49"/>
      <c r="AB27" s="62" t="s">
        <v>86</v>
      </c>
      <c r="AC27" s="603">
        <f>'[5]רכב מוטורי וסיכום'!AC4</f>
        <v>0</v>
      </c>
      <c r="AD27" s="604">
        <f>'[5]רכב מוטורי וסיכום'!AD4</f>
        <v>0</v>
      </c>
      <c r="AE27" s="603">
        <f>'[5]רכב מוטורי וסיכום'!AE4</f>
        <v>0</v>
      </c>
      <c r="AF27" s="604">
        <f>'[5]רכב מוטורי וסיכום'!AF4</f>
        <v>0</v>
      </c>
      <c r="AG27" s="603">
        <f>'[5]רכב מוטורי וסיכום'!AG4</f>
        <v>0</v>
      </c>
      <c r="AH27" s="604">
        <f>'[5]רכב מוטורי וסיכום'!AH4</f>
        <v>0</v>
      </c>
      <c r="AI27" s="335">
        <f>[2]TransportationConsumption!AI27</f>
        <v>0</v>
      </c>
      <c r="AJ27" s="49"/>
      <c r="AK27" s="62" t="s">
        <v>86</v>
      </c>
      <c r="AL27" s="608">
        <f>'[5]רכב מוטורי וסיכום'!AK4</f>
        <v>0</v>
      </c>
      <c r="AM27" s="609">
        <f>'[5]רכב מוטורי וסיכום'!AL4</f>
        <v>0</v>
      </c>
      <c r="AN27" s="608">
        <f>'[5]רכב מוטורי וסיכום'!AM4</f>
        <v>0</v>
      </c>
      <c r="AO27" s="609">
        <f>'[5]רכב מוטורי וסיכום'!AN4</f>
        <v>0</v>
      </c>
      <c r="AP27" s="608">
        <f>'[5]רכב מוטורי וסיכום'!AO4</f>
        <v>0</v>
      </c>
      <c r="AQ27" s="609">
        <f>'[5]רכב מוטורי וסיכום'!AP4</f>
        <v>0</v>
      </c>
      <c r="AR27" s="337">
        <f>[2]TransportationConsumption!AR27</f>
        <v>0</v>
      </c>
      <c r="AS27" s="49"/>
      <c r="AT27" s="62" t="s">
        <v>86</v>
      </c>
      <c r="AU27" s="605">
        <f>'[5]רכב מוטורי וסיכום'!AS4</f>
        <v>0</v>
      </c>
      <c r="AV27" s="612">
        <f>'[5]רכב מוטורי וסיכום'!AT4</f>
        <v>0</v>
      </c>
      <c r="AW27" s="605">
        <f>'[5]רכב מוטורי וסיכום'!AU4</f>
        <v>0</v>
      </c>
      <c r="AX27" s="612">
        <f>'[5]רכב מוטורי וסיכום'!AV4</f>
        <v>0</v>
      </c>
      <c r="AY27" s="605">
        <f>'[5]רכב מוטורי וסיכום'!AW4</f>
        <v>0</v>
      </c>
      <c r="AZ27" s="612">
        <f>'[5]רכב מוטורי וסיכום'!AX4</f>
        <v>0</v>
      </c>
      <c r="BA27" s="339">
        <f>[2]TransportationConsumption!BA27</f>
        <v>0</v>
      </c>
      <c r="BB27" s="49"/>
      <c r="BC27" s="62" t="s">
        <v>86</v>
      </c>
      <c r="BD27" s="605">
        <f>'[5]רכב מוטורי וסיכום'!BA4</f>
        <v>0</v>
      </c>
      <c r="BE27" s="605">
        <f>'[5]רכב מוטורי וסיכום'!BB4</f>
        <v>0</v>
      </c>
      <c r="BF27" s="605">
        <f>'[5]רכב מוטורי וסיכום'!BC4</f>
        <v>0</v>
      </c>
      <c r="BG27" s="612">
        <f>'[5]רכב מוטורי וסיכום'!BD4</f>
        <v>0</v>
      </c>
      <c r="BH27" s="612">
        <f>'[5]רכב מוטורי וסיכום'!BE4</f>
        <v>0</v>
      </c>
      <c r="BI27" s="612">
        <f>'[5]רכב מוטורי וסיכום'!BF4</f>
        <v>0</v>
      </c>
      <c r="BJ27" s="339">
        <f>[2]TransportationConsumption!BJ27</f>
        <v>0</v>
      </c>
      <c r="BK27" s="49"/>
      <c r="BL27" s="22"/>
    </row>
    <row r="28" spans="1:64" ht="15">
      <c r="A28" s="49"/>
      <c r="B28" s="49"/>
      <c r="C28" s="49"/>
      <c r="D28" s="49"/>
      <c r="E28" s="49"/>
      <c r="F28" s="49"/>
      <c r="G28" s="49"/>
      <c r="H28" s="49"/>
      <c r="I28" s="49"/>
      <c r="J28" s="62" t="s">
        <v>87</v>
      </c>
      <c r="K28" s="597">
        <f>'[5]רכב מוטורי וסיכום'!M5</f>
        <v>1.6454042662968298</v>
      </c>
      <c r="L28" s="597">
        <f>'[5]רכב מוטורי וסיכום'!N5</f>
        <v>0.48156624058370784</v>
      </c>
      <c r="M28" s="597">
        <f>'[5]רכב מוטורי וסיכום'!O5</f>
        <v>0.12726090506104473</v>
      </c>
      <c r="N28" s="597">
        <f>'[5]רכב מוטורי וסיכום'!P5</f>
        <v>7.2645068453032851</v>
      </c>
      <c r="O28" s="597">
        <f>'[5]רכב מוטורי וסיכום'!Q5</f>
        <v>0.99212326726451505</v>
      </c>
      <c r="P28" s="598">
        <f>'[5]רכב מוטורי וסיכום'!R5</f>
        <v>1.4284087861608186</v>
      </c>
      <c r="Q28" s="331">
        <f>[2]TransportationConsumption!Q28</f>
        <v>0</v>
      </c>
      <c r="R28" s="51"/>
      <c r="S28" s="62" t="s">
        <v>87</v>
      </c>
      <c r="T28" s="597">
        <f>'[5]רכב מוטורי וסיכום'!U5</f>
        <v>6.4264264336623551</v>
      </c>
      <c r="U28" s="597">
        <f>'[5]רכב מוטורי וסיכום'!V5</f>
        <v>6.6125130920597242</v>
      </c>
      <c r="V28" s="597">
        <f>'[5]רכב מוטורי וסיכום'!W5</f>
        <v>1.5341897685178965</v>
      </c>
      <c r="W28" s="597">
        <f>'[5]רכב מוטורי וסיכום'!X5</f>
        <v>37.204418857681809</v>
      </c>
      <c r="X28" s="597">
        <f>'[5]רכב מוטורי וסיכום'!Y5</f>
        <v>8.4527099999999997</v>
      </c>
      <c r="Y28" s="598">
        <f>'[5]רכב מוטורי וסיכום'!Z5</f>
        <v>5.8067698150335483</v>
      </c>
      <c r="Z28" s="332">
        <f>[2]TransportationConsumption!Z28</f>
        <v>0</v>
      </c>
      <c r="AA28" s="49"/>
      <c r="AB28" s="62" t="s">
        <v>87</v>
      </c>
      <c r="AC28" s="603">
        <f>'[5]רכב מוטורי וסיכום'!AC5</f>
        <v>0</v>
      </c>
      <c r="AD28" s="604">
        <f>'[5]רכב מוטורי וסיכום'!AD5</f>
        <v>0</v>
      </c>
      <c r="AE28" s="603">
        <f>'[5]רכב מוטורי וסיכום'!AE5</f>
        <v>0</v>
      </c>
      <c r="AF28" s="604">
        <f>'[5]רכב מוטורי וסיכום'!AF5</f>
        <v>0</v>
      </c>
      <c r="AG28" s="603">
        <f>'[5]רכב מוטורי וסיכום'!AG5</f>
        <v>0</v>
      </c>
      <c r="AH28" s="604">
        <f>'[5]רכב מוטורי וסיכום'!AH5</f>
        <v>0</v>
      </c>
      <c r="AI28" s="335">
        <f>[2]TransportationConsumption!AI28</f>
        <v>0</v>
      </c>
      <c r="AJ28" s="49"/>
      <c r="AK28" s="62" t="s">
        <v>87</v>
      </c>
      <c r="AL28" s="608">
        <f>'[5]רכב מוטורי וסיכום'!AK5</f>
        <v>0</v>
      </c>
      <c r="AM28" s="609">
        <f>'[5]רכב מוטורי וסיכום'!AL5</f>
        <v>0</v>
      </c>
      <c r="AN28" s="608">
        <f>'[5]רכב מוטורי וסיכום'!AM5</f>
        <v>0</v>
      </c>
      <c r="AO28" s="609">
        <f>'[5]רכב מוטורי וסיכום'!AN5</f>
        <v>0</v>
      </c>
      <c r="AP28" s="608">
        <f>'[5]רכב מוטורי וסיכום'!AO5</f>
        <v>0</v>
      </c>
      <c r="AQ28" s="609">
        <f>'[5]רכב מוטורי וסיכום'!AP5</f>
        <v>0</v>
      </c>
      <c r="AR28" s="337">
        <f>[2]TransportationConsumption!AR28</f>
        <v>0</v>
      </c>
      <c r="AS28" s="49"/>
      <c r="AT28" s="62" t="s">
        <v>87</v>
      </c>
      <c r="AU28" s="605">
        <f>'[5]רכב מוטורי וסיכום'!AS5</f>
        <v>0</v>
      </c>
      <c r="AV28" s="612">
        <f>'[5]רכב מוטורי וסיכום'!AT5</f>
        <v>0</v>
      </c>
      <c r="AW28" s="605">
        <f>'[5]רכב מוטורי וסיכום'!AU5</f>
        <v>0</v>
      </c>
      <c r="AX28" s="612">
        <f>'[5]רכב מוטורי וסיכום'!AV5</f>
        <v>0</v>
      </c>
      <c r="AY28" s="605">
        <f>'[5]רכב מוטורי וסיכום'!AW5</f>
        <v>0</v>
      </c>
      <c r="AZ28" s="612">
        <f>'[5]רכב מוטורי וסיכום'!AX5</f>
        <v>0</v>
      </c>
      <c r="BA28" s="339">
        <f>[2]TransportationConsumption!BA28</f>
        <v>0</v>
      </c>
      <c r="BB28" s="49"/>
      <c r="BC28" s="62" t="s">
        <v>87</v>
      </c>
      <c r="BD28" s="605">
        <f>'[5]רכב מוטורי וסיכום'!BA5</f>
        <v>0</v>
      </c>
      <c r="BE28" s="605">
        <f>'[5]רכב מוטורי וסיכום'!BB5</f>
        <v>0</v>
      </c>
      <c r="BF28" s="605">
        <f>'[5]רכב מוטורי וסיכום'!BC5</f>
        <v>0</v>
      </c>
      <c r="BG28" s="612">
        <f>'[5]רכב מוטורי וסיכום'!BD5</f>
        <v>0</v>
      </c>
      <c r="BH28" s="612">
        <f>'[5]רכב מוטורי וסיכום'!BE5</f>
        <v>0</v>
      </c>
      <c r="BI28" s="612">
        <f>'[5]רכב מוטורי וסיכום'!BF5</f>
        <v>0</v>
      </c>
      <c r="BJ28" s="339">
        <f>[2]TransportationConsumption!BJ28</f>
        <v>0</v>
      </c>
      <c r="BK28" s="49"/>
      <c r="BL28" s="22"/>
    </row>
    <row r="29" spans="1:64" ht="15">
      <c r="A29" s="49"/>
      <c r="B29" s="49"/>
      <c r="C29" s="49"/>
      <c r="D29" s="49"/>
      <c r="E29" s="49"/>
      <c r="F29" s="49"/>
      <c r="G29" s="49"/>
      <c r="H29" s="49"/>
      <c r="I29" s="49"/>
      <c r="J29" s="62" t="s">
        <v>88</v>
      </c>
      <c r="K29" s="597">
        <f>'[5]רכב מוטורי וסיכום'!M6</f>
        <v>2.4610462581529761E-2</v>
      </c>
      <c r="L29" s="597">
        <f>'[5]רכב מוטורי וסיכום'!N6</f>
        <v>1.4526800732363471E-3</v>
      </c>
      <c r="M29" s="597">
        <f>'[5]רכב מוטורי וסיכום'!O6</f>
        <v>4.8086476721958165E-3</v>
      </c>
      <c r="N29" s="597">
        <f>'[5]רכב מוטורי וסיכום'!P6</f>
        <v>1.9665714835210625E-3</v>
      </c>
      <c r="O29" s="597">
        <f>'[5]רכב מוטורי וסיכום'!Q6</f>
        <v>1.6180200849688797E-2</v>
      </c>
      <c r="P29" s="598">
        <f>'[5]רכב מוטורי וסיכום'!R6</f>
        <v>4.8464516704795797E-3</v>
      </c>
      <c r="Q29" s="331">
        <f>[2]TransportationConsumption!Q29</f>
        <v>0</v>
      </c>
      <c r="R29" s="51"/>
      <c r="S29" s="62" t="s">
        <v>88</v>
      </c>
      <c r="T29" s="597">
        <f>'[5]רכב מוטורי וסיכום'!U6</f>
        <v>3.4118420522096397E-2</v>
      </c>
      <c r="U29" s="597">
        <f>'[5]רכב מוטורי וסיכום'!V6</f>
        <v>4.4059717669205523E-2</v>
      </c>
      <c r="V29" s="597">
        <f>'[5]רכב מוטורי וסיכום'!W6</f>
        <v>5.1045942210620147E-3</v>
      </c>
      <c r="W29" s="597">
        <f>'[5]רכב מוטורי וסיכום'!X6</f>
        <v>3.4814334571630703E-2</v>
      </c>
      <c r="X29" s="597">
        <f>'[5]רכב מוטורי וסיכום'!Y6</f>
        <v>2.30798566155247E-2</v>
      </c>
      <c r="Y29" s="598">
        <f>'[5]רכב מוטורי וסיכום'!Z6</f>
        <v>1.7194605797373835E-2</v>
      </c>
      <c r="Z29" s="332">
        <f>[2]TransportationConsumption!Z29</f>
        <v>0</v>
      </c>
      <c r="AA29" s="49"/>
      <c r="AB29" s="62" t="s">
        <v>88</v>
      </c>
      <c r="AC29" s="603">
        <f>'[5]רכב מוטורי וסיכום'!AC6</f>
        <v>0</v>
      </c>
      <c r="AD29" s="604">
        <f>'[5]רכב מוטורי וסיכום'!AD6</f>
        <v>0</v>
      </c>
      <c r="AE29" s="603">
        <f>'[5]רכב מוטורי וסיכום'!AE6</f>
        <v>0</v>
      </c>
      <c r="AF29" s="604">
        <f>'[5]רכב מוטורי וסיכום'!AF6</f>
        <v>0</v>
      </c>
      <c r="AG29" s="603">
        <f>'[5]רכב מוטורי וסיכום'!AG6</f>
        <v>0</v>
      </c>
      <c r="AH29" s="604">
        <f>'[5]רכב מוטורי וסיכום'!AH6</f>
        <v>0</v>
      </c>
      <c r="AI29" s="335">
        <f>[2]TransportationConsumption!AI29</f>
        <v>0</v>
      </c>
      <c r="AJ29" s="49"/>
      <c r="AK29" s="62" t="s">
        <v>88</v>
      </c>
      <c r="AL29" s="608">
        <f>'[5]רכב מוטורי וסיכום'!AK6</f>
        <v>0</v>
      </c>
      <c r="AM29" s="609">
        <f>'[5]רכב מוטורי וסיכום'!AL6</f>
        <v>0</v>
      </c>
      <c r="AN29" s="608">
        <f>'[5]רכב מוטורי וסיכום'!AM6</f>
        <v>0</v>
      </c>
      <c r="AO29" s="609">
        <f>'[5]רכב מוטורי וסיכום'!AN6</f>
        <v>0</v>
      </c>
      <c r="AP29" s="608">
        <f>'[5]רכב מוטורי וסיכום'!AO6</f>
        <v>0</v>
      </c>
      <c r="AQ29" s="609">
        <f>'[5]רכב מוטורי וסיכום'!AP6</f>
        <v>0</v>
      </c>
      <c r="AR29" s="337">
        <f>[2]TransportationConsumption!AR29</f>
        <v>0</v>
      </c>
      <c r="AS29" s="49"/>
      <c r="AT29" s="62" t="s">
        <v>88</v>
      </c>
      <c r="AU29" s="605">
        <f>'[5]רכב מוטורי וסיכום'!AS6</f>
        <v>0</v>
      </c>
      <c r="AV29" s="612">
        <f>'[5]רכב מוטורי וסיכום'!AT6</f>
        <v>0</v>
      </c>
      <c r="AW29" s="605">
        <f>'[5]רכב מוטורי וסיכום'!AU6</f>
        <v>0</v>
      </c>
      <c r="AX29" s="612">
        <f>'[5]רכב מוטורי וסיכום'!AV6</f>
        <v>0</v>
      </c>
      <c r="AY29" s="605">
        <f>'[5]רכב מוטורי וסיכום'!AW6</f>
        <v>0</v>
      </c>
      <c r="AZ29" s="612">
        <f>'[5]רכב מוטורי וסיכום'!AX6</f>
        <v>0</v>
      </c>
      <c r="BA29" s="339">
        <f>[2]TransportationConsumption!BA29</f>
        <v>0</v>
      </c>
      <c r="BB29" s="49"/>
      <c r="BC29" s="62" t="s">
        <v>88</v>
      </c>
      <c r="BD29" s="605">
        <f>'[5]רכב מוטורי וסיכום'!BA6</f>
        <v>0</v>
      </c>
      <c r="BE29" s="605">
        <f>'[5]רכב מוטורי וסיכום'!BB6</f>
        <v>0</v>
      </c>
      <c r="BF29" s="605">
        <f>'[5]רכב מוטורי וסיכום'!BC6</f>
        <v>0</v>
      </c>
      <c r="BG29" s="612">
        <f>'[5]רכב מוטורי וסיכום'!BD6</f>
        <v>0</v>
      </c>
      <c r="BH29" s="612">
        <f>'[5]רכב מוטורי וסיכום'!BE6</f>
        <v>0</v>
      </c>
      <c r="BI29" s="612">
        <f>'[5]רכב מוטורי וסיכום'!BF6</f>
        <v>0</v>
      </c>
      <c r="BJ29" s="339">
        <f>[2]TransportationConsumption!BJ29</f>
        <v>0</v>
      </c>
      <c r="BK29" s="49"/>
      <c r="BL29" s="22"/>
    </row>
    <row r="30" spans="1:64" ht="15">
      <c r="A30" s="49"/>
      <c r="B30" s="49"/>
      <c r="C30" s="49"/>
      <c r="D30" s="49"/>
      <c r="E30" s="49"/>
      <c r="F30" s="49"/>
      <c r="G30" s="49"/>
      <c r="H30" s="49"/>
      <c r="I30" s="49"/>
      <c r="J30" s="62" t="s">
        <v>89</v>
      </c>
      <c r="K30" s="597">
        <f>'[5]רכב מוטורי וסיכום'!M7</f>
        <v>2.9998363070879025E-3</v>
      </c>
      <c r="L30" s="597">
        <f>'[5]רכב מוטורי וסיכום'!N7</f>
        <v>4.4869828713613037E-2</v>
      </c>
      <c r="M30" s="597">
        <f>'[5]רכב מוטורי וסיכום'!O7</f>
        <v>1.2062396195222222E-3</v>
      </c>
      <c r="N30" s="597">
        <f>'[5]רכב מוטורי וסיכום'!P7</f>
        <v>1.9665714835210625E-3</v>
      </c>
      <c r="O30" s="597">
        <f>'[5]רכב מוטורי וסיכום'!Q7</f>
        <v>2.9971598038097389E-3</v>
      </c>
      <c r="P30" s="598">
        <f>'[5]רכב מוטורי וסיכום'!R7</f>
        <v>4.1809379951476162E-3</v>
      </c>
      <c r="Q30" s="331">
        <f>[2]TransportationConsumption!Q30</f>
        <v>0</v>
      </c>
      <c r="R30" s="51"/>
      <c r="S30" s="62" t="s">
        <v>89</v>
      </c>
      <c r="T30" s="597">
        <f>'[5]רכב מוטורי וסיכום'!U7</f>
        <v>0</v>
      </c>
      <c r="U30" s="597">
        <f>'[5]רכב מוטורי וסיכום'!V7</f>
        <v>0</v>
      </c>
      <c r="V30" s="597">
        <f>'[5]רכב מוטורי וסיכום'!W7</f>
        <v>0</v>
      </c>
      <c r="W30" s="597">
        <f>'[5]רכב מוטורי וסיכום'!X7</f>
        <v>0</v>
      </c>
      <c r="X30" s="597">
        <f>'[5]רכב מוטורי וסיכום'!Y7</f>
        <v>0</v>
      </c>
      <c r="Y30" s="598">
        <f>'[5]רכב מוטורי וסיכום'!Z7</f>
        <v>0</v>
      </c>
      <c r="Z30" s="332">
        <f>[2]TransportationConsumption!Z30</f>
        <v>0</v>
      </c>
      <c r="AA30" s="49"/>
      <c r="AB30" s="62" t="s">
        <v>89</v>
      </c>
      <c r="AC30" s="603">
        <f>'[5]רכב מוטורי וסיכום'!AC7</f>
        <v>0</v>
      </c>
      <c r="AD30" s="604">
        <f>'[5]רכב מוטורי וסיכום'!AD7</f>
        <v>0</v>
      </c>
      <c r="AE30" s="603">
        <f>'[5]רכב מוטורי וסיכום'!AE7</f>
        <v>0</v>
      </c>
      <c r="AF30" s="604">
        <f>'[5]רכב מוטורי וסיכום'!AF7</f>
        <v>0</v>
      </c>
      <c r="AG30" s="603">
        <f>'[5]רכב מוטורי וסיכום'!AG7</f>
        <v>0</v>
      </c>
      <c r="AH30" s="604">
        <f>'[5]רכב מוטורי וסיכום'!AH7</f>
        <v>0</v>
      </c>
      <c r="AI30" s="335">
        <f>[2]TransportationConsumption!AI30</f>
        <v>0</v>
      </c>
      <c r="AJ30" s="49"/>
      <c r="AK30" s="62" t="s">
        <v>89</v>
      </c>
      <c r="AL30" s="608">
        <f>'[5]רכב מוטורי וסיכום'!AK7</f>
        <v>0</v>
      </c>
      <c r="AM30" s="609">
        <f>'[5]רכב מוטורי וסיכום'!AL7</f>
        <v>0</v>
      </c>
      <c r="AN30" s="608">
        <f>'[5]רכב מוטורי וסיכום'!AM7</f>
        <v>0</v>
      </c>
      <c r="AO30" s="609">
        <f>'[5]רכב מוטורי וסיכום'!AN7</f>
        <v>0</v>
      </c>
      <c r="AP30" s="608">
        <f>'[5]רכב מוטורי וסיכום'!AO7</f>
        <v>0</v>
      </c>
      <c r="AQ30" s="609">
        <f>'[5]רכב מוטורי וסיכום'!AP7</f>
        <v>0</v>
      </c>
      <c r="AR30" s="337">
        <f>[2]TransportationConsumption!AR30</f>
        <v>0</v>
      </c>
      <c r="AS30" s="49"/>
      <c r="AT30" s="62" t="s">
        <v>89</v>
      </c>
      <c r="AU30" s="605">
        <f>'[5]רכב מוטורי וסיכום'!AS7</f>
        <v>0</v>
      </c>
      <c r="AV30" s="612">
        <f>'[5]רכב מוטורי וסיכום'!AT7</f>
        <v>0</v>
      </c>
      <c r="AW30" s="605">
        <f>'[5]רכב מוטורי וסיכום'!AU7</f>
        <v>0</v>
      </c>
      <c r="AX30" s="612">
        <f>'[5]רכב מוטורי וסיכום'!AV7</f>
        <v>0</v>
      </c>
      <c r="AY30" s="605">
        <f>'[5]רכב מוטורי וסיכום'!AW7</f>
        <v>0</v>
      </c>
      <c r="AZ30" s="612">
        <f>'[5]רכב מוטורי וסיכום'!AX7</f>
        <v>0</v>
      </c>
      <c r="BA30" s="339">
        <f>[2]TransportationConsumption!BA30</f>
        <v>0</v>
      </c>
      <c r="BB30" s="49"/>
      <c r="BC30" s="62" t="s">
        <v>89</v>
      </c>
      <c r="BD30" s="605">
        <f>'[5]רכב מוטורי וסיכום'!BA7</f>
        <v>0</v>
      </c>
      <c r="BE30" s="605">
        <f>'[5]רכב מוטורי וסיכום'!BB7</f>
        <v>0</v>
      </c>
      <c r="BF30" s="605">
        <f>'[5]רכב מוטורי וסיכום'!BC7</f>
        <v>0</v>
      </c>
      <c r="BG30" s="612">
        <f>'[5]רכב מוטורי וסיכום'!BD7</f>
        <v>0</v>
      </c>
      <c r="BH30" s="612">
        <f>'[5]רכב מוטורי וסיכום'!BE7</f>
        <v>0</v>
      </c>
      <c r="BI30" s="612">
        <f>'[5]רכב מוטורי וסיכום'!BF7</f>
        <v>0</v>
      </c>
      <c r="BJ30" s="339">
        <f>[2]TransportationConsumption!BJ30</f>
        <v>0</v>
      </c>
      <c r="BK30" s="49"/>
      <c r="BL30" s="22"/>
    </row>
    <row r="31" spans="1:64" ht="15.75" thickBot="1">
      <c r="A31" s="49"/>
      <c r="B31" s="49"/>
      <c r="C31" s="49"/>
      <c r="D31" s="49"/>
      <c r="E31" s="49"/>
      <c r="F31" s="49"/>
      <c r="G31" s="49"/>
      <c r="H31" s="49"/>
      <c r="I31" s="49"/>
      <c r="J31" s="62" t="s">
        <v>90</v>
      </c>
      <c r="K31" s="597">
        <f>'[5]רכב מוטורי וסיכום'!M8</f>
        <v>0.19875781677244997</v>
      </c>
      <c r="L31" s="597">
        <f>'[5]רכב מוטורי וסיכום'!N8</f>
        <v>2.5012411324244133E-2</v>
      </c>
      <c r="M31" s="597">
        <f>'[5]רכב מוטורי וסיכום'!O8</f>
        <v>2.8907619038771905E-2</v>
      </c>
      <c r="N31" s="597">
        <f>'[5]רכב מוטורי וסיכום'!P8</f>
        <v>0.73322262241754887</v>
      </c>
      <c r="O31" s="597">
        <f>'[5]רכב מוטורי וסיכום'!Q8</f>
        <v>0.16730931135396665</v>
      </c>
      <c r="P31" s="598">
        <f>'[5]רכב מוטורי וסיכום'!R8</f>
        <v>0.12338394723668164</v>
      </c>
      <c r="Q31" s="331">
        <f>[2]TransportationConsumption!Q31</f>
        <v>0</v>
      </c>
      <c r="R31" s="51"/>
      <c r="S31" s="62" t="s">
        <v>90</v>
      </c>
      <c r="T31" s="597">
        <f>'[5]רכב מוטורי וסיכום'!U8</f>
        <v>0.8971369609819686</v>
      </c>
      <c r="U31" s="597">
        <f>'[5]רכב מוטורי וסיכום'!V8</f>
        <v>1.1612391972379206</v>
      </c>
      <c r="V31" s="597">
        <f>'[5]רכב מוטורי וסיכום'!W8</f>
        <v>0.24438031675363064</v>
      </c>
      <c r="W31" s="597">
        <f>'[5]רכב מוטורי וסיכום'!X8</f>
        <v>4.4456162618628436</v>
      </c>
      <c r="X31" s="597">
        <f>'[5]רכב מוטורי וסיכום'!Y8</f>
        <v>0.79222376763132019</v>
      </c>
      <c r="Y31" s="598">
        <f>'[5]רכב מוטורי וסיכום'!Z8</f>
        <v>0.65212568558683692</v>
      </c>
      <c r="Z31" s="332">
        <f>[2]TransportationConsumption!Z31</f>
        <v>0</v>
      </c>
      <c r="AA31" s="49"/>
      <c r="AB31" s="62" t="s">
        <v>90</v>
      </c>
      <c r="AC31" s="603">
        <f>'[5]רכב מוטורי וסיכום'!AC8</f>
        <v>0</v>
      </c>
      <c r="AD31" s="438">
        <f>'[5]רכב מוטורי וסיכום'!AD8</f>
        <v>4.8822188384828194E-3</v>
      </c>
      <c r="AE31" s="603">
        <f>'[5]רכב מוטורי וסיכום'!AE8</f>
        <v>0</v>
      </c>
      <c r="AF31" s="438">
        <f>'[5]רכב מוטורי וסיכום'!AF8</f>
        <v>3.8481929057997417E-2</v>
      </c>
      <c r="AG31" s="603">
        <f>'[5]רכב מוטורי וסיכום'!AG8</f>
        <v>0</v>
      </c>
      <c r="AH31" s="438">
        <f>'[5]רכב מוטורי וסיכום'!AH8</f>
        <v>2.3550506014961933E-2</v>
      </c>
      <c r="AI31" s="334">
        <f>[2]TransportationConsumption!AI31</f>
        <v>0</v>
      </c>
      <c r="AJ31" s="49"/>
      <c r="AK31" s="62" t="s">
        <v>90</v>
      </c>
      <c r="AL31" s="608">
        <f>'[5]רכב מוטורי וסיכום'!AK8</f>
        <v>0</v>
      </c>
      <c r="AM31" s="609">
        <f>'[5]רכב מוטורי וסיכום'!AL8</f>
        <v>0.10982651370094836</v>
      </c>
      <c r="AN31" s="608">
        <f>'[5]רכב מוטורי וסיכום'!AM8</f>
        <v>0</v>
      </c>
      <c r="AO31" s="609">
        <f>'[5]רכב מוטורי וסיכום'!AN8</f>
        <v>0.57788785315198743</v>
      </c>
      <c r="AP31" s="608">
        <f>'[5]רכב מוטורי וסיכום'!AO8</f>
        <v>0</v>
      </c>
      <c r="AQ31" s="609">
        <f>'[5]רכב מוטורי וסיכום'!AP8</f>
        <v>0.39116875684594682</v>
      </c>
      <c r="AR31" s="336">
        <f>[2]TransportationConsumption!AR31</f>
        <v>0</v>
      </c>
      <c r="AS31" s="49"/>
      <c r="AT31" s="62" t="s">
        <v>90</v>
      </c>
      <c r="AU31" s="605">
        <f>'[5]רכב מוטורי וסיכום'!AS8</f>
        <v>0</v>
      </c>
      <c r="AV31" s="612">
        <f>'[5]רכב מוטורי וסיכום'!AT8</f>
        <v>0.18919072424215191</v>
      </c>
      <c r="AW31" s="605">
        <f>'[5]רכב מוטורי וסיכום'!AU8</f>
        <v>0</v>
      </c>
      <c r="AX31" s="612">
        <f>'[5]רכב מוטורי וסיכום'!AV8</f>
        <v>0.44218620152645932</v>
      </c>
      <c r="AY31" s="605">
        <f>'[5]רכב מוטורי וסיכום'!AW8</f>
        <v>0</v>
      </c>
      <c r="AZ31" s="612">
        <f>'[5]רכב מוטורי וסיכום'!AX8</f>
        <v>0.12323139294943983</v>
      </c>
      <c r="BA31" s="334">
        <f>[2]TransportationConsumption!BA31</f>
        <v>0</v>
      </c>
      <c r="BB31" s="49"/>
      <c r="BC31" s="62" t="s">
        <v>90</v>
      </c>
      <c r="BD31" s="605">
        <f>'[5]רכב מוטורי וסיכום'!BA8</f>
        <v>0</v>
      </c>
      <c r="BE31" s="605">
        <f>'[5]רכב מוטורי וסיכום'!BB8</f>
        <v>0</v>
      </c>
      <c r="BF31" s="605">
        <f>'[5]רכב מוטורי וסיכום'!BC8</f>
        <v>0</v>
      </c>
      <c r="BG31" s="612">
        <f>'[5]רכב מוטורי וסיכום'!BD8</f>
        <v>0</v>
      </c>
      <c r="BH31" s="612">
        <f>'[5]רכב מוטורי וסיכום'!BE8</f>
        <v>0</v>
      </c>
      <c r="BI31" s="612">
        <f>'[5]רכב מוטורי וסיכום'!BF8</f>
        <v>0</v>
      </c>
      <c r="BJ31" s="339">
        <f>[2]TransportationConsumption!BJ31</f>
        <v>0</v>
      </c>
      <c r="BK31" s="49"/>
      <c r="BL31" s="22"/>
    </row>
    <row r="32" spans="1:64" ht="18.75" thickBot="1">
      <c r="A32" s="879" t="s">
        <v>484</v>
      </c>
      <c r="B32" s="880"/>
      <c r="C32" s="880"/>
      <c r="D32" s="880"/>
      <c r="E32" s="880"/>
      <c r="F32" s="880"/>
      <c r="G32" s="880"/>
      <c r="H32" s="881"/>
      <c r="I32" s="49"/>
      <c r="J32" s="62" t="s">
        <v>91</v>
      </c>
      <c r="K32" s="597">
        <f>'[5]רכב מוטורי וסיכום'!M9</f>
        <v>0.67683297894551575</v>
      </c>
      <c r="L32" s="597">
        <f>'[5]רכב מוטורי וסיכום'!N9</f>
        <v>1.9388807790121951E-2</v>
      </c>
      <c r="M32" s="597">
        <f>'[5]רכב מוטורי וסיכום'!O9</f>
        <v>0.27405353742374222</v>
      </c>
      <c r="N32" s="597">
        <f>'[5]רכב מוטורי וסיכום'!P9</f>
        <v>8.0844568621328151E-3</v>
      </c>
      <c r="O32" s="597">
        <f>'[5]רכב מוטורי וסיכום'!Q9</f>
        <v>0.40216049958824107</v>
      </c>
      <c r="P32" s="598">
        <f>'[5]רכב מוטורי וסיכום'!R9</f>
        <v>0.25474443212667419</v>
      </c>
      <c r="Q32" s="331">
        <f>[2]TransportationConsumption!Q32</f>
        <v>0</v>
      </c>
      <c r="R32" s="51"/>
      <c r="S32" s="62" t="s">
        <v>91</v>
      </c>
      <c r="T32" s="597">
        <f>'[5]רכב מוטורי וסיכום'!U9</f>
        <v>1.9542461121789829E-2</v>
      </c>
      <c r="U32" s="597">
        <f>'[5]רכב מוטורי וסיכום'!V9</f>
        <v>1.5590431193333979E-2</v>
      </c>
      <c r="V32" s="597">
        <f>'[5]רכב מוטורי וסיכום'!W9</f>
        <v>9.2840518242015748E-3</v>
      </c>
      <c r="W32" s="597">
        <f>'[5]רכב מוטורי וסיכום'!X9</f>
        <v>2.5937538457017611E-3</v>
      </c>
      <c r="X32" s="597">
        <f>'[5]רכב מוטורי וסיכום'!Y9</f>
        <v>1.3796870756808051E-2</v>
      </c>
      <c r="Y32" s="598">
        <f>'[5]רכב מוטורי וסיכום'!Z9</f>
        <v>1.9730434347203368E-3</v>
      </c>
      <c r="Z32" s="332">
        <f>[2]TransportationConsumption!Z32</f>
        <v>0</v>
      </c>
      <c r="AA32" s="49"/>
      <c r="AB32" s="62" t="s">
        <v>91</v>
      </c>
      <c r="AC32" s="603">
        <f>'[5]רכב מוטורי וסיכום'!AC9</f>
        <v>0</v>
      </c>
      <c r="AD32" s="604">
        <f>'[5]רכב מוטורי וסיכום'!AD9</f>
        <v>0</v>
      </c>
      <c r="AE32" s="603">
        <f>'[5]רכב מוטורי וסיכום'!AE9</f>
        <v>0</v>
      </c>
      <c r="AF32" s="604">
        <f>'[5]רכב מוטורי וסיכום'!AF9</f>
        <v>0</v>
      </c>
      <c r="AG32" s="603">
        <f>'[5]רכב מוטורי וסיכום'!AG9</f>
        <v>0</v>
      </c>
      <c r="AH32" s="604">
        <f>'[5]רכב מוטורי וסיכום'!AH9</f>
        <v>0</v>
      </c>
      <c r="AI32" s="334">
        <f>[2]TransportationConsumption!AI32</f>
        <v>0</v>
      </c>
      <c r="AJ32" s="49"/>
      <c r="AK32" s="62" t="s">
        <v>91</v>
      </c>
      <c r="AL32" s="608">
        <f>'[5]רכב מוטורי וסיכום'!AK9</f>
        <v>0</v>
      </c>
      <c r="AM32" s="609">
        <f>'[5]רכב מוטורי וסיכום'!AL9</f>
        <v>0</v>
      </c>
      <c r="AN32" s="608">
        <f>'[5]רכב מוטורי וסיכום'!AM9</f>
        <v>0</v>
      </c>
      <c r="AO32" s="609">
        <f>'[5]רכב מוטורי וסיכום'!AN9</f>
        <v>0</v>
      </c>
      <c r="AP32" s="608">
        <f>'[5]רכב מוטורי וסיכום'!AO9</f>
        <v>0</v>
      </c>
      <c r="AQ32" s="609">
        <f>'[5]רכב מוטורי וסיכום'!AP9</f>
        <v>0</v>
      </c>
      <c r="AR32" s="337">
        <f>[2]TransportationConsumption!AR32</f>
        <v>0</v>
      </c>
      <c r="AS32" s="49"/>
      <c r="AT32" s="62" t="s">
        <v>91</v>
      </c>
      <c r="AU32" s="605">
        <f>'[5]רכב מוטורי וסיכום'!AS9</f>
        <v>0</v>
      </c>
      <c r="AV32" s="612">
        <f>'[5]רכב מוטורי וסיכום'!AT9</f>
        <v>0</v>
      </c>
      <c r="AW32" s="605">
        <f>'[5]רכב מוטורי וסיכום'!AU9</f>
        <v>0</v>
      </c>
      <c r="AX32" s="612">
        <f>'[5]רכב מוטורי וסיכום'!AV9</f>
        <v>0</v>
      </c>
      <c r="AY32" s="605">
        <f>'[5]רכב מוטורי וסיכום'!AW9</f>
        <v>0</v>
      </c>
      <c r="AZ32" s="612">
        <f>'[5]רכב מוטורי וסיכום'!AX9</f>
        <v>0</v>
      </c>
      <c r="BA32" s="339">
        <f>[2]TransportationConsumption!BA32</f>
        <v>0</v>
      </c>
      <c r="BB32" s="49"/>
      <c r="BC32" s="62" t="s">
        <v>91</v>
      </c>
      <c r="BD32" s="605">
        <f>'[5]רכב מוטורי וסיכום'!BA9</f>
        <v>0</v>
      </c>
      <c r="BE32" s="605">
        <f>'[5]רכב מוטורי וסיכום'!BB9</f>
        <v>0</v>
      </c>
      <c r="BF32" s="605">
        <f>'[5]רכב מוטורי וסיכום'!BC9</f>
        <v>0</v>
      </c>
      <c r="BG32" s="612">
        <f>'[5]רכב מוטורי וסיכום'!BD9</f>
        <v>0</v>
      </c>
      <c r="BH32" s="612">
        <f>'[5]רכב מוטורי וסיכום'!BE9</f>
        <v>0</v>
      </c>
      <c r="BI32" s="612">
        <f>'[5]רכב מוטורי וסיכום'!BF9</f>
        <v>0</v>
      </c>
      <c r="BJ32" s="339">
        <f>[2]TransportationConsumption!BJ32</f>
        <v>0</v>
      </c>
      <c r="BK32" s="49"/>
      <c r="BL32" s="22"/>
    </row>
    <row r="33" spans="1:64" ht="15">
      <c r="A33" s="52"/>
      <c r="B33" s="53" t="s">
        <v>23</v>
      </c>
      <c r="C33" s="53" t="s">
        <v>24</v>
      </c>
      <c r="D33" s="53" t="s">
        <v>25</v>
      </c>
      <c r="E33" s="53" t="s">
        <v>26</v>
      </c>
      <c r="F33" s="53" t="s">
        <v>27</v>
      </c>
      <c r="G33" s="53" t="s">
        <v>28</v>
      </c>
      <c r="H33" s="54" t="s">
        <v>97</v>
      </c>
      <c r="I33" s="49"/>
      <c r="J33" s="62" t="s">
        <v>92</v>
      </c>
      <c r="K33" s="597">
        <f>'[5]רכב מוטורי וסיכום'!M10</f>
        <v>6.2652974602348221</v>
      </c>
      <c r="L33" s="597">
        <f>'[5]רכב מוטורי וסיכום'!N10</f>
        <v>0.1209250435663119</v>
      </c>
      <c r="M33" s="597">
        <f>'[5]רכב מוטורי וסיכום'!O10</f>
        <v>0.99383105205147082</v>
      </c>
      <c r="N33" s="597">
        <f>'[5]רכב מוטורי וסיכום'!P10</f>
        <v>0.16168913456080605</v>
      </c>
      <c r="O33" s="597">
        <f>'[5]רכב מוטורי וסיכום'!Q10</f>
        <v>3.845584392874509</v>
      </c>
      <c r="P33" s="598">
        <f>'[5]רכב מוטורי וסיכום'!R10</f>
        <v>1.059851894998519</v>
      </c>
      <c r="Q33" s="331">
        <f>[2]TransportationConsumption!Q33</f>
        <v>0</v>
      </c>
      <c r="R33" s="51"/>
      <c r="S33" s="62" t="s">
        <v>92</v>
      </c>
      <c r="T33" s="597">
        <f>'[5]רכב מוטורי וסיכום'!U10</f>
        <v>0.1713205846244964</v>
      </c>
      <c r="U33" s="597">
        <f>'[5]רכב מוטורי וסיכום'!V10</f>
        <v>0.36408473033488586</v>
      </c>
      <c r="V33" s="597">
        <f>'[5]רכב מוטורי וסיכום'!W10</f>
        <v>2.184201228979913E-2</v>
      </c>
      <c r="W33" s="597">
        <f>'[5]רכב מוטורי וסיכום'!X10</f>
        <v>5.372090884470937E-2</v>
      </c>
      <c r="X33" s="597">
        <f>'[5]רכב מוטורי וסיכום'!Y10</f>
        <v>0.12880884629232436</v>
      </c>
      <c r="Y33" s="598">
        <f>'[5]רכב מוטורי וסיכום'!Z10</f>
        <v>6.7000648509945665E-2</v>
      </c>
      <c r="Z33" s="332">
        <f>[2]TransportationConsumption!Z33</f>
        <v>0</v>
      </c>
      <c r="AA33" s="49"/>
      <c r="AB33" s="62" t="s">
        <v>92</v>
      </c>
      <c r="AC33" s="603">
        <f>'[5]רכב מוטורי וסיכום'!AC10</f>
        <v>0</v>
      </c>
      <c r="AD33" s="604">
        <f>'[5]רכב מוטורי וסיכום'!AD10</f>
        <v>0</v>
      </c>
      <c r="AE33" s="603">
        <f>'[5]רכב מוטורי וסיכום'!AE10</f>
        <v>0</v>
      </c>
      <c r="AF33" s="604">
        <f>'[5]רכב מוטורי וסיכום'!AF10</f>
        <v>0</v>
      </c>
      <c r="AG33" s="603">
        <f>'[5]רכב מוטורי וסיכום'!AG10</f>
        <v>0</v>
      </c>
      <c r="AH33" s="604">
        <f>'[5]רכב מוטורי וסיכום'!AH10</f>
        <v>0</v>
      </c>
      <c r="AI33" s="334">
        <f>[2]TransportationConsumption!AI33</f>
        <v>0</v>
      </c>
      <c r="AJ33" s="49"/>
      <c r="AK33" s="62" t="s">
        <v>92</v>
      </c>
      <c r="AL33" s="608">
        <f>'[5]רכב מוטורי וסיכום'!AK10</f>
        <v>0</v>
      </c>
      <c r="AM33" s="609">
        <f>'[5]רכב מוטורי וסיכום'!AL10</f>
        <v>0</v>
      </c>
      <c r="AN33" s="608">
        <f>'[5]רכב מוטורי וסיכום'!AM10</f>
        <v>0</v>
      </c>
      <c r="AO33" s="609">
        <f>'[5]רכב מוטורי וסיכום'!AN10</f>
        <v>0</v>
      </c>
      <c r="AP33" s="608">
        <f>'[5]רכב מוטורי וסיכום'!AO10</f>
        <v>0</v>
      </c>
      <c r="AQ33" s="609">
        <f>'[5]רכב מוטורי וסיכום'!AP10</f>
        <v>0</v>
      </c>
      <c r="AR33" s="337">
        <f>[2]TransportationConsumption!AR33</f>
        <v>0</v>
      </c>
      <c r="AS33" s="49"/>
      <c r="AT33" s="62" t="s">
        <v>92</v>
      </c>
      <c r="AU33" s="605">
        <f>'[5]רכב מוטורי וסיכום'!AS10</f>
        <v>0</v>
      </c>
      <c r="AV33" s="612">
        <f>'[5]רכב מוטורי וסיכום'!AT10</f>
        <v>0</v>
      </c>
      <c r="AW33" s="605">
        <f>'[5]רכב מוטורי וסיכום'!AU10</f>
        <v>0</v>
      </c>
      <c r="AX33" s="612">
        <f>'[5]רכב מוטורי וסיכום'!AV10</f>
        <v>0</v>
      </c>
      <c r="AY33" s="605">
        <f>'[5]רכב מוטורי וסיכום'!AW10</f>
        <v>0</v>
      </c>
      <c r="AZ33" s="612">
        <f>'[5]רכב מוטורי וסיכום'!AX10</f>
        <v>0</v>
      </c>
      <c r="BA33" s="339">
        <f>[2]TransportationConsumption!BA33</f>
        <v>0</v>
      </c>
      <c r="BB33" s="49"/>
      <c r="BC33" s="62" t="s">
        <v>92</v>
      </c>
      <c r="BD33" s="605">
        <f>'[5]רכב מוטורי וסיכום'!BA10</f>
        <v>0</v>
      </c>
      <c r="BE33" s="605">
        <f>'[5]רכב מוטורי וסיכום'!BB10</f>
        <v>0</v>
      </c>
      <c r="BF33" s="605">
        <f>'[5]רכב מוטורי וסיכום'!BC10</f>
        <v>0</v>
      </c>
      <c r="BG33" s="612">
        <f>'[5]רכב מוטורי וסיכום'!BD10</f>
        <v>0</v>
      </c>
      <c r="BH33" s="612">
        <f>'[5]רכב מוטורי וסיכום'!BE10</f>
        <v>0</v>
      </c>
      <c r="BI33" s="612">
        <f>'[5]רכב מוטורי וסיכום'!BF10</f>
        <v>0</v>
      </c>
      <c r="BJ33" s="339">
        <f>[2]TransportationConsumption!BJ33</f>
        <v>0</v>
      </c>
      <c r="BK33" s="49"/>
      <c r="BL33" s="22"/>
    </row>
    <row r="34" spans="1:64" ht="15">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7">
        <f>'[5]רכב מוטורי וסיכום'!M11</f>
        <v>9.8651746215095634E-2</v>
      </c>
      <c r="L34" s="597">
        <f>'[5]רכב מוטורי וסיכום'!N11</f>
        <v>4.3606135638484551E-3</v>
      </c>
      <c r="M34" s="597">
        <f>'[5]רכב מוטורי וסיכום'!O11</f>
        <v>5.9749020733047518E-2</v>
      </c>
      <c r="N34" s="597">
        <f>'[5]רכב מוטורי וסיכום'!P11</f>
        <v>1.4079216779230234E-2</v>
      </c>
      <c r="O34" s="597">
        <f>'[5]רכב מוטורי וסיכום'!Q11</f>
        <v>7.0422381155495262E-2</v>
      </c>
      <c r="P34" s="598">
        <f>'[5]רכב מוטורי וסיכום'!R11</f>
        <v>6.8404303589141277E-2</v>
      </c>
      <c r="Q34" s="331">
        <f>[2]TransportationConsumption!Q34</f>
        <v>0</v>
      </c>
      <c r="R34" s="51"/>
      <c r="S34" s="62" t="s">
        <v>93</v>
      </c>
      <c r="T34" s="597">
        <f>'[5]רכב מוטורי וסיכום'!U11</f>
        <v>0.12309199999999999</v>
      </c>
      <c r="U34" s="597">
        <f>'[5]רכב מוטורי וסיכום'!V11</f>
        <v>6.3385337169681588E-3</v>
      </c>
      <c r="V34" s="597">
        <f>'[5]רכב מוטורי וסיכום'!W11</f>
        <v>0.10694218184133453</v>
      </c>
      <c r="W34" s="597">
        <f>'[5]רכב מוטורי וסיכום'!X11</f>
        <v>4.2263981496376869E-3</v>
      </c>
      <c r="X34" s="597">
        <f>'[5]רכב מוטורי וסיכום'!Y11</f>
        <v>0.13194401813890483</v>
      </c>
      <c r="Y34" s="598">
        <f>'[5]רכב מוטורי וסיכום'!Z11</f>
        <v>5.844007756880272E-2</v>
      </c>
      <c r="Z34" s="332">
        <f>[2]TransportationConsumption!Z34</f>
        <v>0</v>
      </c>
      <c r="AA34" s="49"/>
      <c r="AB34" s="62" t="s">
        <v>93</v>
      </c>
      <c r="AC34" s="603">
        <f>'[5]רכב מוטורי וסיכום'!AC11</f>
        <v>0</v>
      </c>
      <c r="AD34" s="604">
        <f>'[5]רכב מוטורי וסיכום'!AD11</f>
        <v>0</v>
      </c>
      <c r="AE34" s="603">
        <f>'[5]רכב מוטורי וסיכום'!AE11</f>
        <v>0</v>
      </c>
      <c r="AF34" s="604">
        <f>'[5]רכב מוטורי וסיכום'!AF11</f>
        <v>0</v>
      </c>
      <c r="AG34" s="603">
        <f>'[5]רכב מוטורי וסיכום'!AG11</f>
        <v>0</v>
      </c>
      <c r="AH34" s="604">
        <f>'[5]רכב מוטורי וסיכום'!AH11</f>
        <v>0</v>
      </c>
      <c r="AI34" s="334">
        <f>[2]TransportationConsumption!AI34</f>
        <v>0</v>
      </c>
      <c r="AJ34" s="49"/>
      <c r="AK34" s="62" t="s">
        <v>93</v>
      </c>
      <c r="AL34" s="608">
        <f>'[5]רכב מוטורי וסיכום'!AK11</f>
        <v>0</v>
      </c>
      <c r="AM34" s="609">
        <f>'[5]רכב מוטורי וסיכום'!AL11</f>
        <v>0</v>
      </c>
      <c r="AN34" s="608">
        <f>'[5]רכב מוטורי וסיכום'!AM11</f>
        <v>0</v>
      </c>
      <c r="AO34" s="609">
        <f>'[5]רכב מוטורי וסיכום'!AN11</f>
        <v>0</v>
      </c>
      <c r="AP34" s="608">
        <f>'[5]רכב מוטורי וסיכום'!AO11</f>
        <v>0</v>
      </c>
      <c r="AQ34" s="609">
        <f>'[5]רכב מוטורי וסיכום'!AP11</f>
        <v>0</v>
      </c>
      <c r="AR34" s="337">
        <f>[2]TransportationConsumption!AR34</f>
        <v>0</v>
      </c>
      <c r="AS34" s="49"/>
      <c r="AT34" s="62" t="s">
        <v>93</v>
      </c>
      <c r="AU34" s="605">
        <f>'[5]רכב מוטורי וסיכום'!AS11</f>
        <v>0</v>
      </c>
      <c r="AV34" s="612">
        <f>'[5]רכב מוטורי וסיכום'!AT11</f>
        <v>0</v>
      </c>
      <c r="AW34" s="605">
        <f>'[5]רכב מוטורי וסיכום'!AU11</f>
        <v>0</v>
      </c>
      <c r="AX34" s="612">
        <f>'[5]רכב מוטורי וסיכום'!AV11</f>
        <v>0</v>
      </c>
      <c r="AY34" s="605">
        <f>'[5]רכב מוטורי וסיכום'!AW11</f>
        <v>0</v>
      </c>
      <c r="AZ34" s="612">
        <f>'[5]רכב מוטורי וסיכום'!AX11</f>
        <v>0</v>
      </c>
      <c r="BA34" s="339">
        <f>[2]TransportationConsumption!BA34</f>
        <v>0</v>
      </c>
      <c r="BB34" s="49"/>
      <c r="BC34" s="62" t="s">
        <v>93</v>
      </c>
      <c r="BD34" s="605">
        <f>'[5]רכב מוטורי וסיכום'!BA11</f>
        <v>3.0032360729999999E-2</v>
      </c>
      <c r="BE34" s="605">
        <f>'[5]רכב מוטורי וסיכום'!BB11</f>
        <v>1.1469E-2</v>
      </c>
      <c r="BF34" s="605">
        <f>'[5]רכב מוטורי וסיכום'!BC11</f>
        <v>1.8853200000000001E-2</v>
      </c>
      <c r="BG34" s="612">
        <f>'[5]רכב מוטורי וסיכום'!BD11</f>
        <v>4.9949999999999994E-3</v>
      </c>
      <c r="BH34" s="612">
        <f>'[5]רכב מוטורי וסיכום'!BE11</f>
        <v>1.5711000000000003E-2</v>
      </c>
      <c r="BI34" s="612">
        <f>'[5]רכב מוטורי וסיכום'!BF11</f>
        <v>4.3059E-2</v>
      </c>
      <c r="BJ34" s="334">
        <f>[2]TransportationConsumption!BJ34</f>
        <v>0</v>
      </c>
      <c r="BK34" s="49"/>
      <c r="BL34" s="22"/>
    </row>
    <row r="35" spans="1:64" ht="15">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7">
        <f>'[5]רכב מוטורי וסיכום'!M12</f>
        <v>0</v>
      </c>
      <c r="L35" s="597">
        <f>'[5]רכב מוטורי וסיכום'!N12</f>
        <v>0</v>
      </c>
      <c r="M35" s="597">
        <f>'[5]רכב מוטורי וסיכום'!O12</f>
        <v>0</v>
      </c>
      <c r="N35" s="597">
        <f>'[5]רכב מוטורי וסיכום'!P12</f>
        <v>0</v>
      </c>
      <c r="O35" s="597">
        <f>'[5]רכב מוטורי וסיכום'!Q12</f>
        <v>0</v>
      </c>
      <c r="P35" s="598">
        <f>'[5]רכב מוטורי וסיכום'!R12</f>
        <v>0</v>
      </c>
      <c r="Q35" s="331">
        <f>[2]TransportationConsumption!Q35</f>
        <v>0</v>
      </c>
      <c r="R35" s="51"/>
      <c r="S35" s="62" t="s">
        <v>94</v>
      </c>
      <c r="T35" s="597">
        <f>'[5]רכב מוטורי וסיכום'!U12</f>
        <v>0</v>
      </c>
      <c r="U35" s="597">
        <f>'[5]רכב מוטורי וסיכום'!V12</f>
        <v>0</v>
      </c>
      <c r="V35" s="597">
        <f>'[5]רכב מוטורי וסיכום'!W12</f>
        <v>0</v>
      </c>
      <c r="W35" s="597">
        <f>'[5]רכב מוטורי וסיכום'!X12</f>
        <v>0</v>
      </c>
      <c r="X35" s="597">
        <f>'[5]רכב מוטורי וסיכום'!Y12</f>
        <v>0</v>
      </c>
      <c r="Y35" s="598">
        <f>'[5]רכב מוטורי וסיכום'!Z12</f>
        <v>0</v>
      </c>
      <c r="Z35" s="332">
        <f>[2]TransportationConsumption!Z35</f>
        <v>0</v>
      </c>
      <c r="AA35" s="49"/>
      <c r="AB35" s="62" t="s">
        <v>94</v>
      </c>
      <c r="AC35" s="603">
        <f>'[5]רכב מוטורי וסיכום'!AC12</f>
        <v>0</v>
      </c>
      <c r="AD35" s="604">
        <f>'[5]רכב מוטורי וסיכום'!AD12</f>
        <v>0</v>
      </c>
      <c r="AE35" s="603">
        <f>'[5]רכב מוטורי וסיכום'!AE12</f>
        <v>0</v>
      </c>
      <c r="AF35" s="604">
        <f>'[5]רכב מוטורי וסיכום'!AF12</f>
        <v>0</v>
      </c>
      <c r="AG35" s="603">
        <f>'[5]רכב מוטורי וסיכום'!AG12</f>
        <v>0</v>
      </c>
      <c r="AH35" s="604">
        <f>'[5]רכב מוטורי וסיכום'!AH12</f>
        <v>0</v>
      </c>
      <c r="AI35" s="334">
        <f>[2]TransportationConsumption!AI35</f>
        <v>0</v>
      </c>
      <c r="AJ35" s="49"/>
      <c r="AK35" s="62" t="s">
        <v>94</v>
      </c>
      <c r="AL35" s="608">
        <f>'[5]רכב מוטורי וסיכום'!AK12</f>
        <v>0</v>
      </c>
      <c r="AM35" s="609">
        <f>'[5]רכב מוטורי וסיכום'!AL12</f>
        <v>0</v>
      </c>
      <c r="AN35" s="608">
        <f>'[5]רכב מוטורי וסיכום'!AM12</f>
        <v>0</v>
      </c>
      <c r="AO35" s="609">
        <f>'[5]רכב מוטורי וסיכום'!AN12</f>
        <v>0</v>
      </c>
      <c r="AP35" s="608">
        <f>'[5]רכב מוטורי וסיכום'!AO12</f>
        <v>0</v>
      </c>
      <c r="AQ35" s="609">
        <f>'[5]רכב מוטורי וסיכום'!AP12</f>
        <v>0</v>
      </c>
      <c r="AR35" s="337">
        <f>[2]TransportationConsumption!AR35</f>
        <v>0</v>
      </c>
      <c r="AS35" s="49"/>
      <c r="AT35" s="62" t="s">
        <v>94</v>
      </c>
      <c r="AU35" s="605">
        <f>'[5]רכב מוטורי וסיכום'!AS12</f>
        <v>0</v>
      </c>
      <c r="AV35" s="612">
        <f>'[5]רכב מוטורי וסיכום'!AT12</f>
        <v>0</v>
      </c>
      <c r="AW35" s="605">
        <f>'[5]רכב מוטורי וסיכום'!AU12</f>
        <v>0</v>
      </c>
      <c r="AX35" s="612">
        <f>'[5]רכב מוטורי וסיכום'!AV12</f>
        <v>0</v>
      </c>
      <c r="AY35" s="605">
        <f>'[5]רכב מוטורי וסיכום'!AW12</f>
        <v>0</v>
      </c>
      <c r="AZ35" s="612">
        <f>'[5]רכב מוטורי וסיכום'!AX12</f>
        <v>0</v>
      </c>
      <c r="BA35" s="339">
        <f>[2]TransportationConsumption!BA35</f>
        <v>0</v>
      </c>
      <c r="BB35" s="49"/>
      <c r="BC35" s="62" t="s">
        <v>94</v>
      </c>
      <c r="BD35" s="605">
        <f>'[5]רכב מוטורי וסיכום'!BA12</f>
        <v>5.8605614219999998E-2</v>
      </c>
      <c r="BE35" s="605">
        <f>'[5]רכב מוטורי וסיכום'!BB12</f>
        <v>2.1270000000000001E-2</v>
      </c>
      <c r="BF35" s="605">
        <f>'[5]רכב מוטורי וסיכום'!BC12</f>
        <v>3.4927199999999999E-2</v>
      </c>
      <c r="BG35" s="612">
        <f>'[5]רכב מוטורי וסיכום'!BD12</f>
        <v>9.3859999999999985E-3</v>
      </c>
      <c r="BH35" s="612">
        <f>'[5]רכב מוטורי וסיכום'!BE12</f>
        <v>2.9106E-2</v>
      </c>
      <c r="BI35" s="612">
        <f>'[5]רכב מוטורי וסיכום'!BF12</f>
        <v>8.402599999999999E-2</v>
      </c>
      <c r="BJ35" s="334">
        <f>[2]TransportationConsumption!BJ35</f>
        <v>0</v>
      </c>
      <c r="BK35" s="49"/>
      <c r="BL35" s="22"/>
    </row>
    <row r="36" spans="1:64" ht="15">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7">
        <f>'[5]רכב מוטורי וסיכום'!M13</f>
        <v>4.5103637101055532E-3</v>
      </c>
      <c r="L36" s="597">
        <f>'[5]רכב מוטורי וסיכום'!N13</f>
        <v>9.2711818679522859E-4</v>
      </c>
      <c r="M36" s="597">
        <f>'[5]רכב מוטורי וסיכום'!O13</f>
        <v>1.1762297129603169E-3</v>
      </c>
      <c r="N36" s="597">
        <f>'[5]רכב מוטורי וסיכום'!P13</f>
        <v>4.2077592076257678E-4</v>
      </c>
      <c r="O36" s="597">
        <f>'[5]רכב מוטורי וסיכום'!Q13</f>
        <v>2.9004596555867283E-3</v>
      </c>
      <c r="P36" s="598">
        <f>'[5]רכב מוטורי וסיכום'!R13</f>
        <v>1.1930847454815329E-3</v>
      </c>
      <c r="Q36" s="331">
        <f>[2]TransportationConsumption!Q36</f>
        <v>0</v>
      </c>
      <c r="R36" s="51"/>
      <c r="S36" s="62" t="s">
        <v>95</v>
      </c>
      <c r="T36" s="597">
        <f>'[5]רכב מוטורי וסיכום'!U13</f>
        <v>2.010009604575023E-3</v>
      </c>
      <c r="U36" s="597">
        <f>'[5]רכב מוטורי וסיכום'!V13</f>
        <v>2.2896727762811896E-4</v>
      </c>
      <c r="V36" s="597">
        <f>'[5]רכב מוטורי וסיכום'!W13</f>
        <v>3.9501354456997174E-4</v>
      </c>
      <c r="W36" s="597">
        <f>'[5]רכב מוטורי וסיכום'!X13</f>
        <v>3.5554398346016399E-4</v>
      </c>
      <c r="X36" s="597">
        <f>'[5]רכב מוטורי וסיכום'!Y13</f>
        <v>1.9596665989190052E-3</v>
      </c>
      <c r="Y36" s="598">
        <f>'[5]רכב מוטורי וסיכום'!Z13</f>
        <v>4.1543374554961233E-4</v>
      </c>
      <c r="Z36" s="332">
        <f>[2]TransportationConsumption!Z36</f>
        <v>0</v>
      </c>
      <c r="AA36" s="49"/>
      <c r="AB36" s="62" t="s">
        <v>95</v>
      </c>
      <c r="AC36" s="603">
        <f>'[5]רכב מוטורי וסיכום'!AC13</f>
        <v>0</v>
      </c>
      <c r="AD36" s="604">
        <f>'[5]רכב מוטורי וסיכום'!AD13</f>
        <v>0</v>
      </c>
      <c r="AE36" s="603">
        <f>'[5]רכב מוטורי וסיכום'!AE13</f>
        <v>0</v>
      </c>
      <c r="AF36" s="604">
        <f>'[5]רכב מוטורי וסיכום'!AF13</f>
        <v>0</v>
      </c>
      <c r="AG36" s="603">
        <f>'[5]רכב מוטורי וסיכום'!AG13</f>
        <v>0</v>
      </c>
      <c r="AH36" s="604">
        <f>'[5]רכב מוטורי וסיכום'!AH13</f>
        <v>0</v>
      </c>
      <c r="AI36" s="334">
        <f>[2]TransportationConsumption!AI36</f>
        <v>0</v>
      </c>
      <c r="AJ36" s="49"/>
      <c r="AK36" s="62" t="s">
        <v>95</v>
      </c>
      <c r="AL36" s="608">
        <f>'[5]רכב מוטורי וסיכום'!AK13</f>
        <v>0</v>
      </c>
      <c r="AM36" s="609">
        <f>'[5]רכב מוטורי וסיכום'!AL13</f>
        <v>0</v>
      </c>
      <c r="AN36" s="608">
        <f>'[5]רכב מוטורי וסיכום'!AM13</f>
        <v>0</v>
      </c>
      <c r="AO36" s="609">
        <f>'[5]רכב מוטורי וסיכום'!AN13</f>
        <v>0</v>
      </c>
      <c r="AP36" s="608">
        <f>'[5]רכב מוטורי וסיכום'!AO13</f>
        <v>0</v>
      </c>
      <c r="AQ36" s="609">
        <f>'[5]רכב מוטורי וסיכום'!AP13</f>
        <v>0</v>
      </c>
      <c r="AR36" s="337">
        <f>[2]TransportationConsumption!AR36</f>
        <v>0</v>
      </c>
      <c r="AS36" s="49"/>
      <c r="AT36" s="62" t="s">
        <v>95</v>
      </c>
      <c r="AU36" s="605">
        <f>'[5]רכב מוטורי וסיכום'!AS13</f>
        <v>0</v>
      </c>
      <c r="AV36" s="612">
        <f>'[5]רכב מוטורי וסיכום'!AT13</f>
        <v>0</v>
      </c>
      <c r="AW36" s="605">
        <f>'[5]רכב מוטורי וסיכום'!AU13</f>
        <v>0</v>
      </c>
      <c r="AX36" s="612">
        <f>'[5]רכב מוטורי וסיכום'!AV13</f>
        <v>0</v>
      </c>
      <c r="AY36" s="605">
        <f>'[5]רכב מוטורי וסיכום'!AW13</f>
        <v>0</v>
      </c>
      <c r="AZ36" s="612">
        <f>'[5]רכב מוטורי וסיכום'!AX13</f>
        <v>0</v>
      </c>
      <c r="BA36" s="339">
        <f>[2]TransportationConsumption!BA36</f>
        <v>0</v>
      </c>
      <c r="BB36" s="49"/>
      <c r="BC36" s="62" t="s">
        <v>95</v>
      </c>
      <c r="BD36" s="605">
        <f>'[5]רכב מוטורי וסיכום'!BA13</f>
        <v>0</v>
      </c>
      <c r="BE36" s="605">
        <f>'[5]רכב מוטורי וסיכום'!BB13</f>
        <v>0</v>
      </c>
      <c r="BF36" s="605">
        <f>'[5]רכב מוטורי וסיכום'!BC13</f>
        <v>0</v>
      </c>
      <c r="BG36" s="612">
        <f>'[5]רכב מוטורי וסיכום'!BD13</f>
        <v>0</v>
      </c>
      <c r="BH36" s="612">
        <f>'[5]רכב מוטורי וסיכום'!BE13</f>
        <v>0</v>
      </c>
      <c r="BI36" s="612">
        <f>'[5]רכב מוטורי וסיכום'!BF13</f>
        <v>0</v>
      </c>
      <c r="BJ36" s="339">
        <f>[2]TransportationConsumption!BJ36</f>
        <v>0</v>
      </c>
      <c r="BK36" s="49"/>
      <c r="BL36" s="22"/>
    </row>
    <row r="37" spans="1:64" ht="15">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9">
        <f>'[5]רכב מוטורי וסיכום'!M14</f>
        <v>895.02528747591782</v>
      </c>
      <c r="L37" s="599">
        <f>'[5]רכב מוטורי וסיכום'!N14</f>
        <v>176.78827143424476</v>
      </c>
      <c r="M37" s="599">
        <f>'[5]רכב מוטורי וסיכום'!O14</f>
        <v>233.44256484083115</v>
      </c>
      <c r="N37" s="599">
        <f>'[5]רכב מוטורי וסיכום'!P14</f>
        <v>83.497720632886754</v>
      </c>
      <c r="O37" s="599">
        <f>'[5]רכב מוטורי וסיכום'!Q14</f>
        <v>575.70354106123136</v>
      </c>
      <c r="P37" s="600">
        <f>'[5]רכב מוטורי וסיכום'!R14</f>
        <v>237.26506278981594</v>
      </c>
      <c r="Q37" s="331">
        <f>[2]TransportationConsumption!Q37</f>
        <v>0</v>
      </c>
      <c r="R37" s="51"/>
      <c r="S37" s="62" t="s">
        <v>96</v>
      </c>
      <c r="T37" s="599">
        <f>'[5]רכב מוטורי וסיכום'!U14</f>
        <v>199.43063717902615</v>
      </c>
      <c r="U37" s="599">
        <f>'[5]רכב מוטורי וסיכום'!V14</f>
        <v>70.918452014409453</v>
      </c>
      <c r="V37" s="599">
        <f>'[5]רכב מוטורי וסיכום'!W14</f>
        <v>58.244423744952663</v>
      </c>
      <c r="W37" s="599">
        <f>'[5]רכב מוטורי וסיכום'!X14</f>
        <v>35.276627663973571</v>
      </c>
      <c r="X37" s="599">
        <f>'[5]רכב מוטורי וסיכום'!Y14</f>
        <v>141.7286843525842</v>
      </c>
      <c r="Y37" s="600">
        <f>'[5]רכב מוטורי וסיכום'!Z14</f>
        <v>62.261509387552636</v>
      </c>
      <c r="Z37" s="333">
        <f>[2]TransportationConsumption!Z37</f>
        <v>0</v>
      </c>
      <c r="AA37" s="49"/>
      <c r="AB37" s="62" t="s">
        <v>96</v>
      </c>
      <c r="AC37" s="605">
        <f>'[5]רכב מוטורי וסיכום'!AC14</f>
        <v>0</v>
      </c>
      <c r="AD37" s="604">
        <f>'[5]רכב מוטורי וסיכום'!AD14</f>
        <v>0</v>
      </c>
      <c r="AE37" s="605">
        <f>'[5]רכב מוטורי וסיכום'!AE14</f>
        <v>0</v>
      </c>
      <c r="AF37" s="604">
        <f>'[5]רכב מוטורי וסיכום'!AF14</f>
        <v>0</v>
      </c>
      <c r="AG37" s="605">
        <f>'[5]רכב מוטורי וסיכום'!AG14</f>
        <v>0</v>
      </c>
      <c r="AH37" s="604">
        <f>'[5]רכב מוטורי וסיכום'!AH14</f>
        <v>0</v>
      </c>
      <c r="AI37" s="334">
        <f>[2]TransportationConsumption!AI37</f>
        <v>0</v>
      </c>
      <c r="AJ37" s="49"/>
      <c r="AK37" s="62" t="s">
        <v>96</v>
      </c>
      <c r="AL37" s="608">
        <f>'[5]רכב מוטורי וסיכום'!AK14</f>
        <v>0</v>
      </c>
      <c r="AM37" s="609">
        <f>'[5]רכב מוטורי וסיכום'!AL14</f>
        <v>0</v>
      </c>
      <c r="AN37" s="608">
        <f>'[5]רכב מוטורי וסיכום'!AM14</f>
        <v>0</v>
      </c>
      <c r="AO37" s="609">
        <f>'[5]רכב מוטורי וסיכום'!AN14</f>
        <v>0</v>
      </c>
      <c r="AP37" s="608">
        <f>'[5]רכב מוטורי וסיכום'!AO14</f>
        <v>0</v>
      </c>
      <c r="AQ37" s="609">
        <f>'[5]רכב מוטורי וסיכום'!AP14</f>
        <v>0</v>
      </c>
      <c r="AR37" s="337">
        <f>[2]TransportationConsumption!AR37</f>
        <v>0</v>
      </c>
      <c r="AS37" s="49"/>
      <c r="AT37" s="62" t="s">
        <v>96</v>
      </c>
      <c r="AU37" s="605">
        <f>'[5]רכב מוטורי וסיכום'!AS14</f>
        <v>0</v>
      </c>
      <c r="AV37" s="612">
        <f>'[5]רכב מוטורי וסיכום'!AT14</f>
        <v>0</v>
      </c>
      <c r="AW37" s="605">
        <f>'[5]רכב מוטורי וסיכום'!AU14</f>
        <v>0</v>
      </c>
      <c r="AX37" s="612">
        <f>'[5]רכב מוטורי וסיכום'!AV14</f>
        <v>0</v>
      </c>
      <c r="AY37" s="605">
        <f>'[5]רכב מוטורי וסיכום'!AW14</f>
        <v>0</v>
      </c>
      <c r="AZ37" s="612">
        <f>'[5]רכב מוטורי וסיכום'!AX14</f>
        <v>0</v>
      </c>
      <c r="BA37" s="339">
        <f>[2]TransportationConsumption!BA37</f>
        <v>0</v>
      </c>
      <c r="BB37" s="49"/>
      <c r="BC37" s="62" t="s">
        <v>96</v>
      </c>
      <c r="BD37" s="605">
        <f>'[5]רכב מוטורי וסיכום'!BA14</f>
        <v>0</v>
      </c>
      <c r="BE37" s="605">
        <f>'[5]רכב מוטורי וסיכום'!BB14</f>
        <v>0</v>
      </c>
      <c r="BF37" s="605">
        <f>'[5]רכב מוטורי וסיכום'!BC14</f>
        <v>0</v>
      </c>
      <c r="BG37" s="612">
        <f>'[5]רכב מוטורי וסיכום'!BD14</f>
        <v>0</v>
      </c>
      <c r="BH37" s="612">
        <f>'[5]רכב מוטורי וסיכום'!BE14</f>
        <v>0</v>
      </c>
      <c r="BI37" s="612">
        <f>'[5]רכב מוטורי וסיכום'!BF14</f>
        <v>0</v>
      </c>
      <c r="BJ37" s="339">
        <f>[2]TransportationConsumption!BJ37</f>
        <v>0</v>
      </c>
      <c r="BK37" s="49"/>
      <c r="BL37" s="22"/>
    </row>
    <row r="38" spans="1:64" ht="15.7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601">
        <f>'[5]רכב מוטורי וסיכום'!M15</f>
        <v>281.89773238370037</v>
      </c>
      <c r="L38" s="601">
        <f>'[5]רכב מוטורי וסיכום'!N15</f>
        <v>56.683279932215186</v>
      </c>
      <c r="M38" s="601">
        <f>'[5]רכב מוטורי וסיכום'!O15</f>
        <v>73.536007854088382</v>
      </c>
      <c r="N38" s="601">
        <f>'[5]רכב מוטורי וסיכום'!P15</f>
        <v>26.298495105503825</v>
      </c>
      <c r="O38" s="601">
        <f>'[5]רכב מוטורי וסיכום'!Q15</f>
        <v>181.32678291877608</v>
      </c>
      <c r="P38" s="602">
        <f>'[5]רכב מוטורי וסיכום'!R15</f>
        <v>74.739252842247367</v>
      </c>
      <c r="Q38" s="331">
        <f>[2]TransportationConsumption!Q38</f>
        <v>0</v>
      </c>
      <c r="R38" s="51"/>
      <c r="S38" s="65" t="s">
        <v>100</v>
      </c>
      <c r="T38" s="601">
        <f>'[5]רכב מוטורי וסיכום'!U15</f>
        <v>62.812801502548304</v>
      </c>
      <c r="U38" s="601">
        <f>'[5]רכב מוטורי וסיכום'!V15</f>
        <v>22.583595201457239</v>
      </c>
      <c r="V38" s="601">
        <f>'[5]רכב מוטורי וסיכום'!W15</f>
        <v>18.350027918345042</v>
      </c>
      <c r="W38" s="601">
        <f>'[5]רכב מוטורי וסיכום'!X15</f>
        <v>11.110748960697164</v>
      </c>
      <c r="X38" s="601">
        <f>'[5]רכב מוטורי וסיכום'!Y15</f>
        <v>44.638957108863629</v>
      </c>
      <c r="Y38" s="602">
        <f>'[5]רכב מוטורי וסיכום'!Z15</f>
        <v>19.751236574218211</v>
      </c>
      <c r="Z38" s="333">
        <f>[2]TransportationConsumption!Z38</f>
        <v>0</v>
      </c>
      <c r="AA38" s="49"/>
      <c r="AB38" s="65" t="s">
        <v>100</v>
      </c>
      <c r="AC38" s="606">
        <f>'[5]רכב מוטורי וסיכום'!AC15</f>
        <v>0</v>
      </c>
      <c r="AD38" s="607">
        <f>'[5]רכב מוטורי וסיכום'!AD15</f>
        <v>0</v>
      </c>
      <c r="AE38" s="606">
        <f>'[5]רכב מוטורי וסיכום'!AE15</f>
        <v>0</v>
      </c>
      <c r="AF38" s="607">
        <f>'[5]רכב מוטורי וסיכום'!AF15</f>
        <v>0</v>
      </c>
      <c r="AG38" s="606">
        <f>'[5]רכב מוטורי וסיכום'!AG15</f>
        <v>0</v>
      </c>
      <c r="AH38" s="607">
        <f>'[5]רכב מוטורי וסיכום'!AH15</f>
        <v>0</v>
      </c>
      <c r="AI38" s="93">
        <f>[2]TransportationConsumption!AI38</f>
        <v>0</v>
      </c>
      <c r="AJ38" s="49"/>
      <c r="AK38" s="65" t="s">
        <v>100</v>
      </c>
      <c r="AL38" s="610">
        <f>'[5]רכב מוטורי וסיכום'!AK15</f>
        <v>0</v>
      </c>
      <c r="AM38" s="611">
        <f>'[5]רכב מוטורי וסיכום'!AL15</f>
        <v>0</v>
      </c>
      <c r="AN38" s="610">
        <f>'[5]רכב מוטורי וסיכום'!AM15</f>
        <v>0</v>
      </c>
      <c r="AO38" s="611">
        <f>'[5]רכב מוטורי וסיכום'!AN15</f>
        <v>0</v>
      </c>
      <c r="AP38" s="610">
        <f>'[5]רכב מוטורי וסיכום'!AO15</f>
        <v>0</v>
      </c>
      <c r="AQ38" s="611">
        <f>'[5]רכב מוטורי וסיכום'!AP15</f>
        <v>0</v>
      </c>
      <c r="AR38" s="338">
        <f>[2]TransportationConsumption!AR38</f>
        <v>0</v>
      </c>
      <c r="AS38" s="49"/>
      <c r="AT38" s="65" t="s">
        <v>100</v>
      </c>
      <c r="AU38" s="606">
        <f>'[5]רכב מוטורי וסיכום'!AS15</f>
        <v>0</v>
      </c>
      <c r="AV38" s="613">
        <f>'[5]רכב מוטורי וסיכום'!AT15</f>
        <v>0</v>
      </c>
      <c r="AW38" s="606">
        <f>'[5]רכב מוטורי וסיכום'!AU15</f>
        <v>0</v>
      </c>
      <c r="AX38" s="613">
        <f>'[5]רכב מוטורי וסיכום'!AV15</f>
        <v>0</v>
      </c>
      <c r="AY38" s="606">
        <f>'[5]רכב מוטורי וסיכום'!AW15</f>
        <v>0</v>
      </c>
      <c r="AZ38" s="613">
        <f>'[5]רכב מוטורי וסיכום'!AX15</f>
        <v>0</v>
      </c>
      <c r="BA38" s="340">
        <f>[2]TransportationConsumption!BA38</f>
        <v>0</v>
      </c>
      <c r="BB38" s="49"/>
      <c r="BC38" s="65" t="s">
        <v>100</v>
      </c>
      <c r="BD38" s="606">
        <f>'[5]רכב מוטורי וסיכום'!BA15</f>
        <v>0</v>
      </c>
      <c r="BE38" s="606">
        <f>'[5]רכב מוטורי וסיכום'!BB15</f>
        <v>0</v>
      </c>
      <c r="BF38" s="606">
        <f>'[5]רכב מוטורי וסיכום'!BC15</f>
        <v>0</v>
      </c>
      <c r="BG38" s="613">
        <f>'[5]רכב מוטורי וסיכום'!BD15</f>
        <v>0</v>
      </c>
      <c r="BH38" s="613">
        <f>'[5]רכב מוטורי וסיכום'!BE15</f>
        <v>0</v>
      </c>
      <c r="BI38" s="613">
        <f>'[5]רכב מוטורי וסיכום'!BF15</f>
        <v>0</v>
      </c>
      <c r="BJ38" s="340">
        <f>[2]TransportationConsumption!BJ38</f>
        <v>0</v>
      </c>
      <c r="BK38" s="49"/>
      <c r="BL38" s="22"/>
    </row>
    <row r="39" spans="1:64" ht="15.7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75"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879" t="s">
        <v>117</v>
      </c>
      <c r="K40" s="880"/>
      <c r="L40" s="880"/>
      <c r="M40" s="880"/>
      <c r="N40" s="880"/>
      <c r="O40" s="880"/>
      <c r="P40" s="880"/>
      <c r="Q40" s="881"/>
      <c r="R40" s="49"/>
      <c r="S40" s="876" t="s">
        <v>116</v>
      </c>
      <c r="T40" s="877"/>
      <c r="U40" s="877"/>
      <c r="V40" s="877"/>
      <c r="W40" s="877"/>
      <c r="X40" s="877"/>
      <c r="Y40" s="877"/>
      <c r="Z40" s="878"/>
      <c r="AA40" s="49"/>
      <c r="AB40" s="876" t="s">
        <v>115</v>
      </c>
      <c r="AC40" s="877"/>
      <c r="AD40" s="877"/>
      <c r="AE40" s="877"/>
      <c r="AF40" s="877"/>
      <c r="AG40" s="877"/>
      <c r="AH40" s="877"/>
      <c r="AI40" s="878"/>
      <c r="AJ40" s="49"/>
      <c r="AK40" s="876" t="s">
        <v>114</v>
      </c>
      <c r="AL40" s="877"/>
      <c r="AM40" s="877"/>
      <c r="AN40" s="877"/>
      <c r="AO40" s="877"/>
      <c r="AP40" s="877"/>
      <c r="AQ40" s="877"/>
      <c r="AR40" s="878"/>
      <c r="AS40" s="49"/>
      <c r="AT40" s="876" t="s">
        <v>113</v>
      </c>
      <c r="AU40" s="877"/>
      <c r="AV40" s="877"/>
      <c r="AW40" s="877"/>
      <c r="AX40" s="877"/>
      <c r="AY40" s="877"/>
      <c r="AZ40" s="877"/>
      <c r="BA40" s="878"/>
      <c r="BB40" s="49"/>
      <c r="BC40" s="876" t="s">
        <v>112</v>
      </c>
      <c r="BD40" s="877"/>
      <c r="BE40" s="877"/>
      <c r="BF40" s="877"/>
      <c r="BG40" s="877"/>
      <c r="BH40" s="877"/>
      <c r="BI40" s="877"/>
      <c r="BJ40" s="878"/>
      <c r="BK40" s="49"/>
      <c r="BL40" s="22"/>
    </row>
    <row r="41" spans="1:64" ht="45">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ht="15">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ht="15">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5"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ht="15">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ht="15">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7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ht="15">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ht="15">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7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75" thickBot="1">
      <c r="A51" s="879" t="s">
        <v>120</v>
      </c>
      <c r="B51" s="880"/>
      <c r="C51" s="880"/>
      <c r="D51" s="880"/>
      <c r="E51" s="880"/>
      <c r="F51" s="881"/>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30">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ht="15">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ht="15">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7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7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7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452</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453</v>
      </c>
      <c r="D64">
        <v>0.9</v>
      </c>
      <c r="F64" s="184"/>
    </row>
    <row r="65" spans="3:4">
      <c r="C65" t="s">
        <v>27</v>
      </c>
      <c r="D65">
        <v>1.2</v>
      </c>
    </row>
    <row r="66" spans="3:4">
      <c r="C66" t="s">
        <v>23</v>
      </c>
      <c r="D66">
        <v>1.2</v>
      </c>
    </row>
  </sheetData>
  <mergeCells count="16">
    <mergeCell ref="A51:F51"/>
    <mergeCell ref="A1:O1"/>
    <mergeCell ref="A12:H12"/>
    <mergeCell ref="J23:Q23"/>
    <mergeCell ref="A32:H32"/>
    <mergeCell ref="S23:Z23"/>
    <mergeCell ref="J40:Q40"/>
    <mergeCell ref="S40:Z40"/>
    <mergeCell ref="AB40:AI40"/>
    <mergeCell ref="AK40:AR40"/>
    <mergeCell ref="BC23:BJ23"/>
    <mergeCell ref="BC40:BJ40"/>
    <mergeCell ref="AT23:BA23"/>
    <mergeCell ref="AK23:AR23"/>
    <mergeCell ref="AB23:AI23"/>
    <mergeCell ref="AT40:BA40"/>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M1" zoomScale="85" zoomScaleNormal="85" workbookViewId="0">
      <selection activeCell="X3" sqref="X3"/>
    </sheetView>
  </sheetViews>
  <sheetFormatPr defaultColWidth="8.75" defaultRowHeight="14.25"/>
  <cols>
    <col min="1" max="1" width="13.875" style="252" bestFit="1" customWidth="1"/>
    <col min="2" max="2" width="20.75" style="252" bestFit="1" customWidth="1"/>
    <col min="3" max="3" width="19.125" style="252" bestFit="1" customWidth="1"/>
    <col min="4" max="4" width="19.625" style="252" bestFit="1" customWidth="1"/>
    <col min="5" max="5" width="22.375" style="252" bestFit="1" customWidth="1"/>
    <col min="6" max="6" width="19.125" style="252" bestFit="1" customWidth="1"/>
    <col min="7" max="7" width="15.625" style="252" customWidth="1"/>
    <col min="8" max="9" width="22.625" style="252" customWidth="1"/>
    <col min="10" max="10" width="21.375" style="252" bestFit="1" customWidth="1"/>
    <col min="11" max="14" width="22.625" style="252" customWidth="1"/>
    <col min="15" max="15" width="36.25" style="252" bestFit="1" customWidth="1"/>
    <col min="16" max="16" width="20" style="252" bestFit="1" customWidth="1"/>
    <col min="17" max="17" width="16.75" style="252" bestFit="1" customWidth="1"/>
    <col min="18" max="18" width="29.625" style="252" bestFit="1" customWidth="1"/>
    <col min="19" max="19" width="19.75" style="252" bestFit="1" customWidth="1"/>
    <col min="20" max="20" width="20" style="252" bestFit="1" customWidth="1"/>
    <col min="21" max="21" width="16.875" style="252" bestFit="1" customWidth="1"/>
    <col min="22" max="22" width="15.625" style="252" customWidth="1"/>
    <col min="23" max="23" width="16.75" style="252" bestFit="1" customWidth="1"/>
    <col min="24" max="24" width="23.375" style="252" customWidth="1"/>
    <col min="25" max="25" width="16.625" style="252" bestFit="1" customWidth="1"/>
    <col min="26" max="26" width="14.25" style="252" bestFit="1" customWidth="1"/>
    <col min="27" max="27" width="15.25" style="252" bestFit="1" customWidth="1"/>
    <col min="28" max="16384" width="8.75" style="252"/>
  </cols>
  <sheetData>
    <row r="1" spans="1:24" ht="18.75" thickBot="1">
      <c r="A1" s="890" t="s">
        <v>1498</v>
      </c>
      <c r="B1" s="909"/>
      <c r="C1" s="909"/>
      <c r="D1" s="909"/>
      <c r="E1" s="909"/>
      <c r="F1" s="891"/>
      <c r="G1" s="251"/>
      <c r="H1" s="898" t="s">
        <v>440</v>
      </c>
      <c r="I1" s="899"/>
      <c r="J1" s="899"/>
      <c r="K1" s="899"/>
      <c r="L1" s="899"/>
      <c r="M1" s="899"/>
      <c r="N1" s="899"/>
      <c r="O1" s="899"/>
      <c r="P1" s="900"/>
      <c r="R1" s="892" t="s">
        <v>447</v>
      </c>
      <c r="S1" s="893"/>
      <c r="T1" s="893"/>
      <c r="U1" s="894"/>
      <c r="V1" s="251"/>
      <c r="W1" s="892" t="s">
        <v>1489</v>
      </c>
      <c r="X1" s="893"/>
    </row>
    <row r="2" spans="1:24" ht="30">
      <c r="A2" s="291"/>
      <c r="B2" s="260"/>
      <c r="C2" s="261" t="s">
        <v>419</v>
      </c>
      <c r="D2" s="261" t="s">
        <v>1485</v>
      </c>
      <c r="E2" s="264" t="s">
        <v>418</v>
      </c>
      <c r="F2" s="265" t="s">
        <v>420</v>
      </c>
      <c r="H2" s="285"/>
      <c r="I2" s="904" t="s">
        <v>439</v>
      </c>
      <c r="J2" s="910"/>
      <c r="K2" s="895" t="s">
        <v>79</v>
      </c>
      <c r="L2" s="895"/>
      <c r="M2" s="904" t="s">
        <v>1502</v>
      </c>
      <c r="N2" s="905"/>
      <c r="O2" s="895" t="s">
        <v>441</v>
      </c>
      <c r="P2" s="896"/>
      <c r="R2" s="291"/>
      <c r="S2" s="296" t="s">
        <v>144</v>
      </c>
      <c r="T2" s="296" t="s">
        <v>449</v>
      </c>
      <c r="U2" s="297" t="s">
        <v>63</v>
      </c>
      <c r="V2" s="295"/>
      <c r="W2" s="623"/>
      <c r="X2" s="623" t="s">
        <v>1484</v>
      </c>
    </row>
    <row r="3" spans="1:24" ht="30">
      <c r="A3" s="913" t="s">
        <v>404</v>
      </c>
      <c r="B3" s="260" t="s">
        <v>405</v>
      </c>
      <c r="C3" s="277">
        <f>[6]סיכום!C8</f>
        <v>48049970</v>
      </c>
      <c r="D3" s="271">
        <f>[6]סיכום!D8</f>
        <v>2455000</v>
      </c>
      <c r="E3" s="271">
        <f>[6]סיכום!E8</f>
        <v>29263540</v>
      </c>
      <c r="F3" s="278">
        <f>[6]סיכום!F8</f>
        <v>2116000</v>
      </c>
      <c r="H3" s="256"/>
      <c r="I3" s="276" t="s">
        <v>444</v>
      </c>
      <c r="J3" s="276" t="s">
        <v>404</v>
      </c>
      <c r="K3" s="276" t="s">
        <v>444</v>
      </c>
      <c r="L3" s="276" t="s">
        <v>404</v>
      </c>
      <c r="M3" s="276" t="s">
        <v>444</v>
      </c>
      <c r="N3" s="276" t="s">
        <v>404</v>
      </c>
      <c r="O3" s="276" t="s">
        <v>444</v>
      </c>
      <c r="P3" s="282" t="s">
        <v>404</v>
      </c>
      <c r="R3" s="292" t="s">
        <v>405</v>
      </c>
      <c r="S3" s="298">
        <f>[6]סיכום!M7</f>
        <v>1371717</v>
      </c>
      <c r="T3" s="298">
        <f>[6]סיכום!N7</f>
        <v>133574555</v>
      </c>
      <c r="U3" s="299">
        <f>[6]סיכום!$R$7</f>
        <v>0</v>
      </c>
      <c r="V3" s="294"/>
      <c r="W3" s="256" t="s">
        <v>432</v>
      </c>
      <c r="X3" s="308">
        <v>7.5999999999999998E-2</v>
      </c>
    </row>
    <row r="4" spans="1:24" ht="17.100000000000001" customHeight="1">
      <c r="A4" s="908"/>
      <c r="B4" s="254" t="s">
        <v>403</v>
      </c>
      <c r="C4" s="244">
        <f>[6]סיכום!C9</f>
        <v>0</v>
      </c>
      <c r="D4" s="269">
        <f>[6]סיכום!D9</f>
        <v>24000</v>
      </c>
      <c r="E4" s="249">
        <f>[6]סיכום!E9</f>
        <v>0.1</v>
      </c>
      <c r="F4" s="270">
        <f>[6]סיכום!F9</f>
        <v>1068000</v>
      </c>
      <c r="H4" s="256" t="s">
        <v>432</v>
      </c>
      <c r="I4" s="648">
        <f>[6]סיכום!G39</f>
        <v>1714564.2400000002</v>
      </c>
      <c r="J4" s="255">
        <f>[6]סיכום!H39</f>
        <v>398936</v>
      </c>
      <c r="K4" s="279">
        <f>[6]סיכום!L39</f>
        <v>568917.10716023063</v>
      </c>
      <c r="L4" s="280">
        <f>[6]סיכום!M39</f>
        <v>350629.72755681636</v>
      </c>
      <c r="M4" s="672">
        <v>453535</v>
      </c>
      <c r="N4" s="677">
        <v>349290</v>
      </c>
      <c r="O4" s="279">
        <f>[6]סיכום!Q39</f>
        <v>5102000</v>
      </c>
      <c r="P4" s="283">
        <f>[6]סיכום!R39</f>
        <v>2168000</v>
      </c>
      <c r="R4" s="292" t="s">
        <v>403</v>
      </c>
      <c r="S4" s="244">
        <f>[6]סיכום!M9</f>
        <v>0</v>
      </c>
      <c r="T4" s="298">
        <f>[6]סיכום!N9</f>
        <v>13126967</v>
      </c>
      <c r="U4" s="299">
        <f>[6]סיכום!$R$9</f>
        <v>0</v>
      </c>
      <c r="V4" s="294"/>
      <c r="W4" s="256" t="s">
        <v>409</v>
      </c>
      <c r="X4" s="308">
        <v>0</v>
      </c>
    </row>
    <row r="5" spans="1:24" ht="17.100000000000001" customHeight="1">
      <c r="A5" s="908"/>
      <c r="B5" s="257" t="s">
        <v>406</v>
      </c>
      <c r="C5" s="271">
        <f>[6]סיכום!C10</f>
        <v>408305897</v>
      </c>
      <c r="D5" s="249">
        <f>[6]סיכום!D10</f>
        <v>303523000</v>
      </c>
      <c r="E5" s="249">
        <f>[6]סיכום!E10</f>
        <v>845089</v>
      </c>
      <c r="F5" s="270">
        <f>[6]סיכום!F10</f>
        <v>19311000</v>
      </c>
      <c r="H5" s="256" t="s">
        <v>409</v>
      </c>
      <c r="I5" s="255">
        <f>[6]סיכום!G40</f>
        <v>907710.48</v>
      </c>
      <c r="J5" s="255">
        <f>[6]סיכום!H40</f>
        <v>32056</v>
      </c>
      <c r="K5" s="279">
        <f>[6]סיכום!L40</f>
        <v>135308.57202306404</v>
      </c>
      <c r="L5" s="280">
        <f>[6]סיכום!M40</f>
        <v>37131.268557698822</v>
      </c>
      <c r="M5" s="673">
        <v>18595</v>
      </c>
      <c r="N5" s="678">
        <v>5847</v>
      </c>
      <c r="O5" s="279">
        <f>[6]סיכום!Q40</f>
        <v>35000</v>
      </c>
      <c r="P5" s="283">
        <f>[6]סיכום!R40</f>
        <v>24000</v>
      </c>
      <c r="R5" s="292" t="s">
        <v>406</v>
      </c>
      <c r="S5" s="298">
        <f>[6]סיכום!M12</f>
        <v>798575.70149999997</v>
      </c>
      <c r="T5" s="298">
        <f>[6]סיכום!N12</f>
        <v>138796823</v>
      </c>
      <c r="U5" s="299">
        <f>[6]סיכום!$R$12</f>
        <v>502.8</v>
      </c>
      <c r="V5" s="294"/>
      <c r="W5" s="256" t="s">
        <v>433</v>
      </c>
      <c r="X5" s="308">
        <v>7.6999999999999999E-2</v>
      </c>
    </row>
    <row r="6" spans="1:24" ht="17.100000000000001" customHeight="1">
      <c r="A6" s="908"/>
      <c r="B6" s="257" t="s">
        <v>407</v>
      </c>
      <c r="C6" s="249">
        <f>[6]סיכום!C11</f>
        <v>122482702</v>
      </c>
      <c r="D6" s="249">
        <f>[6]סיכום!D11</f>
        <v>24163000</v>
      </c>
      <c r="E6" s="249">
        <f>[6]סיכום!E11</f>
        <v>444421</v>
      </c>
      <c r="F6" s="270">
        <f>[6]סיכום!F11</f>
        <v>335000</v>
      </c>
      <c r="H6" s="256" t="s">
        <v>433</v>
      </c>
      <c r="I6" s="255">
        <f>[6]סיכום!G41</f>
        <v>806853.76</v>
      </c>
      <c r="J6" s="255">
        <f>[6]סיכום!H41</f>
        <v>78817</v>
      </c>
      <c r="K6" s="279">
        <f>[6]סיכום!L41</f>
        <v>138160.52963639179</v>
      </c>
      <c r="L6" s="280">
        <f>[6]סיכום!M41</f>
        <v>68608.39313651422</v>
      </c>
      <c r="M6" s="673">
        <v>10058</v>
      </c>
      <c r="N6" s="678">
        <v>0</v>
      </c>
      <c r="O6" s="279">
        <f>[6]סיכום!Q41</f>
        <v>0</v>
      </c>
      <c r="P6" s="283">
        <f>[6]סיכום!R41</f>
        <v>0</v>
      </c>
      <c r="R6" s="292" t="s">
        <v>448</v>
      </c>
      <c r="S6" s="298">
        <f>[6]סיכום!M13</f>
        <v>625986</v>
      </c>
      <c r="T6" s="298">
        <f>[6]סיכום!N13</f>
        <v>79816888</v>
      </c>
      <c r="U6" s="299">
        <f>[6]סיכום!$R$13</f>
        <v>997435</v>
      </c>
      <c r="V6" s="294"/>
      <c r="W6" s="256" t="s">
        <v>434</v>
      </c>
      <c r="X6" s="308">
        <v>7.6999999999999999E-2</v>
      </c>
    </row>
    <row r="7" spans="1:24" ht="17.100000000000001" customHeight="1">
      <c r="A7" s="908"/>
      <c r="B7" s="257" t="s">
        <v>408</v>
      </c>
      <c r="C7" s="249">
        <f>[6]סיכום!C12</f>
        <v>52518</v>
      </c>
      <c r="D7" s="249">
        <f>[6]סיכום!D12</f>
        <v>80000</v>
      </c>
      <c r="E7" s="249">
        <f>[6]סיכום!E12</f>
        <v>3682782</v>
      </c>
      <c r="F7" s="270">
        <f>[6]סיכום!F12</f>
        <v>1607000</v>
      </c>
      <c r="H7" s="256" t="s">
        <v>434</v>
      </c>
      <c r="I7" s="255">
        <f>[6]סיכום!G42</f>
        <v>403426.88</v>
      </c>
      <c r="J7" s="255">
        <f>[6]סיכום!H42</f>
        <v>182220</v>
      </c>
      <c r="K7" s="279">
        <f>[6]סיכום!L42</f>
        <v>154251.24271920614</v>
      </c>
      <c r="L7" s="280">
        <f>[6]סיכום!M42</f>
        <v>127742.79148672384</v>
      </c>
      <c r="M7" s="673">
        <v>3522</v>
      </c>
      <c r="N7" s="678">
        <v>0</v>
      </c>
      <c r="O7" s="279">
        <f>[6]סיכום!Q42</f>
        <v>11000</v>
      </c>
      <c r="P7" s="283">
        <f>[6]סיכום!R42</f>
        <v>11000</v>
      </c>
      <c r="R7" s="292" t="s">
        <v>417</v>
      </c>
      <c r="S7" s="298">
        <f>[6]סיכום!M14</f>
        <v>1182070</v>
      </c>
      <c r="T7" s="298">
        <f>[6]סיכום!N14</f>
        <v>524337095</v>
      </c>
      <c r="U7" s="299">
        <f>[6]סיכום!$R$14</f>
        <v>80412</v>
      </c>
      <c r="V7" s="294"/>
      <c r="W7" s="256" t="s">
        <v>435</v>
      </c>
      <c r="X7" s="308">
        <v>0</v>
      </c>
    </row>
    <row r="8" spans="1:24" ht="17.100000000000001" customHeight="1" thickBot="1">
      <c r="A8" s="907"/>
      <c r="B8" s="258" t="s">
        <v>409</v>
      </c>
      <c r="C8" s="250">
        <f>[6]סיכום!C13</f>
        <v>18484687</v>
      </c>
      <c r="D8" s="250">
        <f>[6]סיכום!D13</f>
        <v>6687000</v>
      </c>
      <c r="E8" s="250">
        <f>[6]סיכום!E13</f>
        <v>2715654</v>
      </c>
      <c r="F8" s="272">
        <f>[6]סיכום!F13</f>
        <v>1689000</v>
      </c>
      <c r="H8" s="256" t="s">
        <v>435</v>
      </c>
      <c r="I8" s="255">
        <f>[6]סיכום!G43</f>
        <v>302570.15999999997</v>
      </c>
      <c r="J8" s="255">
        <f>[6]סיכום!H43</f>
        <v>0</v>
      </c>
      <c r="K8" s="279">
        <f>[6]סיכום!L43</f>
        <v>0</v>
      </c>
      <c r="L8" s="279">
        <f>[6]סיכום!M43</f>
        <v>0</v>
      </c>
      <c r="M8" s="674">
        <v>0</v>
      </c>
      <c r="N8" s="679">
        <v>0</v>
      </c>
      <c r="O8" s="279">
        <v>0</v>
      </c>
      <c r="P8" s="283">
        <v>0</v>
      </c>
      <c r="R8" s="292" t="s">
        <v>413</v>
      </c>
      <c r="S8" s="298">
        <f>[6]סיכום!M10</f>
        <v>3274529</v>
      </c>
      <c r="T8" s="298">
        <f>[6]סיכום!N10</f>
        <v>382429558</v>
      </c>
      <c r="U8" s="299">
        <f>[6]סיכום!$R$10</f>
        <v>5008715.9000000004</v>
      </c>
      <c r="V8" s="294"/>
      <c r="W8" s="256" t="s">
        <v>436</v>
      </c>
      <c r="X8" s="308">
        <v>0</v>
      </c>
    </row>
    <row r="9" spans="1:24" ht="17.100000000000001" customHeight="1">
      <c r="A9" s="906" t="s">
        <v>402</v>
      </c>
      <c r="B9" s="253" t="s">
        <v>410</v>
      </c>
      <c r="C9" s="267">
        <f>[6]סיכום!D15</f>
        <v>58642000</v>
      </c>
      <c r="D9" s="267">
        <f>[6]סיכום!E15</f>
        <v>1351039</v>
      </c>
      <c r="E9" s="267">
        <f>[6]סיכום!E15</f>
        <v>1351039</v>
      </c>
      <c r="F9" s="268">
        <f>[6]סיכום!F15</f>
        <v>630000</v>
      </c>
      <c r="H9" s="256" t="s">
        <v>436</v>
      </c>
      <c r="I9" s="255">
        <f>[6]סיכום!G44</f>
        <v>100856.72</v>
      </c>
      <c r="J9" s="255">
        <f>[6]סיכום!H44</f>
        <v>0</v>
      </c>
      <c r="K9" s="279">
        <f>[6]סיכום!L44</f>
        <v>0</v>
      </c>
      <c r="L9" s="280">
        <f>[6]סיכום!M44</f>
        <v>0</v>
      </c>
      <c r="M9" s="673">
        <v>0</v>
      </c>
      <c r="N9" s="678">
        <v>0</v>
      </c>
      <c r="O9" s="279">
        <v>0</v>
      </c>
      <c r="P9" s="283">
        <v>0</v>
      </c>
      <c r="R9" s="292" t="s">
        <v>404</v>
      </c>
      <c r="S9" s="298">
        <f>[6]סיכום!M11</f>
        <v>1595160.4100000001</v>
      </c>
      <c r="T9" s="298">
        <f>[6]סיכום!N11</f>
        <v>127523424</v>
      </c>
      <c r="U9" s="299">
        <f>[6]סיכום!$R$11</f>
        <v>0</v>
      </c>
      <c r="V9" s="294"/>
      <c r="W9" s="256" t="s">
        <v>403</v>
      </c>
      <c r="X9" s="308">
        <v>0.04</v>
      </c>
    </row>
    <row r="10" spans="1:24" ht="17.100000000000001" customHeight="1" thickBot="1">
      <c r="A10" s="907"/>
      <c r="B10" s="258" t="s">
        <v>411</v>
      </c>
      <c r="C10" s="250">
        <f>[6]סיכום!D16</f>
        <v>2259501000</v>
      </c>
      <c r="D10" s="250">
        <f>[6]סיכום!E16</f>
        <v>208239067</v>
      </c>
      <c r="E10" s="250">
        <f>[6]סיכום!E16</f>
        <v>208239067</v>
      </c>
      <c r="F10" s="272">
        <f>[6]סיכום!F16</f>
        <v>112128000</v>
      </c>
      <c r="H10" s="256" t="s">
        <v>403</v>
      </c>
      <c r="I10" s="255">
        <f>[6]סיכום!G45</f>
        <v>201713.44</v>
      </c>
      <c r="J10" s="255">
        <f>[6]סיכום!H45</f>
        <v>2316.5043908042608</v>
      </c>
      <c r="K10" s="279">
        <f>[6]סיכום!L45</f>
        <v>14441.862410195179</v>
      </c>
      <c r="L10" s="280">
        <f>[6]סיכום!M45</f>
        <v>9412.4956091957392</v>
      </c>
      <c r="M10" s="673">
        <v>0</v>
      </c>
      <c r="N10" s="678">
        <v>0</v>
      </c>
      <c r="O10" s="279">
        <v>0</v>
      </c>
      <c r="P10" s="283">
        <v>0</v>
      </c>
      <c r="R10" s="292" t="s">
        <v>411</v>
      </c>
      <c r="S10" s="298">
        <f>[6]סיכום!M5</f>
        <v>10076974.5</v>
      </c>
      <c r="T10" s="298">
        <f>[6]סיכום!N5</f>
        <v>1223457666</v>
      </c>
      <c r="U10" s="299">
        <f>[6]סיכום!$R$5</f>
        <v>88656785.299999997</v>
      </c>
      <c r="V10" s="294"/>
      <c r="W10" s="256" t="s">
        <v>406</v>
      </c>
      <c r="X10" s="308">
        <v>0</v>
      </c>
    </row>
    <row r="11" spans="1:24" ht="17.100000000000001" customHeight="1">
      <c r="A11" s="906" t="s">
        <v>79</v>
      </c>
      <c r="B11" s="253" t="s">
        <v>412</v>
      </c>
      <c r="C11" s="267">
        <f>[6]סיכום!D17</f>
        <v>95660000</v>
      </c>
      <c r="D11" s="267">
        <f>[6]סיכום!E17</f>
        <v>10077289</v>
      </c>
      <c r="E11" s="267">
        <f>[6]סיכום!E17</f>
        <v>10077289</v>
      </c>
      <c r="F11" s="268">
        <f>[6]סיכום!F17</f>
        <v>836062000</v>
      </c>
      <c r="H11" s="256" t="s">
        <v>406</v>
      </c>
      <c r="I11" s="255">
        <f>[6]סיכום!G46</f>
        <v>151285.07999999999</v>
      </c>
      <c r="J11" s="255">
        <f>[6]סיכום!H46</f>
        <v>22701</v>
      </c>
      <c r="K11" s="279">
        <f>[6]סיכום!L46</f>
        <v>216508.34667241047</v>
      </c>
      <c r="L11" s="281">
        <f>[6]סיכום!M46</f>
        <v>165705.30046696495</v>
      </c>
      <c r="M11" s="675">
        <f>698+3804</f>
        <v>4502</v>
      </c>
      <c r="N11" s="680">
        <f>558+3608</f>
        <v>4166</v>
      </c>
      <c r="O11" s="279">
        <v>0</v>
      </c>
      <c r="P11" s="283">
        <v>0</v>
      </c>
      <c r="R11" s="300" t="s">
        <v>450</v>
      </c>
      <c r="S11" s="298">
        <f>[6]סיכום!M18</f>
        <v>1182293</v>
      </c>
      <c r="T11" s="298">
        <f>[6]סיכום!N18</f>
        <v>268957962</v>
      </c>
      <c r="U11" s="299">
        <f>[6]סיכום!$R$18</f>
        <v>23123557</v>
      </c>
      <c r="V11" s="294"/>
      <c r="W11" s="256" t="s">
        <v>405</v>
      </c>
      <c r="X11" s="308">
        <v>0</v>
      </c>
    </row>
    <row r="12" spans="1:24" ht="17.100000000000001" customHeight="1" thickBot="1">
      <c r="A12" s="908"/>
      <c r="B12" s="257" t="s">
        <v>405</v>
      </c>
      <c r="C12" s="249">
        <f>[6]סיכום!D18</f>
        <v>70626000</v>
      </c>
      <c r="D12" s="249">
        <f>[6]סיכום!E18</f>
        <v>122739102</v>
      </c>
      <c r="E12" s="249">
        <f>[6]סיכום!E18</f>
        <v>122739102</v>
      </c>
      <c r="F12" s="270">
        <f>[6]סיכום!F18</f>
        <v>270540000</v>
      </c>
      <c r="H12" s="256" t="s">
        <v>405</v>
      </c>
      <c r="I12" s="255">
        <f>[6]סיכום!G47</f>
        <v>151285.07999999999</v>
      </c>
      <c r="J12" s="255">
        <f>[6]סיכום!H47</f>
        <v>40858</v>
      </c>
      <c r="K12" s="279">
        <f>[6]סיכום!L47</f>
        <v>14185.392350027938</v>
      </c>
      <c r="L12" s="279">
        <f>[6]סיכום!M47</f>
        <v>9931.4165941401025</v>
      </c>
      <c r="M12" s="676">
        <v>0</v>
      </c>
      <c r="N12" s="681">
        <v>0</v>
      </c>
      <c r="O12" s="279">
        <v>0</v>
      </c>
      <c r="P12" s="283">
        <v>0</v>
      </c>
      <c r="R12" s="293" t="s">
        <v>402</v>
      </c>
      <c r="S12" s="301">
        <f>[6]סיכום!M16</f>
        <v>105448</v>
      </c>
      <c r="T12" s="301">
        <f>[6]סיכום!N16</f>
        <v>19745944</v>
      </c>
      <c r="U12" s="302">
        <f>[6]סיכום!$R$16</f>
        <v>0</v>
      </c>
      <c r="V12" s="294"/>
      <c r="W12" s="256" t="s">
        <v>437</v>
      </c>
      <c r="X12" s="308">
        <v>0.08</v>
      </c>
    </row>
    <row r="13" spans="1:24" ht="17.100000000000001" customHeight="1" thickBot="1">
      <c r="A13" s="908"/>
      <c r="B13" s="257" t="s">
        <v>403</v>
      </c>
      <c r="C13" s="249">
        <f>[6]סיכום!D19</f>
        <v>954823000</v>
      </c>
      <c r="D13" s="249">
        <f>[6]סיכום!E19</f>
        <v>217372258</v>
      </c>
      <c r="E13" s="249">
        <f>[6]סיכום!E19</f>
        <v>217372258</v>
      </c>
      <c r="F13" s="270">
        <f>[6]סיכום!F19</f>
        <v>2617490000</v>
      </c>
      <c r="H13" s="256" t="s">
        <v>437</v>
      </c>
      <c r="I13" s="476">
        <f>[6]סיכום!G48</f>
        <v>0</v>
      </c>
      <c r="J13" s="476">
        <f>[6]סיכום!H48</f>
        <v>0</v>
      </c>
      <c r="K13" s="476">
        <v>0</v>
      </c>
      <c r="L13" s="476">
        <v>0</v>
      </c>
      <c r="M13" s="476">
        <v>0</v>
      </c>
      <c r="N13" s="476">
        <v>0</v>
      </c>
      <c r="O13" s="476">
        <f>[6]סיכום!$Q$54</f>
        <v>985000</v>
      </c>
      <c r="P13" s="474">
        <f>[6]סיכום!$R$54</f>
        <v>298000</v>
      </c>
      <c r="R13" s="45"/>
      <c r="S13" s="294"/>
      <c r="T13" s="294"/>
      <c r="U13" s="294"/>
      <c r="V13" s="294"/>
      <c r="W13" s="256" t="s">
        <v>408</v>
      </c>
      <c r="X13" s="308">
        <v>0</v>
      </c>
    </row>
    <row r="14" spans="1:24" ht="17.100000000000001" customHeight="1">
      <c r="A14" s="908"/>
      <c r="B14" s="257" t="s">
        <v>413</v>
      </c>
      <c r="C14" s="249">
        <f>[6]סיכום!D20</f>
        <v>9931972000</v>
      </c>
      <c r="D14" s="249">
        <f>[6]סיכום!E20</f>
        <v>1450547347</v>
      </c>
      <c r="E14" s="249">
        <f>[6]סיכום!E20</f>
        <v>1450547347</v>
      </c>
      <c r="F14" s="270">
        <f>[6]סיכום!F20</f>
        <v>5359596000</v>
      </c>
      <c r="H14" s="256" t="s">
        <v>408</v>
      </c>
      <c r="I14" s="255">
        <f>[6]סיכום!G48</f>
        <v>0</v>
      </c>
      <c r="J14" s="255">
        <f>[6]סיכום!H48</f>
        <v>0</v>
      </c>
      <c r="K14" s="279">
        <f>[6]סיכום!L48</f>
        <v>81587.130083390846</v>
      </c>
      <c r="L14" s="279">
        <f>[6]סיכום!M48</f>
        <v>55381.431629884064</v>
      </c>
      <c r="M14" s="676">
        <v>6665</v>
      </c>
      <c r="N14" s="681">
        <v>5300</v>
      </c>
      <c r="O14" s="279">
        <v>0</v>
      </c>
      <c r="P14" s="283">
        <v>0</v>
      </c>
      <c r="R14" s="901" t="s">
        <v>1486</v>
      </c>
      <c r="S14" s="902"/>
      <c r="T14" s="903"/>
      <c r="U14" s="294"/>
      <c r="V14" s="294"/>
      <c r="W14" s="256" t="s">
        <v>438</v>
      </c>
      <c r="X14" s="308">
        <v>0</v>
      </c>
    </row>
    <row r="15" spans="1:24" ht="17.100000000000001" customHeight="1" thickBot="1">
      <c r="A15" s="908"/>
      <c r="B15" s="257" t="s">
        <v>414</v>
      </c>
      <c r="C15" s="249">
        <f>[6]סיכום!D21</f>
        <v>14840051000</v>
      </c>
      <c r="D15" s="249">
        <f>[6]סיכום!E21</f>
        <v>37662091</v>
      </c>
      <c r="E15" s="249">
        <f>[6]סיכום!E21</f>
        <v>37662091</v>
      </c>
      <c r="F15" s="270">
        <f>[6]סיכום!F21</f>
        <v>6940259000</v>
      </c>
      <c r="H15" s="256" t="s">
        <v>438</v>
      </c>
      <c r="I15" s="255">
        <f>[6]סיכום!G49</f>
        <v>0</v>
      </c>
      <c r="J15" s="255">
        <f>[6]סיכום!H49</f>
        <v>12567.69633527565</v>
      </c>
      <c r="K15" s="279">
        <f>[6]סיכום!L49</f>
        <v>12731.26530419096</v>
      </c>
      <c r="L15" s="279">
        <f>[6]סיכום!M49</f>
        <v>6900.3036647243498</v>
      </c>
      <c r="M15" s="676">
        <v>7815</v>
      </c>
      <c r="N15" s="681">
        <v>0</v>
      </c>
      <c r="O15" s="279">
        <v>0</v>
      </c>
      <c r="P15" s="283">
        <v>0</v>
      </c>
      <c r="R15" s="292"/>
      <c r="S15" s="644" t="s">
        <v>156</v>
      </c>
      <c r="T15" s="645" t="s">
        <v>169</v>
      </c>
      <c r="U15" s="294"/>
      <c r="V15" s="294"/>
      <c r="W15" s="470" t="s">
        <v>402</v>
      </c>
      <c r="X15" s="541">
        <v>0</v>
      </c>
    </row>
    <row r="16" spans="1:24" ht="17.100000000000001" customHeight="1" thickBot="1">
      <c r="A16" s="908"/>
      <c r="B16" s="257" t="s">
        <v>415</v>
      </c>
      <c r="C16" s="249">
        <f>[6]סיכום!D22</f>
        <v>33262000</v>
      </c>
      <c r="D16" s="249">
        <f>[6]סיכום!E22</f>
        <v>949266040</v>
      </c>
      <c r="E16" s="249">
        <f>[6]סיכום!E22</f>
        <v>949266040</v>
      </c>
      <c r="F16" s="270">
        <f>[6]סיכום!F22</f>
        <v>142952000</v>
      </c>
      <c r="H16" s="470" t="s">
        <v>402</v>
      </c>
      <c r="I16" s="255">
        <f>[6]סיכום!G50</f>
        <v>50428.36</v>
      </c>
      <c r="J16" s="255">
        <f>[6]סיכום!H50</f>
        <v>0</v>
      </c>
      <c r="K16" s="279">
        <f>[6]סיכום!L50</f>
        <v>31811.185902375262</v>
      </c>
      <c r="L16" s="280">
        <f>[6]סיכום!M50</f>
        <v>9770.9876812989824</v>
      </c>
      <c r="M16" s="682">
        <v>6717</v>
      </c>
      <c r="N16" s="683">
        <v>3222</v>
      </c>
      <c r="O16" s="279">
        <v>0</v>
      </c>
      <c r="P16" s="283">
        <v>0</v>
      </c>
      <c r="R16" s="292" t="s">
        <v>433</v>
      </c>
      <c r="S16" s="249">
        <f>[6]סיכום!Z2</f>
        <v>1205</v>
      </c>
      <c r="T16" s="270" t="e">
        <f>[6]סיכום!AA2</f>
        <v>#REF!</v>
      </c>
      <c r="U16" s="294"/>
      <c r="V16" s="294"/>
      <c r="X16" s="287"/>
    </row>
    <row r="17" spans="1:22" ht="17.100000000000001" customHeight="1" thickTop="1" thickBot="1">
      <c r="A17" s="908"/>
      <c r="B17" s="257" t="s">
        <v>416</v>
      </c>
      <c r="C17" s="249">
        <f>[6]סיכום!D23</f>
        <v>15115007000</v>
      </c>
      <c r="D17" s="249">
        <f>[6]סיכום!E23</f>
        <v>175680247</v>
      </c>
      <c r="E17" s="249">
        <f>[6]סיכום!E23</f>
        <v>175680247</v>
      </c>
      <c r="F17" s="270">
        <f>[6]סיכום!F23</f>
        <v>22643080000</v>
      </c>
      <c r="H17" s="470" t="s">
        <v>442</v>
      </c>
      <c r="I17" s="246">
        <f>[6]סיכום!G52</f>
        <v>99043.735802155745</v>
      </c>
      <c r="J17" s="246">
        <f>[6]סיכום!H52</f>
        <v>88535.060084468365</v>
      </c>
      <c r="K17" s="284">
        <f>[6]סיכום!L52</f>
        <v>218456.26419784426</v>
      </c>
      <c r="L17" s="286">
        <f>[6]סיכום!M52</f>
        <v>34764.939915531635</v>
      </c>
      <c r="M17" s="684">
        <v>6904</v>
      </c>
      <c r="N17" s="685">
        <v>5470</v>
      </c>
      <c r="O17" s="284">
        <v>0</v>
      </c>
      <c r="P17" s="640">
        <v>0</v>
      </c>
      <c r="R17" s="292" t="s">
        <v>434</v>
      </c>
      <c r="S17" s="249">
        <f>[6]סיכום!Z3</f>
        <v>890</v>
      </c>
      <c r="T17" s="270" t="e">
        <f>[6]סיכום!AA3</f>
        <v>#REF!</v>
      </c>
      <c r="U17" s="294"/>
      <c r="V17" s="294"/>
    </row>
    <row r="18" spans="1:22" ht="17.100000000000001" customHeight="1" thickBot="1">
      <c r="A18" s="908"/>
      <c r="B18" s="257" t="s">
        <v>406</v>
      </c>
      <c r="C18" s="249">
        <f>[6]סיכום!D24</f>
        <v>2212338000</v>
      </c>
      <c r="D18" s="249">
        <f>[6]סיכום!E24</f>
        <v>888665294</v>
      </c>
      <c r="E18" s="249">
        <f>[6]סיכום!E24</f>
        <v>888665294</v>
      </c>
      <c r="F18" s="270">
        <f>[6]סיכום!F24</f>
        <v>2798019000</v>
      </c>
      <c r="J18" s="248"/>
      <c r="R18" s="292" t="s">
        <v>1487</v>
      </c>
      <c r="S18" s="249">
        <f>[6]סיכום!Z4</f>
        <v>0</v>
      </c>
      <c r="T18" s="270" t="e">
        <f>[6]סיכום!AA4</f>
        <v>#REF!</v>
      </c>
      <c r="U18" s="294"/>
      <c r="V18" s="294"/>
    </row>
    <row r="19" spans="1:22" ht="18.75" thickBot="1">
      <c r="A19" s="908"/>
      <c r="B19" s="257" t="s">
        <v>407</v>
      </c>
      <c r="C19" s="249">
        <f>[6]סיכום!D25</f>
        <v>252145000</v>
      </c>
      <c r="D19" s="249">
        <f>[6]סיכום!E25</f>
        <v>825127616</v>
      </c>
      <c r="E19" s="249">
        <f>[6]סיכום!E25</f>
        <v>825127616</v>
      </c>
      <c r="F19" s="270">
        <f>[6]סיכום!F25</f>
        <v>851412000</v>
      </c>
      <c r="H19" s="890" t="s">
        <v>443</v>
      </c>
      <c r="I19" s="891"/>
      <c r="J19" s="248"/>
      <c r="K19" s="890" t="s">
        <v>445</v>
      </c>
      <c r="L19" s="891"/>
      <c r="M19" s="664"/>
      <c r="N19" s="664"/>
      <c r="R19" s="292" t="s">
        <v>409</v>
      </c>
      <c r="S19" s="249">
        <f>[6]סיכום!Z5</f>
        <v>2101</v>
      </c>
      <c r="T19" s="270" t="e">
        <f>[6]סיכום!AA5</f>
        <v>#REF!</v>
      </c>
      <c r="U19" s="294"/>
      <c r="V19" s="294"/>
    </row>
    <row r="20" spans="1:22" ht="17.100000000000001" customHeight="1">
      <c r="A20" s="908"/>
      <c r="B20" s="257" t="s">
        <v>408</v>
      </c>
      <c r="C20" s="249">
        <f>[6]סיכום!D26</f>
        <v>6907000</v>
      </c>
      <c r="D20" s="249">
        <f>[6]סיכום!E26</f>
        <v>336779119</v>
      </c>
      <c r="E20" s="249">
        <f>[6]סיכום!E26</f>
        <v>336779119</v>
      </c>
      <c r="F20" s="270">
        <f>[6]סיכום!F26</f>
        <v>457012000</v>
      </c>
      <c r="H20" s="263" t="s">
        <v>432</v>
      </c>
      <c r="I20" s="290">
        <v>0</v>
      </c>
      <c r="J20" s="248"/>
      <c r="K20" s="263" t="s">
        <v>432</v>
      </c>
      <c r="L20" s="290">
        <v>0</v>
      </c>
      <c r="M20" s="665"/>
      <c r="N20" s="665"/>
      <c r="R20" s="292" t="s">
        <v>1488</v>
      </c>
      <c r="S20" s="249">
        <f>[6]סיכום!Z6</f>
        <v>4020</v>
      </c>
      <c r="T20" s="270" t="e">
        <f>[6]סיכום!AA6</f>
        <v>#REF!</v>
      </c>
      <c r="U20" s="294"/>
      <c r="V20" s="294"/>
    </row>
    <row r="21" spans="1:22" ht="17.100000000000001" customHeight="1">
      <c r="A21" s="908"/>
      <c r="B21" s="257" t="s">
        <v>417</v>
      </c>
      <c r="C21" s="249">
        <f>[6]סיכום!D27</f>
        <v>2668188000</v>
      </c>
      <c r="D21" s="249">
        <f>[6]סיכום!E27</f>
        <v>991424882</v>
      </c>
      <c r="E21" s="249">
        <f>[6]סיכום!E27</f>
        <v>991424882</v>
      </c>
      <c r="F21" s="270">
        <f>[6]סיכום!F27</f>
        <v>2955120000</v>
      </c>
      <c r="H21" s="256" t="s">
        <v>409</v>
      </c>
      <c r="I21" s="288">
        <v>0.29607238159306781</v>
      </c>
      <c r="J21" s="248"/>
      <c r="K21" s="256" t="s">
        <v>409</v>
      </c>
      <c r="L21" s="288">
        <v>0</v>
      </c>
      <c r="M21" s="665"/>
      <c r="N21" s="665"/>
      <c r="R21" s="292" t="s">
        <v>405</v>
      </c>
      <c r="S21" s="249">
        <f>[6]סיכום!Z7</f>
        <v>990</v>
      </c>
      <c r="T21" s="270" t="e">
        <f>[6]סיכום!AA7</f>
        <v>#REF!</v>
      </c>
      <c r="U21" s="294"/>
      <c r="V21" s="294"/>
    </row>
    <row r="22" spans="1:22" ht="15.75" thickBot="1">
      <c r="A22" s="907"/>
      <c r="B22" s="258" t="s">
        <v>402</v>
      </c>
      <c r="C22" s="250">
        <f>[6]סיכום!D28</f>
        <v>7386437000</v>
      </c>
      <c r="D22" s="250">
        <f>[6]סיכום!E28</f>
        <v>128669060</v>
      </c>
      <c r="E22" s="250">
        <f>[6]סיכום!E28</f>
        <v>128669060</v>
      </c>
      <c r="F22" s="272">
        <f>[6]סיכום!F28</f>
        <v>5037589000</v>
      </c>
      <c r="H22" s="256" t="s">
        <v>433</v>
      </c>
      <c r="I22" s="288">
        <v>0</v>
      </c>
      <c r="K22" s="256" t="s">
        <v>433</v>
      </c>
      <c r="L22" s="288">
        <v>0</v>
      </c>
      <c r="M22" s="665"/>
      <c r="N22" s="665"/>
      <c r="R22" s="292" t="s">
        <v>435</v>
      </c>
      <c r="S22" s="249">
        <f>[6]סיכום!Z8</f>
        <v>3580</v>
      </c>
      <c r="T22" s="270" t="e">
        <f>[6]סיכום!AA8</f>
        <v>#REF!</v>
      </c>
      <c r="U22" s="294"/>
      <c r="V22" s="294"/>
    </row>
    <row r="23" spans="1:22" ht="17.100000000000001" customHeight="1" thickBot="1">
      <c r="H23" s="256" t="s">
        <v>434</v>
      </c>
      <c r="I23" s="288">
        <v>0.24816776078517183</v>
      </c>
      <c r="K23" s="256" t="s">
        <v>434</v>
      </c>
      <c r="L23" s="288">
        <v>0</v>
      </c>
      <c r="M23" s="665"/>
      <c r="N23" s="665"/>
      <c r="R23" s="646" t="s">
        <v>403</v>
      </c>
      <c r="S23" s="487">
        <f>[6]סיכום!Z9</f>
        <v>23850</v>
      </c>
      <c r="T23" s="473" t="e">
        <f>[6]סיכום!AA9</f>
        <v>#REF!</v>
      </c>
    </row>
    <row r="24" spans="1:22" ht="18.75" thickBot="1">
      <c r="A24" s="892" t="s">
        <v>429</v>
      </c>
      <c r="B24" s="893"/>
      <c r="C24" s="893"/>
      <c r="D24" s="893"/>
      <c r="E24" s="894"/>
      <c r="F24" s="251"/>
      <c r="H24" s="256" t="s">
        <v>435</v>
      </c>
      <c r="I24" s="288">
        <v>0</v>
      </c>
      <c r="K24" s="256" t="s">
        <v>435</v>
      </c>
      <c r="L24" s="288">
        <v>0</v>
      </c>
      <c r="M24" s="665"/>
      <c r="N24" s="665"/>
    </row>
    <row r="25" spans="1:22" ht="15">
      <c r="A25" s="291" t="s">
        <v>421</v>
      </c>
      <c r="B25" s="260" t="s">
        <v>123</v>
      </c>
      <c r="C25" s="261" t="s">
        <v>108</v>
      </c>
      <c r="D25" s="261" t="s">
        <v>48</v>
      </c>
      <c r="E25" s="262" t="s">
        <v>422</v>
      </c>
      <c r="H25" s="256" t="s">
        <v>436</v>
      </c>
      <c r="I25" s="288">
        <v>0</v>
      </c>
      <c r="K25" s="256" t="s">
        <v>436</v>
      </c>
      <c r="L25" s="288">
        <v>0</v>
      </c>
      <c r="M25" s="665"/>
      <c r="N25" s="665"/>
      <c r="O25" s="252">
        <f>I4+K4+O4-J4-L4-P4</f>
        <v>4467915.619603415</v>
      </c>
      <c r="R25" s="897" t="s">
        <v>446</v>
      </c>
    </row>
    <row r="26" spans="1:22" ht="17.100000000000001" customHeight="1" thickBot="1">
      <c r="A26" s="245">
        <v>159289000</v>
      </c>
      <c r="B26" s="246">
        <v>24568000</v>
      </c>
      <c r="C26" s="246">
        <v>49557000</v>
      </c>
      <c r="D26" s="246">
        <v>211003000</v>
      </c>
      <c r="E26" s="247">
        <v>839535000</v>
      </c>
      <c r="H26" s="256" t="s">
        <v>403</v>
      </c>
      <c r="I26" s="288">
        <v>0</v>
      </c>
      <c r="K26" s="256" t="s">
        <v>403</v>
      </c>
      <c r="L26" s="288">
        <v>0</v>
      </c>
      <c r="M26" s="665"/>
      <c r="N26" s="665"/>
      <c r="R26" s="897"/>
    </row>
    <row r="27" spans="1:22" ht="17.100000000000001" customHeight="1" thickBot="1">
      <c r="E27" s="248"/>
      <c r="H27" s="256" t="s">
        <v>406</v>
      </c>
      <c r="I27" s="288">
        <v>0.57383165458728425</v>
      </c>
      <c r="K27" s="256" t="s">
        <v>406</v>
      </c>
      <c r="L27" s="288">
        <v>0</v>
      </c>
      <c r="M27" s="665"/>
      <c r="N27" s="665"/>
    </row>
    <row r="28" spans="1:22" ht="18.75" thickBot="1">
      <c r="A28" s="892" t="s">
        <v>431</v>
      </c>
      <c r="B28" s="893"/>
      <c r="C28" s="893"/>
      <c r="D28" s="894"/>
      <c r="E28" s="248"/>
      <c r="H28" s="256" t="s">
        <v>405</v>
      </c>
      <c r="I28" s="288">
        <v>0</v>
      </c>
      <c r="K28" s="256" t="s">
        <v>405</v>
      </c>
      <c r="L28" s="288">
        <v>0</v>
      </c>
      <c r="M28" s="665"/>
      <c r="N28" s="665"/>
      <c r="O28" s="252">
        <f>O25*X3</f>
        <v>339561.58708985953</v>
      </c>
    </row>
    <row r="29" spans="1:22" ht="17.100000000000001" customHeight="1">
      <c r="A29" s="263"/>
      <c r="B29" s="261" t="s">
        <v>419</v>
      </c>
      <c r="C29" s="264" t="s">
        <v>418</v>
      </c>
      <c r="D29" s="265" t="s">
        <v>430</v>
      </c>
      <c r="E29" s="248"/>
      <c r="H29" s="256" t="s">
        <v>437</v>
      </c>
      <c r="I29" s="288">
        <v>0</v>
      </c>
      <c r="K29" s="256" t="s">
        <v>437</v>
      </c>
      <c r="L29" s="288">
        <v>0</v>
      </c>
      <c r="M29" s="665"/>
      <c r="N29" s="665"/>
      <c r="O29" s="252">
        <f>O28*28</f>
        <v>9507724.4385160673</v>
      </c>
    </row>
    <row r="30" spans="1:22" ht="17.100000000000001" customHeight="1">
      <c r="A30" s="256" t="s">
        <v>395</v>
      </c>
      <c r="B30" s="249">
        <v>67581.297000000006</v>
      </c>
      <c r="C30" s="249">
        <v>690802.39899999998</v>
      </c>
      <c r="D30" s="273">
        <v>7.5057142857142853</v>
      </c>
      <c r="E30" s="248"/>
      <c r="H30" s="256" t="s">
        <v>408</v>
      </c>
      <c r="I30" s="288">
        <v>0</v>
      </c>
      <c r="K30" s="256" t="s">
        <v>408</v>
      </c>
      <c r="L30" s="288">
        <v>0</v>
      </c>
      <c r="M30" s="665"/>
      <c r="N30" s="665"/>
    </row>
    <row r="31" spans="1:22" ht="17.100000000000001" customHeight="1">
      <c r="A31" s="256" t="s">
        <v>423</v>
      </c>
      <c r="B31" s="249">
        <v>4100.5969999999998</v>
      </c>
      <c r="C31" s="249">
        <v>23064.635999999999</v>
      </c>
      <c r="D31" s="274">
        <v>179.07</v>
      </c>
      <c r="E31" s="248"/>
      <c r="H31" s="256" t="s">
        <v>438</v>
      </c>
      <c r="I31" s="288">
        <v>0</v>
      </c>
      <c r="K31" s="256" t="s">
        <v>438</v>
      </c>
      <c r="L31" s="288">
        <v>0</v>
      </c>
      <c r="M31" s="665"/>
      <c r="N31" s="665"/>
    </row>
    <row r="32" spans="1:22" ht="17.100000000000001" customHeight="1" thickBot="1">
      <c r="A32" s="256" t="s">
        <v>424</v>
      </c>
      <c r="B32" s="249">
        <v>34.414999999999999</v>
      </c>
      <c r="C32" s="249">
        <v>1281.4590000000001</v>
      </c>
      <c r="D32" s="274">
        <v>141.29</v>
      </c>
      <c r="E32" s="248"/>
      <c r="H32" s="259" t="s">
        <v>402</v>
      </c>
      <c r="I32" s="289">
        <v>0</v>
      </c>
      <c r="K32" s="259" t="s">
        <v>402</v>
      </c>
      <c r="L32" s="289">
        <v>0</v>
      </c>
      <c r="M32" s="665"/>
      <c r="N32" s="665"/>
    </row>
    <row r="33" spans="1:27" ht="17.100000000000001" customHeight="1" thickBot="1">
      <c r="A33" s="256" t="s">
        <v>425</v>
      </c>
      <c r="B33" s="249">
        <v>15831.334000000001</v>
      </c>
      <c r="C33" s="249">
        <v>110804.905</v>
      </c>
      <c r="D33" s="274">
        <v>18.98</v>
      </c>
      <c r="E33" s="248"/>
      <c r="F33" s="248"/>
      <c r="H33" s="259" t="s">
        <v>442</v>
      </c>
      <c r="I33" s="289">
        <v>0</v>
      </c>
      <c r="K33" s="259" t="s">
        <v>442</v>
      </c>
      <c r="L33" s="289">
        <v>0</v>
      </c>
      <c r="M33" s="665"/>
      <c r="N33" s="665"/>
    </row>
    <row r="34" spans="1:27" ht="17.100000000000001" customHeight="1">
      <c r="A34" s="256" t="s">
        <v>426</v>
      </c>
      <c r="B34" s="249">
        <v>18270.406999999999</v>
      </c>
      <c r="C34" s="249">
        <v>6105.8119999999999</v>
      </c>
      <c r="D34" s="274">
        <v>5.09</v>
      </c>
      <c r="E34" s="248"/>
      <c r="F34" s="248"/>
    </row>
    <row r="35" spans="1:27" ht="17.100000000000001" customHeight="1">
      <c r="A35" s="256" t="s">
        <v>427</v>
      </c>
      <c r="B35" s="249">
        <v>473.346</v>
      </c>
      <c r="C35" s="249">
        <v>7028.0159999999996</v>
      </c>
      <c r="D35" s="274">
        <v>21.76</v>
      </c>
      <c r="E35" s="248"/>
      <c r="F35" s="248"/>
    </row>
    <row r="36" spans="1:27" ht="17.100000000000001" customHeight="1" thickBot="1">
      <c r="A36" s="259" t="s">
        <v>428</v>
      </c>
      <c r="B36" s="250">
        <v>0.93799999999999994</v>
      </c>
      <c r="C36" s="250">
        <v>143.017</v>
      </c>
      <c r="D36" s="275">
        <v>8486</v>
      </c>
      <c r="E36" s="248"/>
      <c r="F36" s="248"/>
    </row>
    <row r="37" spans="1:27" ht="17.100000000000001" customHeight="1" thickBot="1">
      <c r="A37" s="259" t="s">
        <v>405</v>
      </c>
      <c r="B37" s="250">
        <v>0</v>
      </c>
      <c r="C37" s="250">
        <v>122739.102</v>
      </c>
      <c r="D37" s="275">
        <v>2.95</v>
      </c>
      <c r="E37" s="248"/>
      <c r="F37" s="248"/>
    </row>
    <row r="38" spans="1:27" ht="30.75" thickBot="1">
      <c r="A38" s="266"/>
      <c r="B38" s="45"/>
      <c r="C38" s="248"/>
      <c r="D38" s="248"/>
      <c r="E38" s="248"/>
      <c r="F38" s="248"/>
      <c r="J38" s="469" t="s">
        <v>454</v>
      </c>
    </row>
    <row r="39" spans="1:27" ht="62.1" customHeight="1" thickBot="1">
      <c r="A39" s="911" t="s">
        <v>191</v>
      </c>
      <c r="B39" s="912"/>
      <c r="C39" s="912"/>
      <c r="D39" s="912"/>
      <c r="E39" s="912"/>
      <c r="F39" s="912"/>
      <c r="G39" s="912"/>
      <c r="H39" s="912"/>
      <c r="J39" s="466">
        <f>'[7]דלקים מנפט ופלסטיק בתעשייה'!$B$52</f>
        <v>1.4</v>
      </c>
      <c r="L39" s="887" t="s">
        <v>464</v>
      </c>
      <c r="M39" s="888"/>
      <c r="N39" s="888"/>
      <c r="O39" s="888"/>
      <c r="P39" s="888"/>
      <c r="Q39" s="888"/>
      <c r="R39" s="888"/>
      <c r="S39" s="888"/>
      <c r="T39" s="888"/>
      <c r="U39" s="888"/>
      <c r="V39" s="888"/>
      <c r="W39" s="888"/>
      <c r="X39" s="888"/>
      <c r="Y39" s="888"/>
      <c r="Z39" s="888"/>
      <c r="AA39" s="889"/>
    </row>
    <row r="40" spans="1:27" ht="60.75" thickBot="1">
      <c r="A40" s="468" t="s">
        <v>191</v>
      </c>
      <c r="B40" s="253" t="s">
        <v>455</v>
      </c>
      <c r="C40" s="253" t="s">
        <v>161</v>
      </c>
      <c r="D40" s="253" t="s">
        <v>457</v>
      </c>
      <c r="E40" s="253" t="s">
        <v>186</v>
      </c>
      <c r="F40" s="253" t="s">
        <v>187</v>
      </c>
      <c r="G40" s="253" t="s">
        <v>459</v>
      </c>
      <c r="H40" s="471" t="s">
        <v>458</v>
      </c>
      <c r="J40" s="45"/>
      <c r="L40" s="501"/>
      <c r="M40" s="666"/>
      <c r="N40" s="666"/>
      <c r="O40" s="503"/>
      <c r="P40" s="518" t="s">
        <v>422</v>
      </c>
      <c r="Q40" s="253" t="s">
        <v>108</v>
      </c>
      <c r="R40" s="253" t="s">
        <v>48</v>
      </c>
      <c r="S40" s="253" t="s">
        <v>123</v>
      </c>
      <c r="T40" s="253" t="s">
        <v>107</v>
      </c>
      <c r="U40" s="253" t="s">
        <v>460</v>
      </c>
      <c r="V40" s="471" t="s">
        <v>18</v>
      </c>
      <c r="W40" s="516" t="s">
        <v>472</v>
      </c>
      <c r="X40" s="502" t="s">
        <v>461</v>
      </c>
      <c r="Y40" s="502" t="s">
        <v>462</v>
      </c>
      <c r="Z40" s="502" t="s">
        <v>463</v>
      </c>
      <c r="AA40" s="503" t="s">
        <v>476</v>
      </c>
    </row>
    <row r="41" spans="1:27" ht="60">
      <c r="A41" s="256" t="s">
        <v>60</v>
      </c>
      <c r="B41" s="475">
        <f>'[7]דלקים מנפט ופלסטיק בתעשייה'!F52</f>
        <v>2.5046276504295343E-4</v>
      </c>
      <c r="C41" s="482">
        <f>'[7]דלקים מנפט ופלסטיק בתעשייה'!G52</f>
        <v>5.5636485967574438E-4</v>
      </c>
      <c r="D41" s="485">
        <f>'[7]דלקים מנפט ופלסטיק בתעשייה'!H52</f>
        <v>9.654874301831621E-4</v>
      </c>
      <c r="E41" s="485">
        <f>'[7]דלקים מנפט ופלסטיק בתעשייה'!I52</f>
        <v>2.3517897743721662E-4</v>
      </c>
      <c r="F41" s="485">
        <f>'[7]דלקים מנפט ופלסטיק בתעשייה'!J52</f>
        <v>5.769537870691045E-4</v>
      </c>
      <c r="G41" s="485">
        <f>'[7]דלקים מנפט ופלסטיק בתעשייה'!K52</f>
        <v>7.5558773463151949E-5</v>
      </c>
      <c r="H41" s="480">
        <f>'[7]דלקים מנפט ופלסטיק בתעשייה'!L52</f>
        <v>1.6009844448350093E-4</v>
      </c>
      <c r="J41" s="469" t="s">
        <v>1497</v>
      </c>
      <c r="L41" s="468" t="s">
        <v>467</v>
      </c>
      <c r="M41" s="667"/>
      <c r="N41" s="667"/>
      <c r="O41" s="471" t="s">
        <v>465</v>
      </c>
      <c r="P41" s="505">
        <f>'[6]דלקים מנפט ופלסטיק בתעשייה'!C3</f>
        <v>0</v>
      </c>
      <c r="Q41" s="476">
        <f>'[6]דלקים מנפט ופלסטיק בתעשייה'!D3</f>
        <v>188506.95</v>
      </c>
      <c r="R41" s="476">
        <f>'[6]דלקים מנפט ופלסטיק בתעשייה'!E3</f>
        <v>49558</v>
      </c>
      <c r="S41" s="476">
        <f>'[6]דלקים מנפט ופלסטיק בתעשייה'!F3</f>
        <v>23518</v>
      </c>
      <c r="T41" s="476">
        <f>'[6]דלקים מנפט ופלסטיק בתעשייה'!G3</f>
        <v>0</v>
      </c>
      <c r="U41" s="476">
        <f>'[6]דלקים מנפט ופלסטיק בתעשייה'!H3</f>
        <v>149752.00000000006</v>
      </c>
      <c r="V41" s="474">
        <f>'[6]דלקים מנפט ופלסטיק בתעשייה'!I3</f>
        <v>320322.23</v>
      </c>
      <c r="W41" s="504">
        <f>'[6]דלקים מנפט ופלסטיק בתעשייה'!J3</f>
        <v>731657.18</v>
      </c>
      <c r="X41" s="495">
        <f>'[6]דלקים מנפט ופלסטיק בתעשייה'!K3</f>
        <v>756266.61355773418</v>
      </c>
      <c r="Y41" s="495">
        <f>'[6]דלקים מנפט ופלסטיק בתעשייה'!L3</f>
        <v>922645.2685404357</v>
      </c>
      <c r="Z41" s="495">
        <f>'[6]דלקים מנפט ופלסטיק בתעשייה'!M3</f>
        <v>16555.419472821843</v>
      </c>
      <c r="AA41" s="496">
        <f>'[6]דלקים מנפט ופלסטיק בתעשייה'!N3</f>
        <v>379960.44691722258</v>
      </c>
    </row>
    <row r="42" spans="1:27" ht="15.75" thickBot="1">
      <c r="A42" s="256" t="s">
        <v>96</v>
      </c>
      <c r="B42" s="477">
        <f>'[7]דלקים מנפט ופלסטיק בתעשייה'!F53</f>
        <v>14.657803840926412</v>
      </c>
      <c r="C42" s="483">
        <f>'[7]דלקים מנפט ופלסטיק בתעשייה'!G53</f>
        <v>32.560077246264704</v>
      </c>
      <c r="D42" s="485">
        <f>'[7]דלקים מנפט ופלסטיק בתעשייה'!H53</f>
        <v>56.503110792048965</v>
      </c>
      <c r="E42" s="485">
        <f>'[7]דלקים מנפט ופלסטיק בתעשייה'!I53</f>
        <v>13.763352481528328</v>
      </c>
      <c r="F42" s="485">
        <f>'[7]דלקים מנפט ופלסטיק בתעשייה'!J53</f>
        <v>33.765000696563568</v>
      </c>
      <c r="G42" s="485">
        <f>'[7]דלקים מנפט ופלסטיק בתעשייה'!K53</f>
        <v>4.4219174841974649</v>
      </c>
      <c r="H42" s="480">
        <f>'[7]דלקים מנפט ופלסטיק בתעשייה'!L53</f>
        <v>9.3694230121357762</v>
      </c>
      <c r="J42" s="467">
        <f>E21*J39/1000</f>
        <v>1387994.8347999998</v>
      </c>
      <c r="L42" s="256"/>
      <c r="M42" s="668"/>
      <c r="N42" s="668"/>
      <c r="O42" s="489" t="s">
        <v>449</v>
      </c>
      <c r="P42" s="505">
        <f>'[6]דלקים מנפט ופלסטיק בתעשייה'!C4</f>
        <v>0</v>
      </c>
      <c r="Q42" s="476">
        <f>'[6]דלקים מנפט ופלסטיק בתעשייה'!D4</f>
        <v>6140.7395791622794</v>
      </c>
      <c r="R42" s="476">
        <f>'[6]דלקים מנפט ופלסטיק בתעשייה'!E4</f>
        <v>2801.5218670373911</v>
      </c>
      <c r="S42" s="476">
        <f>'[6]דלקים מנפט ופלסטיק בתעשייה'!F4</f>
        <v>323.84150195492663</v>
      </c>
      <c r="T42" s="476">
        <f>'[6]דלקים מנפט ופלסטיק בתעשייה'!G4</f>
        <v>0</v>
      </c>
      <c r="U42" s="476">
        <f>'[6]דלקים מנפט ופלסטיק בתעשייה'!H4</f>
        <v>662.50803838300499</v>
      </c>
      <c r="V42" s="474">
        <f>'[6]דלקים מנפט ופלסטיק בתעשייה'!I4</f>
        <v>3002.6714380423828</v>
      </c>
      <c r="W42" s="505">
        <f>'[6]דלקים מנפט ופלסטיק בתעשייה'!J4</f>
        <v>12931.282424579986</v>
      </c>
      <c r="X42" s="476">
        <f>'[6]דלקים מנפט ופלסטיק בתעשייה'!K4</f>
        <v>0</v>
      </c>
      <c r="Y42" s="476">
        <f>'[6]דלקים מנפט ופלסטיק בתעשייה'!L4</f>
        <v>0</v>
      </c>
      <c r="Z42" s="476">
        <f>'[6]דלקים מנפט ופלסטיק בתעשייה'!M4</f>
        <v>0</v>
      </c>
      <c r="AA42" s="474">
        <f>'[6]דלקים מנפט ופלסטיק בתעשייה'!N4</f>
        <v>0</v>
      </c>
    </row>
    <row r="43" spans="1:27" ht="65.099999999999994" customHeight="1" thickBot="1">
      <c r="A43" s="256" t="s">
        <v>188</v>
      </c>
      <c r="B43" s="478">
        <f>'[7]דלקים מנפט ופלסטיק בתעשייה'!F54</f>
        <v>1.267916423692853E-6</v>
      </c>
      <c r="C43" s="484">
        <f>'[7]דלקים מנפט ופלסטיק בתעשייה'!G54</f>
        <v>2.8164830929158994E-6</v>
      </c>
      <c r="D43" s="485">
        <f>'[7]דלקים מנפט ופלסטיק בתעשייה'!H54</f>
        <v>4.887582269517385E-6</v>
      </c>
      <c r="E43" s="485">
        <f>'[7]דלקים מנפט ופלסטיק בתעשייה'!I54</f>
        <v>1.1905453808624999E-6</v>
      </c>
      <c r="F43" s="485">
        <f>'[7]דלקים מנפט ופלסטיק בתעשייה'!J54</f>
        <v>2.9207103188022865E-6</v>
      </c>
      <c r="G43" s="485">
        <f>'[7]דלקים מנפט ופלסטיק בתעשייה'!K54</f>
        <v>3.825008073019889E-7</v>
      </c>
      <c r="H43" s="480">
        <f>'[7]דלקים מנפט ופלסטיק בתעשייה'!L54</f>
        <v>8.1046556813942771E-7</v>
      </c>
      <c r="L43" s="256"/>
      <c r="M43" s="668"/>
      <c r="N43" s="668"/>
      <c r="O43" s="489" t="s">
        <v>466</v>
      </c>
      <c r="P43" s="505">
        <f>'[6]דלקים מנפט ופלסטיק בתעשייה'!C5</f>
        <v>0</v>
      </c>
      <c r="Q43" s="476">
        <f>'[6]דלקים מנפט ופלסטיק בתעשייה'!D5</f>
        <v>11.380115378340335</v>
      </c>
      <c r="R43" s="476">
        <f>'[6]דלקים מנפט ופלסטיק בתעשייה'!E5</f>
        <v>5.1918244815355363</v>
      </c>
      <c r="S43" s="476">
        <f>'[6]דלקים מנפט ופלסטיק בתעשייה'!F5</f>
        <v>0.60014817580732649</v>
      </c>
      <c r="T43" s="476">
        <f>'[6]דלקים מנפט ופלסטיק בתעשייה'!G5</f>
        <v>0</v>
      </c>
      <c r="U43" s="476">
        <f>'[6]דלקים מנפט ופלסטיק בתעשייה'!H5</f>
        <v>1.2277703391722488</v>
      </c>
      <c r="V43" s="474">
        <f>'[6]דלקים מנפט ופלסטיק בתעשייה'!I5</f>
        <v>5.5645980370382331</v>
      </c>
      <c r="W43" s="505">
        <f>'[6]דלקים מנפט ופלסטיק בתעשייה'!J5</f>
        <v>23.964456411893682</v>
      </c>
      <c r="X43" s="476">
        <f>'[6]דלקים מנפט ופלסטיק בתעשייה'!K5</f>
        <v>0</v>
      </c>
      <c r="Y43" s="476">
        <f>'[6]דלקים מנפט ופלסטיק בתעשייה'!L5</f>
        <v>0</v>
      </c>
      <c r="Z43" s="476">
        <f>'[6]דלקים מנפט ופלסטיק בתעשייה'!M5</f>
        <v>0</v>
      </c>
      <c r="AA43" s="474">
        <f>'[6]דלקים מנפט ופלסטיק בתעשייה'!N5</f>
        <v>0</v>
      </c>
    </row>
    <row r="44" spans="1:27" ht="29.45" customHeight="1" thickBot="1">
      <c r="A44" s="256" t="s">
        <v>158</v>
      </c>
      <c r="B44" s="477">
        <f>'[7]דלקים מנפט ופלסטיק בתעשייה'!F55</f>
        <v>14.664821870013311</v>
      </c>
      <c r="C44" s="485">
        <f>'[7]דלקים מנפט ופלסטיק בתעשייה'!G55</f>
        <v>32.575666728267997</v>
      </c>
      <c r="D44" s="485">
        <f>'[7]דלקים מנפט ופלסטיק בתעשייה'!H55</f>
        <v>56.530163990423169</v>
      </c>
      <c r="E44" s="485">
        <f>'[7]דלקים מנפט ופלסטיק בתעשייה'!I55</f>
        <v>13.769942255078094</v>
      </c>
      <c r="F44" s="485">
        <f>'[7]דלקים מנפט ופלסטיק בתעשייה'!J55</f>
        <v>33.781167085442782</v>
      </c>
      <c r="G44" s="485">
        <f>'[7]דלקים מנפט ופלסטיק בתעשייה'!K55</f>
        <v>4.4240346598576625</v>
      </c>
      <c r="H44" s="480">
        <f>'[7]דלקים מנפט ופלסטיק בתעשייה'!L55</f>
        <v>9.3739090104435867</v>
      </c>
      <c r="J44" s="469" t="s">
        <v>456</v>
      </c>
      <c r="L44" s="470"/>
      <c r="M44" s="669"/>
      <c r="N44" s="669"/>
      <c r="O44" s="519" t="s">
        <v>172</v>
      </c>
      <c r="P44" s="506">
        <f>'[6]דלקים מנפט ופלסטיק בתעשייה'!C6</f>
        <v>0</v>
      </c>
      <c r="Q44" s="487">
        <f>'[6]דלקים מנפט ופלסטיק בתעשייה'!D6</f>
        <v>12.095605868883379</v>
      </c>
      <c r="R44" s="487">
        <f>'[6]דלקים מנפט ופלסטיק בתעשייה'!E6</f>
        <v>5.518244813984662</v>
      </c>
      <c r="S44" s="487">
        <f>'[6]דלקים מנפט ופלסטיק בתעשייה'!F6</f>
        <v>0.63788068540245524</v>
      </c>
      <c r="T44" s="487">
        <f>'[6]דלקים מנפט ופלסטיק בתעשייה'!G6</f>
        <v>0</v>
      </c>
      <c r="U44" s="487">
        <f>'[6]דלקים מנפט ופלסטיק בתעשייה'!H6</f>
        <v>1.3049627026100146</v>
      </c>
      <c r="V44" s="473">
        <f>'[6]דלקים מנפט ופלסטיק בתעשייה'!I6</f>
        <v>5.9144553844227028</v>
      </c>
      <c r="W44" s="517">
        <f>'[6]דלקים מנפט ופלסטיק בתעשייה'!J6</f>
        <v>25.471149455303213</v>
      </c>
      <c r="X44" s="508">
        <f>'[6]דלקים מנפט ופלסטיק בתעשייה'!K6</f>
        <v>0</v>
      </c>
      <c r="Y44" s="508">
        <f>'[6]דלקים מנפט ופלסטיק בתעשייה'!L6</f>
        <v>0</v>
      </c>
      <c r="Z44" s="508">
        <f>'[6]דלקים מנפט ופלסטיק בתעשייה'!M6</f>
        <v>0</v>
      </c>
      <c r="AA44" s="515">
        <f>'[6]דלקים מנפט ופלסטיק בתעשייה'!N6</f>
        <v>0</v>
      </c>
    </row>
    <row r="45" spans="1:27" ht="60.75" thickBot="1">
      <c r="A45" s="256" t="s">
        <v>144</v>
      </c>
      <c r="B45" s="478">
        <f>'[7]דלקים מנפט ופלסטיק בתעשייה'!F56</f>
        <v>2.7177079036191092E-2</v>
      </c>
      <c r="C45" s="484">
        <f>'[7]דלקים מנפט ופלסטיק בתעשייה'!G56</f>
        <v>6.0369739037952362E-2</v>
      </c>
      <c r="D45" s="485">
        <f>'[7]דלקים מנפט ופלסטיק בתעשייה'!H56</f>
        <v>0.10476259093457235</v>
      </c>
      <c r="E45" s="485">
        <f>'[7]דלקים מנפט ופלסטיק בתעשייה'!I56</f>
        <v>2.5518674028715303E-2</v>
      </c>
      <c r="F45" s="485">
        <f>'[7]דלקים מנפט ופלסטיק בתעשייה'!J56</f>
        <v>6.260379130094558E-2</v>
      </c>
      <c r="G45" s="485">
        <f>'[7]דלקים מנפט ופלסטיק בתעשייה'!K56</f>
        <v>8.1986907632101615E-3</v>
      </c>
      <c r="H45" s="480">
        <f>'[7]דלקים מנפט ופלסטיק בתעשייה'!L56</f>
        <v>1.7371875929554539E-2</v>
      </c>
      <c r="J45" s="467">
        <f>J42-P45</f>
        <v>548459.83479999984</v>
      </c>
      <c r="L45" s="468" t="s">
        <v>468</v>
      </c>
      <c r="M45" s="667"/>
      <c r="N45" s="667"/>
      <c r="O45" s="471" t="s">
        <v>465</v>
      </c>
      <c r="P45" s="514">
        <f>'[6]דלקים מנפט ופלסטיק בתעשייה'!C7</f>
        <v>839535</v>
      </c>
      <c r="Q45" s="493">
        <f>'[6]דלקים מנפט ופלסטיק בתעשייה'!D7</f>
        <v>0</v>
      </c>
      <c r="R45" s="493">
        <f>'[6]דלקים מנפט ופלסטיק בתעשייה'!E7</f>
        <v>0</v>
      </c>
      <c r="S45" s="493">
        <f>'[6]דלקים מנפט ופלסטיק בתעשייה'!F7</f>
        <v>0</v>
      </c>
      <c r="T45" s="493">
        <f>'[6]דלקים מנפט ופלסטיק בתעשייה'!G7</f>
        <v>0</v>
      </c>
      <c r="U45" s="493">
        <f>'[6]דלקים מנפט ופלסטיק בתעשייה'!H7</f>
        <v>0</v>
      </c>
      <c r="V45" s="510">
        <f>'[6]דלקים מנפט ופלסטיק בתעשייה'!I7</f>
        <v>704632.85090532666</v>
      </c>
      <c r="W45" s="494">
        <f>'[6]דלקים מנפט ופלסטיק בתעשייה'!J7</f>
        <v>1544167.8509053267</v>
      </c>
      <c r="X45" s="495">
        <f>'[6]דלקים מנפט ופלסטיק בתעשייה'!K7</f>
        <v>1596106.2411345372</v>
      </c>
      <c r="Y45" s="495">
        <f>'[6]דלקים מנפט ופלסטיק בתעשייה'!L7</f>
        <v>1947249.6141841353</v>
      </c>
      <c r="Z45" s="495">
        <f>'[6]דלקים מנפט ופלסטיק בתעשייה'!M7</f>
        <v>34940.334362854876</v>
      </c>
      <c r="AA45" s="496">
        <f>'[6]דלקים מנפט ופלסטיק בתעשייה'!N7</f>
        <v>801909.31324584957</v>
      </c>
    </row>
    <row r="46" spans="1:27" ht="39.950000000000003" customHeight="1" thickBot="1">
      <c r="A46" s="470" t="s">
        <v>172</v>
      </c>
      <c r="B46" s="479">
        <f>'[7]דלקים מנפט ופלסטיק בתעשייה'!F57</f>
        <v>2.8885756054364473E-2</v>
      </c>
      <c r="C46" s="486">
        <f>'[7]דלקים מנפט ופלסטיק בתעשייה'!G57</f>
        <v>6.4165304615471083E-2</v>
      </c>
      <c r="D46" s="488">
        <f>'[7]דלקים מנפט ופלסטיק בתעשייה'!H57</f>
        <v>0.111349223414679</v>
      </c>
      <c r="E46" s="488">
        <f>'[7]דלקים מנפט ופלסטיק בתעשייה'!I57</f>
        <v>2.7123083825259599E-2</v>
      </c>
      <c r="F46" s="488">
        <f>'[7]דלקים מנפט ופלסטיק בתעשייה'!J57</f>
        <v>6.6539816188094E-2</v>
      </c>
      <c r="G46" s="488">
        <f>'[7]דלקים מנפט ופלסטיק בתעשייה'!K57</f>
        <v>8.7141587598831005E-3</v>
      </c>
      <c r="H46" s="481">
        <f>'[7]דלקים מנפט ופלסטיק בתעשייה'!L57</f>
        <v>1.8464080324436749E-2</v>
      </c>
      <c r="L46" s="256"/>
      <c r="M46" s="668"/>
      <c r="N46" s="668"/>
      <c r="O46" s="489" t="s">
        <v>449</v>
      </c>
      <c r="P46" s="505">
        <f>'[6]דלקים מנפט ופלסטיק בתעשייה'!C8</f>
        <v>12311.631228641625</v>
      </c>
      <c r="Q46" s="476">
        <f>'[6]דלקים מנפט ופלסטיק בתעשייה'!D8</f>
        <v>0</v>
      </c>
      <c r="R46" s="476">
        <f>'[6]דלקים מנפט ופלסטיק בתעשייה'!E8</f>
        <v>0</v>
      </c>
      <c r="S46" s="476">
        <f>'[6]דלקים מנפט ופלסטיק בתעשייה'!F8</f>
        <v>0</v>
      </c>
      <c r="T46" s="476">
        <f>'[6]דלקים מנפט ופלסטיק בתעשייה'!G8</f>
        <v>0</v>
      </c>
      <c r="U46" s="476">
        <f>'[6]דלקים מנפט ופלסטיק בתעשייה'!H8</f>
        <v>0</v>
      </c>
      <c r="V46" s="499">
        <f>'[6]דלקים מנפט ופלסטיק בתעשייה'!I8</f>
        <v>6605.1642301559941</v>
      </c>
      <c r="W46" s="491">
        <f>'[6]דלקים מנפט ופלסטיק בתעשייה'!J8</f>
        <v>18916.79545879762</v>
      </c>
      <c r="X46" s="476">
        <f>'[6]דלקים מנפט ופלסטיק בתעשייה'!K8</f>
        <v>0</v>
      </c>
      <c r="Y46" s="476">
        <f>'[6]דלקים מנפט ופלסטיק בתעשייה'!L8</f>
        <v>0</v>
      </c>
      <c r="Z46" s="476">
        <f>'[6]דלקים מנפט ופלסטיק בתעשייה'!M8</f>
        <v>0</v>
      </c>
      <c r="AA46" s="474">
        <f>'[6]דלקים מנפט ופלסטיק בתעשייה'!N8</f>
        <v>0</v>
      </c>
    </row>
    <row r="47" spans="1:27" ht="30.75" thickBot="1">
      <c r="J47" s="469" t="s">
        <v>473</v>
      </c>
      <c r="L47" s="256"/>
      <c r="M47" s="668"/>
      <c r="N47" s="668"/>
      <c r="O47" s="489" t="s">
        <v>466</v>
      </c>
      <c r="P47" s="505">
        <f>'[6]דלקים מנפט ופלסטיק בתעשייה'!C9</f>
        <v>22.816109048648688</v>
      </c>
      <c r="Q47" s="476">
        <f>'[6]דלקים מנפט ופלסטיק בתעשייה'!D9</f>
        <v>0</v>
      </c>
      <c r="R47" s="476">
        <f>'[6]דלקים מנפט ופלסטיק בתעשייה'!E9</f>
        <v>0</v>
      </c>
      <c r="S47" s="476">
        <f>'[6]דלקים מנפט ופלסטיק בתעשייה'!F9</f>
        <v>0</v>
      </c>
      <c r="T47" s="476">
        <f>'[6]דלקים מנפט ופלסטיק בתעשייה'!G9</f>
        <v>0</v>
      </c>
      <c r="U47" s="476">
        <f>'[6]דלקים מנפט ופלסטיק בתעשייה'!H9</f>
        <v>0</v>
      </c>
      <c r="V47" s="499">
        <f>'[6]דלקים מנפט ופלסטיק בתעשייה'!I9</f>
        <v>12.240794461815636</v>
      </c>
      <c r="W47" s="491">
        <f>'[6]דלקים מנפט ופלסטיק בתעשייה'!J9</f>
        <v>35.056903510464323</v>
      </c>
      <c r="X47" s="476">
        <f>'[6]דלקים מנפט ופלסטיק בתעשייה'!K9</f>
        <v>0</v>
      </c>
      <c r="Y47" s="476">
        <f>'[6]דלקים מנפט ופלסטיק בתעשייה'!L9</f>
        <v>0</v>
      </c>
      <c r="Z47" s="476">
        <f>'[6]דלקים מנפט ופלסטיק בתעשייה'!M9</f>
        <v>0</v>
      </c>
      <c r="AA47" s="474">
        <f>'[6]דלקים מנפט ופלסטיק בתעשייה'!N9</f>
        <v>0</v>
      </c>
    </row>
    <row r="48" spans="1:27" ht="30" customHeight="1" thickBot="1">
      <c r="H48" s="469" t="s">
        <v>475</v>
      </c>
      <c r="J48" s="511">
        <f>'[7]דלקים מנפט ופלסטיק בתעשייה'!$P$62</f>
        <v>1.0336351972350413</v>
      </c>
      <c r="L48" s="470"/>
      <c r="M48" s="669"/>
      <c r="N48" s="669"/>
      <c r="O48" s="519" t="s">
        <v>172</v>
      </c>
      <c r="P48" s="506">
        <f>'[6]דלקים מנפט ופלסטיק בתעשייה'!C10</f>
        <v>24.250603209100877</v>
      </c>
      <c r="Q48" s="476">
        <f>'[6]דלקים מנפט ופלסטיק בתעשייה'!D10</f>
        <v>0</v>
      </c>
      <c r="R48" s="487">
        <f>'[6]דלקים מנפט ופלסטיק בתעשייה'!E10</f>
        <v>0</v>
      </c>
      <c r="S48" s="476">
        <f>'[6]דלקים מנפט ופלסטיק בתעשייה'!F10</f>
        <v>0</v>
      </c>
      <c r="T48" s="487">
        <f>'[6]דלקים מנפט ופלסטיק בתעשייה'!G10</f>
        <v>0</v>
      </c>
      <c r="U48" s="476">
        <f>'[6]דלקים מנפט ופלסטיק בתעשייה'!H10</f>
        <v>0</v>
      </c>
      <c r="V48" s="500">
        <f>'[6]דלקים מנפט ופלסטיק בתעשייה'!I10</f>
        <v>13.010397558352816</v>
      </c>
      <c r="W48" s="507">
        <f>'[6]דלקים מנפט ופלסטיק בתעשייה'!J10</f>
        <v>37.261000767453694</v>
      </c>
      <c r="X48" s="508">
        <f>'[6]דלקים מנפט ופלסטיק בתעשייה'!K10</f>
        <v>0</v>
      </c>
      <c r="Y48" s="508">
        <f>'[6]דלקים מנפט ופלסטיק בתעשייה'!L10</f>
        <v>0</v>
      </c>
      <c r="Z48" s="508">
        <f>'[6]דלקים מנפט ופלסטיק בתעשייה'!M10</f>
        <v>0</v>
      </c>
      <c r="AA48" s="515">
        <f>'[6]דלקים מנפט ופלסטיק בתעשייה'!N10</f>
        <v>0</v>
      </c>
    </row>
    <row r="49" spans="8:27" ht="69.599999999999994" customHeight="1" thickBot="1">
      <c r="H49" s="512">
        <f>'[7]דלקים מנפט ופלסטיק בתעשייה'!$Q$55</f>
        <v>17.943428571428573</v>
      </c>
      <c r="L49" s="468" t="s">
        <v>469</v>
      </c>
      <c r="M49" s="667"/>
      <c r="N49" s="667"/>
      <c r="O49" s="471" t="s">
        <v>465</v>
      </c>
      <c r="P49" s="504">
        <f>'[6]דלקים מנפט ופלסטיק בתעשייה'!C12</f>
        <v>335989.00000000006</v>
      </c>
      <c r="Q49" s="495">
        <f>'[6]דלקים מנפט ופלסטיק בתעשייה'!D12</f>
        <v>2453258.0000000005</v>
      </c>
      <c r="R49" s="495">
        <f>'[6]דלקים מנפט ופלסטיק בתעשייה'!E12</f>
        <v>2014393.9999999998</v>
      </c>
      <c r="S49" s="495">
        <f>'[6]דלקים מנפט ופלסטיק בתעשייה'!F12</f>
        <v>262790</v>
      </c>
      <c r="T49" s="495">
        <f>'[6]דלקים מנפט ופלסטיק בתעשייה'!G12</f>
        <v>0</v>
      </c>
      <c r="U49" s="495">
        <f>'[6]דלקים מנפט ופלסטיק בתעשייה'!H12</f>
        <v>0</v>
      </c>
      <c r="V49" s="498">
        <f>'[6]דלקים מנפט ופלסטיק בתעשייה'!I12</f>
        <v>0</v>
      </c>
      <c r="W49" s="494">
        <f>'[6]דלקים מנפט ופלסטיק בתעשייה'!J12</f>
        <v>5066431</v>
      </c>
      <c r="X49" s="495">
        <f>'[6]דלקים מנפט ופלסטיק בתעשייה'!K12</f>
        <v>5236841.405962727</v>
      </c>
      <c r="Y49" s="495">
        <f>'[6]דלקים מנפט ופלסטיק בתעשייה'!L12</f>
        <v>6388946.5152745266</v>
      </c>
      <c r="Z49" s="495">
        <f>'[6]דלקים מנפט ופלסטיק בתעשייה'!M12</f>
        <v>114639.60544350596</v>
      </c>
      <c r="AA49" s="496">
        <f>'[6]דלקים מנפט ופלסטיק בתעשייה'!N12</f>
        <v>2631072.9118181695</v>
      </c>
    </row>
    <row r="50" spans="8:27" ht="54" customHeight="1">
      <c r="J50" s="469" t="s">
        <v>474</v>
      </c>
      <c r="L50" s="256"/>
      <c r="M50" s="668"/>
      <c r="N50" s="668"/>
      <c r="O50" s="489" t="s">
        <v>449</v>
      </c>
      <c r="P50" s="505">
        <f>'[6]דלקים מנפט ופלסטיק בתעשייה'!C13</f>
        <v>4927.218835283903</v>
      </c>
      <c r="Q50" s="476">
        <f>'[6]דלקים מנפט ופלסטיק בתעשייה'!D13</f>
        <v>79916.515006457295</v>
      </c>
      <c r="R50" s="476">
        <f>'[6]דלקים מנפט ופלסטיק בתעשייה'!E13</f>
        <v>113874.02316132447</v>
      </c>
      <c r="S50" s="476">
        <f>'[6]דלקים מנפט ופלסטיק בתעשייה'!F13</f>
        <v>3618.6031252119724</v>
      </c>
      <c r="T50" s="476">
        <f>'[6]דלקים מנפט ופלסטיק בתעשייה'!G13</f>
        <v>0</v>
      </c>
      <c r="U50" s="476">
        <f>'[6]דלקים מנפט ופלסטיק בתעשייה'!H13</f>
        <v>0</v>
      </c>
      <c r="V50" s="499">
        <f>'[6]דלקים מנפט ופלסטיק בתעשייה'!I13</f>
        <v>0</v>
      </c>
      <c r="W50" s="491">
        <f>'[6]דלקים מנפט ופלסטיק בתעשייה'!J13</f>
        <v>202336.36012827765</v>
      </c>
      <c r="X50" s="476">
        <f>'[6]דלקים מנפט ופלסטיק בתעשייה'!K13</f>
        <v>0</v>
      </c>
      <c r="Y50" s="476">
        <f>'[6]דלקים מנפט ופלסטיק בתעשייה'!L13</f>
        <v>0</v>
      </c>
      <c r="Z50" s="476">
        <f>'[6]דלקים מנפט ופלסטיק בתעשייה'!M13</f>
        <v>0</v>
      </c>
      <c r="AA50" s="474">
        <f>'[6]דלקים מנפט ופלסטיק בתעשייה'!N13</f>
        <v>0</v>
      </c>
    </row>
    <row r="51" spans="8:27" ht="26.45" customHeight="1" thickBot="1">
      <c r="J51" s="512">
        <f>'[7]דלקים מנפט ופלסטיק בתעשייה'!$P$59</f>
        <v>1.22</v>
      </c>
      <c r="L51" s="256"/>
      <c r="M51" s="668"/>
      <c r="N51" s="668"/>
      <c r="O51" s="489" t="s">
        <v>466</v>
      </c>
      <c r="P51" s="505">
        <f>'[6]דלקים מנפט ופלסטיק בתעשייה'!C14</f>
        <v>9.1311996082908102</v>
      </c>
      <c r="Q51" s="476">
        <f>'[6]דלקים מנפט ופלסטיק בתעשייה'!D14</f>
        <v>148.10254525276898</v>
      </c>
      <c r="R51" s="476">
        <f>'[6]דלקים מנפט ופלסטיק בתעשייה'!E14</f>
        <v>211.03313460305691</v>
      </c>
      <c r="S51" s="476">
        <f>'[6]דלקים מנפט ופלסטיק בתעשייה'!F14</f>
        <v>6.7060523480060947</v>
      </c>
      <c r="T51" s="476">
        <f>'[6]דלקים מנפט ופלסטיק בתעשייה'!G14</f>
        <v>0</v>
      </c>
      <c r="U51" s="476">
        <f>'[6]דלקים מנפט ופלסטיק בתעשייה'!H14</f>
        <v>0</v>
      </c>
      <c r="V51" s="499">
        <f>'[6]דלקים מנפט ופלסטיק בתעשייה'!I14</f>
        <v>0</v>
      </c>
      <c r="W51" s="491">
        <f>'[6]דלקים מנפט ופלסטיק בתעשייה'!J14</f>
        <v>374.97293181212279</v>
      </c>
      <c r="X51" s="476">
        <f>'[6]דלקים מנפט ופלסטיק בתעשייה'!K14</f>
        <v>0</v>
      </c>
      <c r="Y51" s="476">
        <f>'[6]דלקים מנפט ופלסטיק בתעשייה'!L14</f>
        <v>0</v>
      </c>
      <c r="Z51" s="476">
        <f>'[6]דלקים מנפט ופלסטיק בתעשייה'!M14</f>
        <v>0</v>
      </c>
      <c r="AA51" s="474">
        <f>'[6]דלקים מנפט ופלסטיק בתעשייה'!N14</f>
        <v>0</v>
      </c>
    </row>
    <row r="52" spans="8:27" ht="15" customHeight="1" thickBot="1">
      <c r="L52" s="470"/>
      <c r="M52" s="669"/>
      <c r="N52" s="669"/>
      <c r="O52" s="519" t="s">
        <v>172</v>
      </c>
      <c r="P52" s="506">
        <f>'[6]דלקים מנפט ופלסטיק בתעשייה'!C15</f>
        <v>9.7052962909498675</v>
      </c>
      <c r="Q52" s="487">
        <f>'[6]דלקים מנפט ופלסטיק בתעשייה'!D15</f>
        <v>157.41404687034137</v>
      </c>
      <c r="R52" s="487">
        <f>'[6]דלקים מנפט ופלסטיק בתעשייה'!E15</f>
        <v>224.30120755118887</v>
      </c>
      <c r="S52" s="487">
        <f>'[6]דלקים מנפט ופלסטיק בתעשייה'!F15</f>
        <v>7.1276751984399702</v>
      </c>
      <c r="T52" s="487">
        <f>'[6]דלקים מנפט ופלסטיק בתעשייה'!G15</f>
        <v>0</v>
      </c>
      <c r="U52" s="487">
        <f>'[6]דלקים מנפט ופלסטיק בתעשייה'!H15</f>
        <v>0</v>
      </c>
      <c r="V52" s="500">
        <f>'[6]דלקים מנפט ופלסטיק בתעשייה'!I15</f>
        <v>0</v>
      </c>
      <c r="W52" s="507">
        <f>'[6]דלקים מנפט ופלסטיק בתעשייה'!J15</f>
        <v>398.54822591092011</v>
      </c>
      <c r="X52" s="508">
        <f>'[6]דלקים מנפט ופלסטיק בתעשייה'!K15</f>
        <v>0</v>
      </c>
      <c r="Y52" s="508">
        <f>'[6]דלקים מנפט ופלסטיק בתעשייה'!L15</f>
        <v>0</v>
      </c>
      <c r="Z52" s="508">
        <f>'[6]דלקים מנפט ופלסטיק בתעשייה'!M15</f>
        <v>0</v>
      </c>
      <c r="AA52" s="515">
        <f>'[6]דלקים מנפט ופלסטיק בתעשייה'!N15</f>
        <v>0</v>
      </c>
    </row>
    <row r="53" spans="8:27" ht="29.1" customHeight="1">
      <c r="L53" s="263" t="s">
        <v>470</v>
      </c>
      <c r="M53" s="670"/>
      <c r="N53" s="670"/>
      <c r="O53" s="490" t="s">
        <v>465</v>
      </c>
      <c r="P53" s="504">
        <v>0</v>
      </c>
      <c r="Q53" s="495">
        <v>0</v>
      </c>
      <c r="R53" s="495">
        <v>0</v>
      </c>
      <c r="S53" s="495">
        <v>0</v>
      </c>
      <c r="T53" s="495">
        <v>0</v>
      </c>
      <c r="U53" s="495">
        <f>'[7]דלקים מנפט ופלסטיק בתעשייה'!H20</f>
        <v>31169.85129123084</v>
      </c>
      <c r="V53" s="498">
        <f>'[7]דלקים מנפט ופלסטיק בתעשייה'!I20</f>
        <v>257461.55090532659</v>
      </c>
      <c r="W53" s="494">
        <f t="shared" ref="W53:W60" si="0">SUM(P53:V53)</f>
        <v>288631.40219655744</v>
      </c>
      <c r="X53" s="495">
        <f>W53*J48</f>
        <v>298339.57633766514</v>
      </c>
      <c r="Y53" s="495">
        <f>X53*J51</f>
        <v>363974.28313195147</v>
      </c>
      <c r="Z53" s="495">
        <f>X53*H49/1000</f>
        <v>5353.2348780451566</v>
      </c>
      <c r="AA53" s="496">
        <f>Z53*28</f>
        <v>149890.57658526438</v>
      </c>
    </row>
    <row r="54" spans="8:27" ht="15" customHeight="1">
      <c r="L54" s="256"/>
      <c r="M54" s="668"/>
      <c r="N54" s="668"/>
      <c r="O54" s="489" t="s">
        <v>449</v>
      </c>
      <c r="P54" s="505">
        <v>0</v>
      </c>
      <c r="Q54" s="476">
        <v>0</v>
      </c>
      <c r="R54" s="476">
        <v>0</v>
      </c>
      <c r="S54" s="476">
        <v>0</v>
      </c>
      <c r="T54" s="476">
        <v>0</v>
      </c>
      <c r="U54" s="476">
        <f>$U$53*G44/1000</f>
        <v>137.89650245501437</v>
      </c>
      <c r="V54" s="499">
        <f>$V$53*H44/1000</f>
        <v>2413.4211518742209</v>
      </c>
      <c r="W54" s="491">
        <f t="shared" si="0"/>
        <v>2551.3176543292352</v>
      </c>
      <c r="X54" s="476"/>
      <c r="Y54" s="476"/>
      <c r="Z54" s="476"/>
      <c r="AA54" s="474"/>
    </row>
    <row r="55" spans="8:27" ht="15" customHeight="1">
      <c r="L55" s="256"/>
      <c r="M55" s="668"/>
      <c r="N55" s="668"/>
      <c r="O55" s="489" t="s">
        <v>466</v>
      </c>
      <c r="P55" s="505">
        <v>0</v>
      </c>
      <c r="Q55" s="476">
        <v>0</v>
      </c>
      <c r="R55" s="476">
        <v>0</v>
      </c>
      <c r="S55" s="476">
        <v>0</v>
      </c>
      <c r="T55" s="476">
        <f>$T$53*F45/1000</f>
        <v>0</v>
      </c>
      <c r="U55" s="476">
        <f>$U$53*G45/1000</f>
        <v>0.25555197187204864</v>
      </c>
      <c r="V55" s="499">
        <f>$V$53*H45/1000</f>
        <v>4.4725901189580233</v>
      </c>
      <c r="W55" s="491">
        <f t="shared" si="0"/>
        <v>4.7281420908300715</v>
      </c>
      <c r="X55" s="476"/>
      <c r="Y55" s="476"/>
      <c r="Z55" s="476"/>
      <c r="AA55" s="474"/>
    </row>
    <row r="56" spans="8:27" ht="15" customHeight="1" thickBot="1">
      <c r="L56" s="622"/>
      <c r="M56" s="671"/>
      <c r="N56" s="671"/>
      <c r="O56" s="492" t="s">
        <v>172</v>
      </c>
      <c r="P56" s="506">
        <v>0</v>
      </c>
      <c r="Q56" s="487">
        <v>0</v>
      </c>
      <c r="R56" s="487">
        <v>0</v>
      </c>
      <c r="S56" s="487">
        <v>0</v>
      </c>
      <c r="T56" s="476">
        <f>$T$53*F46/1000</f>
        <v>0</v>
      </c>
      <c r="U56" s="476">
        <f>$U$53*G46/1000</f>
        <v>0.27161903267373283</v>
      </c>
      <c r="V56" s="499">
        <f>$V$53*H46/1000</f>
        <v>4.7537907563700106</v>
      </c>
      <c r="W56" s="507">
        <f t="shared" si="0"/>
        <v>5.025409789043743</v>
      </c>
      <c r="X56" s="508"/>
      <c r="Y56" s="508"/>
      <c r="Z56" s="508"/>
      <c r="AA56" s="515"/>
    </row>
    <row r="57" spans="8:27" ht="30">
      <c r="L57" s="468" t="s">
        <v>471</v>
      </c>
      <c r="M57" s="667"/>
      <c r="N57" s="667"/>
      <c r="O57" s="471" t="s">
        <v>465</v>
      </c>
      <c r="P57" s="504">
        <f>J42-P45</f>
        <v>548459.83479999984</v>
      </c>
      <c r="Q57" s="495">
        <v>0</v>
      </c>
      <c r="R57" s="495">
        <v>0</v>
      </c>
      <c r="S57" s="495">
        <v>0</v>
      </c>
      <c r="T57" s="495">
        <v>0</v>
      </c>
      <c r="U57" s="495">
        <v>0</v>
      </c>
      <c r="V57" s="498">
        <v>0</v>
      </c>
      <c r="W57" s="494">
        <f t="shared" si="0"/>
        <v>548459.83479999984</v>
      </c>
      <c r="X57" s="495">
        <f>W57*J48</f>
        <v>566907.389518996</v>
      </c>
      <c r="Y57" s="495">
        <f>X57*J51</f>
        <v>691627.01521317509</v>
      </c>
      <c r="Z57" s="495">
        <f>X57*H49/1000</f>
        <v>10172.262250449139</v>
      </c>
      <c r="AA57" s="496">
        <f>Z57*28</f>
        <v>284823.34301257588</v>
      </c>
    </row>
    <row r="58" spans="8:27" ht="15" customHeight="1">
      <c r="L58" s="256"/>
      <c r="M58" s="668"/>
      <c r="N58" s="668"/>
      <c r="O58" s="489" t="s">
        <v>449</v>
      </c>
      <c r="P58" s="505">
        <f>$P$57*B44/1000</f>
        <v>8043.0657801989255</v>
      </c>
      <c r="Q58" s="476">
        <v>0</v>
      </c>
      <c r="R58" s="476">
        <v>0</v>
      </c>
      <c r="S58" s="476">
        <v>0</v>
      </c>
      <c r="T58" s="476">
        <v>0</v>
      </c>
      <c r="U58" s="476">
        <v>0</v>
      </c>
      <c r="V58" s="499">
        <v>0</v>
      </c>
      <c r="W58" s="491">
        <f>SUM(P58:V58)</f>
        <v>8043.0657801989255</v>
      </c>
      <c r="X58" s="476"/>
      <c r="Y58" s="476"/>
      <c r="Z58" s="476"/>
      <c r="AA58" s="474"/>
    </row>
    <row r="59" spans="8:27" ht="15" customHeight="1">
      <c r="L59" s="256"/>
      <c r="M59" s="668"/>
      <c r="N59" s="668"/>
      <c r="O59" s="489" t="s">
        <v>466</v>
      </c>
      <c r="P59" s="505">
        <f>$P$57*B45/1000</f>
        <v>14.905536278535905</v>
      </c>
      <c r="Q59" s="476">
        <v>0</v>
      </c>
      <c r="R59" s="476">
        <v>0</v>
      </c>
      <c r="S59" s="476">
        <v>0</v>
      </c>
      <c r="T59" s="476">
        <v>0</v>
      </c>
      <c r="U59" s="476">
        <v>0</v>
      </c>
      <c r="V59" s="499">
        <v>0</v>
      </c>
      <c r="W59" s="491">
        <f t="shared" si="0"/>
        <v>14.905536278535905</v>
      </c>
      <c r="X59" s="476"/>
      <c r="Y59" s="476"/>
      <c r="Z59" s="476"/>
      <c r="AA59" s="474"/>
    </row>
    <row r="60" spans="8:27" ht="15" customHeight="1" thickBot="1">
      <c r="L60" s="470"/>
      <c r="M60" s="669"/>
      <c r="N60" s="669"/>
      <c r="O60" s="519" t="s">
        <v>172</v>
      </c>
      <c r="P60" s="517">
        <f>$P$57*B46/1000</f>
        <v>15.842676993649835</v>
      </c>
      <c r="Q60" s="508">
        <v>0</v>
      </c>
      <c r="R60" s="508">
        <v>0</v>
      </c>
      <c r="S60" s="508">
        <v>0</v>
      </c>
      <c r="T60" s="508">
        <v>0</v>
      </c>
      <c r="U60" s="508">
        <v>0</v>
      </c>
      <c r="V60" s="509">
        <v>0</v>
      </c>
      <c r="W60" s="507">
        <f t="shared" si="0"/>
        <v>15.842676993649835</v>
      </c>
      <c r="X60" s="508"/>
      <c r="Y60" s="508"/>
      <c r="Z60" s="508"/>
      <c r="AA60" s="515"/>
    </row>
    <row r="61" spans="8:27" ht="15" customHeight="1">
      <c r="L61" s="263" t="s">
        <v>16</v>
      </c>
      <c r="M61" s="670"/>
      <c r="N61" s="670"/>
      <c r="O61" s="513" t="s">
        <v>465</v>
      </c>
      <c r="P61" s="494">
        <f>P41+P45+P49+P53+P57</f>
        <v>1723983.8347999998</v>
      </c>
      <c r="Q61" s="495">
        <f t="shared" ref="Q61:AA61" si="1">Q41+Q45+Q49+Q53+Q57</f>
        <v>2641764.9500000007</v>
      </c>
      <c r="R61" s="495">
        <f t="shared" si="1"/>
        <v>2063951.9999999998</v>
      </c>
      <c r="S61" s="495">
        <f t="shared" si="1"/>
        <v>286308</v>
      </c>
      <c r="T61" s="495">
        <f t="shared" si="1"/>
        <v>0</v>
      </c>
      <c r="U61" s="495">
        <f t="shared" si="1"/>
        <v>180921.85129123091</v>
      </c>
      <c r="V61" s="498">
        <f t="shared" si="1"/>
        <v>1282416.6318106533</v>
      </c>
      <c r="W61" s="494">
        <f>W41+W45+W49+W53+W57</f>
        <v>8179347.2679018844</v>
      </c>
      <c r="X61" s="495">
        <f t="shared" si="1"/>
        <v>8454461.226511661</v>
      </c>
      <c r="Y61" s="495">
        <f t="shared" si="1"/>
        <v>10314442.696344223</v>
      </c>
      <c r="Z61" s="495">
        <f t="shared" si="1"/>
        <v>181660.85640767697</v>
      </c>
      <c r="AA61" s="496">
        <f t="shared" si="1"/>
        <v>4247656.5915790815</v>
      </c>
    </row>
    <row r="62" spans="8:27" ht="15" customHeight="1">
      <c r="L62" s="256"/>
      <c r="M62" s="668"/>
      <c r="N62" s="668"/>
      <c r="O62" s="254" t="s">
        <v>449</v>
      </c>
      <c r="P62" s="491">
        <f>P42+P46+P50+P54+P58</f>
        <v>25281.915844124454</v>
      </c>
      <c r="Q62" s="476">
        <f t="shared" ref="Q62:AA62" si="2">Q42+Q46+Q50+Q54+Q58</f>
        <v>86057.254585619579</v>
      </c>
      <c r="R62" s="476">
        <f t="shared" si="2"/>
        <v>116675.54502836186</v>
      </c>
      <c r="S62" s="476">
        <f t="shared" si="2"/>
        <v>3942.444627166899</v>
      </c>
      <c r="T62" s="476">
        <f t="shared" si="2"/>
        <v>0</v>
      </c>
      <c r="U62" s="476">
        <f t="shared" si="2"/>
        <v>800.40454083801933</v>
      </c>
      <c r="V62" s="499">
        <f t="shared" si="2"/>
        <v>12021.256820072598</v>
      </c>
      <c r="W62" s="491">
        <f t="shared" si="2"/>
        <v>244778.82144618343</v>
      </c>
      <c r="X62" s="476">
        <f t="shared" si="2"/>
        <v>0</v>
      </c>
      <c r="Y62" s="476">
        <f t="shared" si="2"/>
        <v>0</v>
      </c>
      <c r="Z62" s="476">
        <f t="shared" si="2"/>
        <v>0</v>
      </c>
      <c r="AA62" s="474">
        <f t="shared" si="2"/>
        <v>0</v>
      </c>
    </row>
    <row r="63" spans="8:27" ht="15" customHeight="1">
      <c r="L63" s="256"/>
      <c r="M63" s="668"/>
      <c r="N63" s="668"/>
      <c r="O63" s="254" t="s">
        <v>466</v>
      </c>
      <c r="P63" s="491">
        <f>P43+P47+P51+P55+P59</f>
        <v>46.852844935475403</v>
      </c>
      <c r="Q63" s="476">
        <f t="shared" ref="Q63:AA63" si="3">Q43+Q47+Q51+Q55+Q59</f>
        <v>159.4826606311093</v>
      </c>
      <c r="R63" s="476">
        <f t="shared" si="3"/>
        <v>216.22495908459246</v>
      </c>
      <c r="S63" s="476">
        <f t="shared" si="3"/>
        <v>7.3062005238134216</v>
      </c>
      <c r="T63" s="476">
        <f t="shared" si="3"/>
        <v>0</v>
      </c>
      <c r="U63" s="476">
        <f t="shared" si="3"/>
        <v>1.4833223110442975</v>
      </c>
      <c r="V63" s="499">
        <f t="shared" si="3"/>
        <v>22.277982617811894</v>
      </c>
      <c r="W63" s="491">
        <f t="shared" si="3"/>
        <v>453.62797010384679</v>
      </c>
      <c r="X63" s="476">
        <f t="shared" si="3"/>
        <v>0</v>
      </c>
      <c r="Y63" s="476">
        <f t="shared" si="3"/>
        <v>0</v>
      </c>
      <c r="Z63" s="476">
        <f t="shared" si="3"/>
        <v>0</v>
      </c>
      <c r="AA63" s="474">
        <f t="shared" si="3"/>
        <v>0</v>
      </c>
    </row>
    <row r="64" spans="8:27" ht="15" customHeight="1" thickBot="1">
      <c r="L64" s="470"/>
      <c r="M64" s="669"/>
      <c r="N64" s="669"/>
      <c r="O64" s="497" t="s">
        <v>172</v>
      </c>
      <c r="P64" s="472">
        <f>P44+P48+P52+P56+P60</f>
        <v>49.79857649370058</v>
      </c>
      <c r="Q64" s="487">
        <f>Q44+Q48+Q52+Q56+Q60</f>
        <v>169.50965273922475</v>
      </c>
      <c r="R64" s="487">
        <f t="shared" ref="R64:AA64" si="4">R44+R48+R52+R56+R60</f>
        <v>229.81945236517353</v>
      </c>
      <c r="S64" s="487">
        <f t="shared" si="4"/>
        <v>7.7655558838424259</v>
      </c>
      <c r="T64" s="487">
        <f t="shared" si="4"/>
        <v>0</v>
      </c>
      <c r="U64" s="487">
        <f t="shared" si="4"/>
        <v>1.5765817352837475</v>
      </c>
      <c r="V64" s="500">
        <f t="shared" si="4"/>
        <v>23.678643699145532</v>
      </c>
      <c r="W64" s="472">
        <f t="shared" si="4"/>
        <v>482.14846291637059</v>
      </c>
      <c r="X64" s="487">
        <f t="shared" si="4"/>
        <v>0</v>
      </c>
      <c r="Y64" s="487">
        <f t="shared" si="4"/>
        <v>0</v>
      </c>
      <c r="Z64" s="487">
        <f t="shared" si="4"/>
        <v>0</v>
      </c>
      <c r="AA64" s="473">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A9:A10"/>
    <mergeCell ref="A11:A22"/>
    <mergeCell ref="A1:F1"/>
    <mergeCell ref="I2:J2"/>
    <mergeCell ref="A39:H39"/>
    <mergeCell ref="A28:D28"/>
    <mergeCell ref="A24:E24"/>
    <mergeCell ref="A3:A8"/>
    <mergeCell ref="L39:AA39"/>
    <mergeCell ref="H19:I19"/>
    <mergeCell ref="W1:X1"/>
    <mergeCell ref="K19:L19"/>
    <mergeCell ref="R1:U1"/>
    <mergeCell ref="K2:L2"/>
    <mergeCell ref="O2:P2"/>
    <mergeCell ref="R25:R26"/>
    <mergeCell ref="H1:P1"/>
    <mergeCell ref="R14:T14"/>
    <mergeCell ref="M2:N2"/>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abSelected="1" topLeftCell="G21" zoomScaleNormal="100" workbookViewId="0">
      <selection activeCell="J37" sqref="J37"/>
    </sheetView>
  </sheetViews>
  <sheetFormatPr defaultRowHeight="14.25"/>
  <cols>
    <col min="1" max="1" width="25.75" customWidth="1"/>
    <col min="2" max="2" width="22.75" customWidth="1"/>
    <col min="3" max="3" width="15.625" customWidth="1"/>
    <col min="4" max="4" width="26.25" bestFit="1" customWidth="1"/>
    <col min="5" max="5" width="25.625" bestFit="1" customWidth="1"/>
    <col min="6" max="6" width="24.25" bestFit="1" customWidth="1"/>
    <col min="7" max="7" width="32.125" bestFit="1" customWidth="1"/>
    <col min="8" max="8" width="22.875" bestFit="1" customWidth="1"/>
    <col min="9" max="9" width="17" bestFit="1" customWidth="1"/>
    <col min="10" max="10" width="22.625" bestFit="1" customWidth="1"/>
    <col min="11" max="11" width="7.75" customWidth="1"/>
    <col min="12" max="12" width="49.875" bestFit="1" customWidth="1"/>
    <col min="13" max="13" width="20.75" customWidth="1"/>
    <col min="14" max="14" width="22.125" customWidth="1"/>
    <col min="15" max="15" width="23" customWidth="1"/>
    <col min="16" max="16" width="16.375" customWidth="1"/>
    <col min="17" max="17" width="16.25" bestFit="1" customWidth="1"/>
    <col min="18" max="18" width="13.375" bestFit="1" customWidth="1"/>
    <col min="19" max="19" width="22.875" customWidth="1"/>
    <col min="20" max="20" width="18.125" bestFit="1" customWidth="1"/>
    <col min="21" max="21" width="12.875" bestFit="1" customWidth="1"/>
    <col min="22" max="22" width="29.25" bestFit="1" customWidth="1"/>
    <col min="23" max="23" width="17.75" bestFit="1" customWidth="1"/>
    <col min="24" max="24" width="13.125" bestFit="1" customWidth="1"/>
    <col min="25" max="25" width="12.875" bestFit="1" customWidth="1"/>
    <col min="26" max="26" width="15.125" bestFit="1" customWidth="1"/>
    <col min="27" max="27" width="19.25" bestFit="1" customWidth="1"/>
    <col min="28" max="28" width="13.125" bestFit="1" customWidth="1"/>
    <col min="29" max="29" width="31.625" bestFit="1" customWidth="1"/>
    <col min="30" max="30" width="15.625" bestFit="1" customWidth="1"/>
  </cols>
  <sheetData>
    <row r="1" spans="1:22">
      <c r="A1" s="914"/>
      <c r="B1" s="915"/>
      <c r="C1" s="915"/>
      <c r="D1" s="915"/>
      <c r="E1" s="915"/>
      <c r="F1" s="915"/>
      <c r="G1" s="915"/>
      <c r="H1" s="915"/>
      <c r="I1" s="915"/>
      <c r="J1" s="915"/>
      <c r="K1" s="915"/>
      <c r="L1" s="915"/>
      <c r="M1" s="915"/>
      <c r="N1" s="915"/>
      <c r="O1" s="915"/>
      <c r="P1" s="915"/>
      <c r="Q1" s="915"/>
      <c r="R1" s="915"/>
    </row>
    <row r="2" spans="1:22" ht="57">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ht="15">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ht="15">
      <c r="A11" s="916" t="s">
        <v>1494</v>
      </c>
      <c r="B11" s="916"/>
      <c r="D11" s="212">
        <v>2017</v>
      </c>
      <c r="E11" s="209" t="s">
        <v>270</v>
      </c>
      <c r="F11" s="209" t="s">
        <v>208</v>
      </c>
      <c r="G11" s="209" t="s">
        <v>145</v>
      </c>
      <c r="H11" s="209" t="s">
        <v>209</v>
      </c>
      <c r="I11" s="209" t="s">
        <v>16</v>
      </c>
      <c r="J11" s="210" t="s">
        <v>271</v>
      </c>
    </row>
    <row r="12" spans="1:22" ht="15">
      <c r="A12" s="188" t="s">
        <v>220</v>
      </c>
      <c r="B12" s="343">
        <f>'[8]חישוב צריכת החשמל'!G3</f>
        <v>3.5</v>
      </c>
      <c r="D12" s="202" t="s">
        <v>80</v>
      </c>
      <c r="E12" s="581">
        <f>[8]sumnmary!D3</f>
        <v>485656300</v>
      </c>
      <c r="F12" s="581">
        <f>[8]sumnmary!E3</f>
        <v>168484500</v>
      </c>
      <c r="G12" s="581">
        <f>[8]sumnmary!F3</f>
        <v>572190500</v>
      </c>
      <c r="H12" s="582">
        <f>[8]sumnmary!G3</f>
        <v>22220400</v>
      </c>
      <c r="I12" s="584">
        <f t="shared" ref="I12" si="1">SUM(E12:H12)</f>
        <v>1248551700</v>
      </c>
      <c r="J12" s="208"/>
    </row>
    <row r="13" spans="1:22" ht="15">
      <c r="A13" s="188" t="s">
        <v>201</v>
      </c>
      <c r="B13" s="343">
        <f>'[8]חישוב צריכת החשמל'!G4</f>
        <v>0.4</v>
      </c>
      <c r="D13" s="202" t="s">
        <v>272</v>
      </c>
      <c r="E13" s="581">
        <f>[8]sumnmary!D5</f>
        <v>0</v>
      </c>
      <c r="F13" s="802">
        <f>[8]sumnmary!E5</f>
        <v>0.22084875593692135</v>
      </c>
      <c r="G13" s="581">
        <f>[8]sumnmary!F5</f>
        <v>0.75002483957826982</v>
      </c>
      <c r="H13" s="582">
        <f>[8]sumnmary!G5</f>
        <v>2.9126404484808795E-2</v>
      </c>
      <c r="I13" s="584">
        <f>SUM(E13:H13)</f>
        <v>0.99999999999999989</v>
      </c>
      <c r="J13" s="208"/>
    </row>
    <row r="14" spans="1:22" ht="15">
      <c r="A14" s="188" t="s">
        <v>202</v>
      </c>
      <c r="B14" s="343">
        <f>'[8]חישוב צריכת החשמל'!G5</f>
        <v>0.2</v>
      </c>
      <c r="D14" s="202" t="s">
        <v>273</v>
      </c>
      <c r="E14" s="581">
        <f>[8]sumnmary!D6</f>
        <v>813201000</v>
      </c>
      <c r="F14" s="581">
        <f>[8]sumnmary!E6</f>
        <v>49027800.307643749</v>
      </c>
      <c r="G14" s="581">
        <f>[8]sumnmary!F6</f>
        <v>16546195.19766406</v>
      </c>
      <c r="H14" s="582">
        <f>[8]sumnmary!G6</f>
        <v>0</v>
      </c>
      <c r="I14" s="584">
        <f>SUM(E14:H14)</f>
        <v>878774995.50530779</v>
      </c>
      <c r="J14" s="208"/>
    </row>
    <row r="15" spans="1:22" ht="15.75" thickBot="1">
      <c r="A15" s="188" t="s">
        <v>203</v>
      </c>
      <c r="B15" s="343">
        <f>'[8]חישוב צריכת החשמל'!G6</f>
        <v>0.5</v>
      </c>
      <c r="D15" s="202" t="s">
        <v>79</v>
      </c>
      <c r="E15" s="581">
        <f>[8]sumnmary!D7</f>
        <v>72400000</v>
      </c>
      <c r="F15" s="581">
        <f>[8]sumnmary!E7</f>
        <v>7155499.6923562521</v>
      </c>
      <c r="G15" s="581">
        <f>[8]sumnmary!F7</f>
        <v>24300804.80233594</v>
      </c>
      <c r="H15" s="582">
        <f>[8]sumnmary!G7</f>
        <v>943695.50530780503</v>
      </c>
      <c r="I15" s="584">
        <f>SUM(E15:H15)</f>
        <v>104800000.00000001</v>
      </c>
      <c r="J15" s="585">
        <f>[8]sumnmary!$I$7</f>
        <v>32400000</v>
      </c>
    </row>
    <row r="16" spans="1:22" ht="15.75" thickBot="1">
      <c r="A16" s="188" t="s">
        <v>204</v>
      </c>
      <c r="B16" s="343">
        <v>0.65</v>
      </c>
      <c r="D16" s="202" t="s">
        <v>82</v>
      </c>
      <c r="E16" s="581">
        <f>[8]sumnmary!D8</f>
        <v>18690300</v>
      </c>
      <c r="F16" s="581">
        <f>[8]sumnmary!E8</f>
        <v>3982800</v>
      </c>
      <c r="G16" s="581">
        <f>[8]sumnmary!F8</f>
        <v>49000</v>
      </c>
      <c r="H16" s="582">
        <f>[8]sumnmary!G8</f>
        <v>0</v>
      </c>
      <c r="I16" s="584">
        <f>SUM(E16:H16)</f>
        <v>22722100</v>
      </c>
      <c r="J16" s="208"/>
      <c r="L16" s="199" t="s">
        <v>221</v>
      </c>
      <c r="M16" s="200" t="s">
        <v>240</v>
      </c>
      <c r="N16" s="200" t="s">
        <v>222</v>
      </c>
      <c r="O16" s="200" t="s">
        <v>223</v>
      </c>
      <c r="P16" s="200" t="s">
        <v>224</v>
      </c>
      <c r="Q16" s="200" t="s">
        <v>225</v>
      </c>
      <c r="R16" s="200" t="s">
        <v>226</v>
      </c>
      <c r="S16" s="200" t="s">
        <v>227</v>
      </c>
      <c r="T16" s="200" t="s">
        <v>228</v>
      </c>
      <c r="U16" s="200" t="s">
        <v>180</v>
      </c>
      <c r="V16" s="201" t="s">
        <v>229</v>
      </c>
    </row>
    <row r="17" spans="1:30" ht="15.75" thickBot="1">
      <c r="A17" s="188" t="s">
        <v>205</v>
      </c>
      <c r="B17" s="816">
        <v>0.50914658366681487</v>
      </c>
      <c r="D17" s="202" t="s">
        <v>83</v>
      </c>
      <c r="E17" s="358">
        <f>[8]sumnmary!D9</f>
        <v>135700000</v>
      </c>
      <c r="F17" s="358">
        <f>[8]sumnmary!E9</f>
        <v>13800</v>
      </c>
      <c r="G17" s="358">
        <f>[8]sumnmary!F9</f>
        <v>0</v>
      </c>
      <c r="H17" s="359">
        <f>[8]sumnmary!G9</f>
        <v>0</v>
      </c>
      <c r="I17" s="584">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75" thickBot="1">
      <c r="D18" s="211" t="s">
        <v>16</v>
      </c>
      <c r="E18" s="583">
        <f>SUM(E14:E17)+E12</f>
        <v>1525647600</v>
      </c>
      <c r="F18" s="583">
        <f>SUM(F14:F17)+F12</f>
        <v>228664400</v>
      </c>
      <c r="G18" s="583">
        <f>SUM(G14:G17)+G12</f>
        <v>613086500</v>
      </c>
      <c r="H18" s="583">
        <f>SUM(H14:H17)+H12</f>
        <v>23164095.505307805</v>
      </c>
      <c r="I18" s="583">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7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75" thickBot="1">
      <c r="A21" s="917" t="s">
        <v>206</v>
      </c>
      <c r="B21" s="918"/>
      <c r="C21" s="918"/>
      <c r="D21" s="918"/>
      <c r="E21" s="918"/>
      <c r="F21" s="919"/>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6"/>
      <c r="L23" s="191" t="s">
        <v>274</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237</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238</v>
      </c>
      <c r="M26" s="564">
        <f t="shared" ref="M26:U26" si="2">M21+M24+M25</f>
        <v>594453447.27827656</v>
      </c>
      <c r="N26" s="564">
        <f t="shared" si="2"/>
        <v>61378260.53261371</v>
      </c>
      <c r="O26" s="564">
        <f t="shared" si="2"/>
        <v>3529567.0676176664</v>
      </c>
      <c r="P26" s="564">
        <f t="shared" si="2"/>
        <v>72493235.355174646</v>
      </c>
      <c r="Q26" s="564">
        <f t="shared" si="2"/>
        <v>138687988.96061429</v>
      </c>
      <c r="R26" s="564">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75" thickBot="1">
      <c r="A28" s="211" t="s">
        <v>16</v>
      </c>
      <c r="B28" s="561">
        <f>SUM(B23:B27)</f>
        <v>1525647600</v>
      </c>
      <c r="C28" s="561">
        <f>SUM(C23:C27)</f>
        <v>228664400</v>
      </c>
      <c r="D28" s="561">
        <f>SUM(D23:D27)</f>
        <v>613086500</v>
      </c>
      <c r="E28" s="561">
        <f>SUM(E23:E27)</f>
        <v>23164095.505307805</v>
      </c>
      <c r="F28" s="561">
        <f>SUM(F23:F27)</f>
        <v>2390562595.5053077</v>
      </c>
    </row>
    <row r="29" spans="1:30" ht="15" thickBot="1"/>
    <row r="30" spans="1:30" ht="15" thickBot="1">
      <c r="L30" s="199" t="s">
        <v>239</v>
      </c>
      <c r="M30" s="200" t="s">
        <v>240</v>
      </c>
      <c r="N30" s="200" t="s">
        <v>248</v>
      </c>
      <c r="O30" s="200" t="s">
        <v>249</v>
      </c>
      <c r="P30" s="200" t="s">
        <v>250</v>
      </c>
      <c r="Q30" s="200" t="s">
        <v>251</v>
      </c>
      <c r="R30" s="200" t="s">
        <v>252</v>
      </c>
      <c r="S30" s="200" t="s">
        <v>253</v>
      </c>
      <c r="T30" s="200" t="s">
        <v>254</v>
      </c>
      <c r="U30" s="200" t="s">
        <v>79</v>
      </c>
      <c r="V30" s="565" t="s">
        <v>255</v>
      </c>
      <c r="W30" s="565" t="s">
        <v>256</v>
      </c>
      <c r="X30" s="200" t="s">
        <v>80</v>
      </c>
      <c r="Y30" s="200" t="s">
        <v>257</v>
      </c>
      <c r="Z30" s="200" t="s">
        <v>82</v>
      </c>
      <c r="AA30" s="200" t="s">
        <v>83</v>
      </c>
      <c r="AB30" s="200" t="s">
        <v>16</v>
      </c>
      <c r="AC30" s="200" t="s">
        <v>258</v>
      </c>
      <c r="AD30" s="201" t="s">
        <v>259</v>
      </c>
    </row>
    <row r="31" spans="1:30" ht="16.5" thickTop="1" thickBot="1">
      <c r="A31" s="917" t="s">
        <v>219</v>
      </c>
      <c r="B31" s="918"/>
      <c r="C31" s="918"/>
      <c r="D31" s="918"/>
      <c r="E31" s="918"/>
      <c r="F31" s="918"/>
      <c r="G31" s="918"/>
      <c r="H31" s="918"/>
      <c r="I31" s="919"/>
      <c r="L31" s="191" t="s">
        <v>260</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6">
        <f>[8]sumnmary!M41</f>
        <v>38734000</v>
      </c>
      <c r="W31" s="567">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1495</v>
      </c>
      <c r="E32" s="193" t="s">
        <v>212</v>
      </c>
      <c r="F32" s="193" t="s">
        <v>213</v>
      </c>
      <c r="G32" s="193" t="s">
        <v>214</v>
      </c>
      <c r="H32" s="193" t="s">
        <v>215</v>
      </c>
      <c r="I32" s="194" t="s">
        <v>16</v>
      </c>
      <c r="L32" s="191" t="s">
        <v>261</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8">
        <f>[8]sumnmary!M42</f>
        <v>15062221.072886402</v>
      </c>
      <c r="W32" s="569">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4">
        <f>AB36</f>
        <v>1191476095.5053079</v>
      </c>
      <c r="C33" s="590">
        <f>B33*B17</f>
        <v>606635983.54720318</v>
      </c>
      <c r="D33" s="130">
        <v>0</v>
      </c>
      <c r="E33" s="590">
        <f>B33*B13</f>
        <v>476590438.20212317</v>
      </c>
      <c r="F33" s="130">
        <v>0</v>
      </c>
      <c r="G33" s="130">
        <v>0</v>
      </c>
      <c r="H33" s="130">
        <v>0</v>
      </c>
      <c r="I33" s="591">
        <f>SUM(B33:H33)</f>
        <v>2274702517.2546344</v>
      </c>
      <c r="J33" s="958">
        <v>1.183362461</v>
      </c>
      <c r="L33" s="191" t="s">
        <v>262</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8">
        <f>[8]sumnmary!M43</f>
        <v>23671778.9271136</v>
      </c>
      <c r="W33" s="569">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4">
        <f>S39</f>
        <v>870542499.19429684</v>
      </c>
      <c r="C34" s="130">
        <v>0</v>
      </c>
      <c r="D34" s="130">
        <v>0</v>
      </c>
      <c r="E34" s="130">
        <v>0</v>
      </c>
      <c r="F34" s="590">
        <f>B34*B14</f>
        <v>174108499.83885938</v>
      </c>
      <c r="G34" s="130">
        <v>0</v>
      </c>
      <c r="H34" s="130">
        <v>0</v>
      </c>
      <c r="I34" s="591">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70">
        <f>[8]sumnmary!M44</f>
        <v>3828192.3354105949</v>
      </c>
      <c r="W34" s="571">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4">
        <f>M44</f>
        <v>586000000</v>
      </c>
      <c r="C35" s="130">
        <v>0</v>
      </c>
      <c r="D35" s="590">
        <f>B35*B12</f>
        <v>2051000000</v>
      </c>
      <c r="E35" s="590">
        <f>B35*B13</f>
        <v>234400000</v>
      </c>
      <c r="F35" s="130">
        <v>0</v>
      </c>
      <c r="G35" s="130">
        <v>0</v>
      </c>
      <c r="H35" s="130">
        <v>0</v>
      </c>
      <c r="I35" s="591">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2">
        <f>[8]sumnmary!M45</f>
        <v>504877.09533967572</v>
      </c>
      <c r="W35" s="573">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75" thickBot="1">
      <c r="A36" s="191" t="s">
        <v>145</v>
      </c>
      <c r="B36" s="464">
        <f>AB38</f>
        <v>613037500</v>
      </c>
      <c r="C36" s="130">
        <v>0</v>
      </c>
      <c r="D36" s="130">
        <v>0</v>
      </c>
      <c r="E36" s="130">
        <v>0</v>
      </c>
      <c r="F36" s="130">
        <v>0</v>
      </c>
      <c r="G36" s="590">
        <f>B36*B15</f>
        <v>306518750</v>
      </c>
      <c r="H36" s="130">
        <v>0</v>
      </c>
      <c r="I36" s="593">
        <f>SUM(C36:H36)</f>
        <v>306518750</v>
      </c>
      <c r="L36" s="199" t="s">
        <v>263</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4">
        <f t="shared" si="3"/>
        <v>28004848.35786387</v>
      </c>
      <c r="W36" s="574">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75" thickBot="1">
      <c r="A37" s="191" t="s">
        <v>218</v>
      </c>
      <c r="B37" s="465">
        <f>AC39</f>
        <v>708881246.74738085</v>
      </c>
      <c r="C37" s="130">
        <v>0</v>
      </c>
      <c r="D37" s="130">
        <v>0</v>
      </c>
      <c r="E37" s="130">
        <v>0</v>
      </c>
      <c r="F37" s="130">
        <v>0</v>
      </c>
      <c r="G37" s="130">
        <v>0</v>
      </c>
      <c r="H37" s="581">
        <f>B37*B16</f>
        <v>460772810.38579756</v>
      </c>
      <c r="I37" s="593">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5">
        <f>V32</f>
        <v>15062221.072886402</v>
      </c>
      <c r="W37" s="575">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75" thickBot="1">
      <c r="A38" s="192" t="s">
        <v>16</v>
      </c>
      <c r="B38" s="116"/>
      <c r="C38" s="592">
        <f>SUM(C33:C37)</f>
        <v>606635983.54720318</v>
      </c>
      <c r="D38" s="592">
        <f t="shared" ref="D38:F38" si="5">SUM(D33:D37)</f>
        <v>2051000000</v>
      </c>
      <c r="E38" s="592">
        <f t="shared" si="5"/>
        <v>710990438.20212317</v>
      </c>
      <c r="F38" s="592">
        <f t="shared" si="5"/>
        <v>174108499.83885938</v>
      </c>
      <c r="G38" s="564">
        <f t="shared" ref="G38:H38" si="6">SUM(G33:G37)</f>
        <v>306518750</v>
      </c>
      <c r="H38" s="564">
        <f t="shared" si="6"/>
        <v>460772810.38579756</v>
      </c>
      <c r="I38" s="594">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6">
        <f>[2]Water!V38</f>
        <v>0</v>
      </c>
      <c r="W38" s="577">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6.5" thickTop="1" thickBot="1">
      <c r="I39" s="595"/>
      <c r="L39" s="206" t="s">
        <v>264</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8"/>
      <c r="W39" s="579"/>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80"/>
      <c r="W40" s="580"/>
      <c r="X40" s="205"/>
      <c r="Y40" s="205"/>
      <c r="Z40" s="205"/>
      <c r="AA40" s="205"/>
      <c r="AB40" s="205"/>
      <c r="AC40" s="205" t="s">
        <v>265</v>
      </c>
      <c r="AD40" s="586">
        <f>[8]sumnmary!$U$50</f>
        <v>410667.92887139996</v>
      </c>
    </row>
    <row r="41" spans="1:30" ht="31.5">
      <c r="A41" s="844" t="s">
        <v>1499</v>
      </c>
      <c r="B41" s="200" t="s">
        <v>1500</v>
      </c>
      <c r="C41" s="201" t="s">
        <v>1501</v>
      </c>
    </row>
    <row r="42" spans="1:30" ht="15" thickBot="1">
      <c r="A42" s="549"/>
      <c r="B42" s="321">
        <v>3.6999940357852882E-3</v>
      </c>
      <c r="C42" s="541">
        <v>0.10228891053677933</v>
      </c>
    </row>
    <row r="43" spans="1:30" ht="15.75" thickBot="1">
      <c r="L43" s="199"/>
      <c r="M43" s="200" t="s">
        <v>243</v>
      </c>
      <c r="N43" s="200" t="s">
        <v>244</v>
      </c>
      <c r="O43" s="200" t="s">
        <v>245</v>
      </c>
      <c r="P43" s="201" t="s">
        <v>246</v>
      </c>
      <c r="V43" s="206"/>
      <c r="W43" s="653" t="s">
        <v>16</v>
      </c>
    </row>
    <row r="44" spans="1:30">
      <c r="L44" s="587" t="s">
        <v>266</v>
      </c>
      <c r="M44" s="322">
        <f>[8]sumnmary!D53</f>
        <v>586000000</v>
      </c>
      <c r="N44" s="408">
        <f>M44/AB31</f>
        <v>0.38409918515914154</v>
      </c>
      <c r="O44" s="621">
        <f>M44/(AB31-E16)</f>
        <v>0.38886304210477624</v>
      </c>
      <c r="P44" s="588"/>
      <c r="V44" s="190" t="s">
        <v>260</v>
      </c>
      <c r="W44" s="654">
        <v>1525647600.0000002</v>
      </c>
    </row>
    <row r="45" spans="1:30">
      <c r="L45" s="587" t="s">
        <v>267</v>
      </c>
      <c r="M45" s="322">
        <f>[8]sumnmary!D54</f>
        <v>0</v>
      </c>
      <c r="N45" s="408"/>
      <c r="O45" s="408"/>
      <c r="P45" s="409"/>
      <c r="V45" s="587" t="s">
        <v>261</v>
      </c>
      <c r="W45" s="655">
        <v>586000000</v>
      </c>
    </row>
    <row r="46" spans="1:30">
      <c r="L46" s="587" t="s">
        <v>268</v>
      </c>
      <c r="M46" s="322">
        <f>[8]sumnmary!D55</f>
        <v>503000000</v>
      </c>
      <c r="N46" s="410"/>
      <c r="O46" s="410"/>
      <c r="P46" s="411">
        <f>M46/AC39</f>
        <v>0.7095687779976646</v>
      </c>
      <c r="V46" s="587" t="s">
        <v>262</v>
      </c>
      <c r="W46" s="655">
        <v>939647600.00000012</v>
      </c>
    </row>
    <row r="47" spans="1:30">
      <c r="L47" s="587" t="s">
        <v>269</v>
      </c>
      <c r="M47" s="322">
        <f>[8]sumnmary!D56</f>
        <v>520000000</v>
      </c>
      <c r="N47" s="410"/>
      <c r="O47" s="410"/>
      <c r="P47" s="588"/>
      <c r="V47" s="587" t="s">
        <v>208</v>
      </c>
      <c r="W47" s="655">
        <v>228664400</v>
      </c>
    </row>
    <row r="48" spans="1:30" ht="15" thickBot="1">
      <c r="L48" s="589" t="s">
        <v>493</v>
      </c>
      <c r="M48" s="345">
        <f>[8]sumnmary!D57</f>
        <v>188881246.74738085</v>
      </c>
      <c r="N48" s="321"/>
      <c r="O48" s="321"/>
      <c r="P48" s="541"/>
      <c r="V48" s="587" t="s">
        <v>209</v>
      </c>
      <c r="W48" s="655">
        <v>23164095.505307805</v>
      </c>
    </row>
    <row r="49" spans="22:23">
      <c r="V49" s="587" t="s">
        <v>263</v>
      </c>
      <c r="W49" s="655">
        <v>1191476095.5053079</v>
      </c>
    </row>
    <row r="50" spans="22:23">
      <c r="V50" s="587" t="s">
        <v>217</v>
      </c>
      <c r="W50" s="655">
        <v>586000000</v>
      </c>
    </row>
    <row r="51" spans="22:23">
      <c r="V51" s="587" t="s">
        <v>145</v>
      </c>
      <c r="W51" s="655">
        <v>613037500</v>
      </c>
    </row>
    <row r="52" spans="22:23">
      <c r="V52" s="587" t="s">
        <v>264</v>
      </c>
      <c r="W52" s="655">
        <v>2390513595.5053082</v>
      </c>
    </row>
    <row r="53" spans="22:23" ht="15" thickBot="1">
      <c r="V53" s="589"/>
      <c r="W53" s="656"/>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A87"/>
  <sheetViews>
    <sheetView zoomScale="130" zoomScaleNormal="130" workbookViewId="0">
      <pane xSplit="1" topLeftCell="C1" activePane="topRight" state="frozen"/>
      <selection activeCell="A46" sqref="A46"/>
      <selection pane="topRight" activeCell="H7" sqref="H7"/>
    </sheetView>
  </sheetViews>
  <sheetFormatPr defaultColWidth="8.75" defaultRowHeight="14.25"/>
  <cols>
    <col min="1" max="1" width="21.875" style="233" bestFit="1" customWidth="1"/>
    <col min="2" max="2" width="19.875" style="233" customWidth="1"/>
    <col min="3" max="3" width="18.875" style="233" customWidth="1"/>
    <col min="4" max="4" width="21.25" style="233" customWidth="1"/>
    <col min="5" max="5" width="15.875" style="233" customWidth="1"/>
    <col min="6" max="6" width="8.75" style="233"/>
    <col min="7" max="7" width="33" style="233" bestFit="1" customWidth="1"/>
    <col min="8" max="9" width="20.625" style="233" customWidth="1"/>
    <col min="10" max="10" width="8.75" style="233"/>
    <col min="11" max="11" width="23.625" style="233" customWidth="1"/>
    <col min="12" max="12" width="20.625" style="233" customWidth="1"/>
    <col min="13" max="13" width="17.625" style="233" customWidth="1"/>
    <col min="14" max="14" width="23.625" style="233" customWidth="1"/>
    <col min="15" max="15" width="20.625" style="233" customWidth="1"/>
    <col min="16" max="16" width="8.75" style="233"/>
    <col min="17" max="17" width="28.375" style="233" bestFit="1" customWidth="1"/>
    <col min="18" max="18" width="8.75" style="233"/>
    <col min="19" max="20" width="16.125" style="233" bestFit="1" customWidth="1"/>
    <col min="21" max="21" width="8.75" style="233"/>
    <col min="22" max="22" width="21.875" style="233" bestFit="1" customWidth="1"/>
    <col min="23" max="23" width="20.625" style="233" customWidth="1"/>
    <col min="24" max="24" width="17.25" style="233" bestFit="1" customWidth="1"/>
    <col min="25" max="25" width="15.125" style="233" bestFit="1" customWidth="1"/>
    <col min="26" max="26" width="17.875" style="233" bestFit="1" customWidth="1"/>
    <col min="27" max="27" width="13.125" style="233" bestFit="1" customWidth="1"/>
    <col min="28" max="16384" width="8.75" style="233"/>
  </cols>
  <sheetData>
    <row r="1" spans="1:27" ht="19.5" customHeight="1" thickBot="1">
      <c r="A1" s="922" t="s">
        <v>275</v>
      </c>
      <c r="B1" s="923"/>
      <c r="C1" s="923"/>
      <c r="D1" s="923"/>
      <c r="E1" s="924"/>
      <c r="G1" s="922" t="s">
        <v>1496</v>
      </c>
      <c r="H1" s="923"/>
      <c r="I1" s="924"/>
      <c r="K1" s="937" t="s">
        <v>485</v>
      </c>
      <c r="L1" s="938"/>
      <c r="M1" s="939"/>
      <c r="N1" s="922" t="s">
        <v>276</v>
      </c>
      <c r="O1" s="924"/>
      <c r="V1" s="931" t="s">
        <v>1545</v>
      </c>
      <c r="W1" s="932"/>
      <c r="X1" s="933"/>
    </row>
    <row r="2" spans="1:27" ht="31.5">
      <c r="A2" s="925"/>
      <c r="B2" s="927">
        <v>2017</v>
      </c>
      <c r="C2" s="927"/>
      <c r="D2" s="927"/>
      <c r="E2" s="928"/>
      <c r="G2" s="925"/>
      <c r="H2" s="927">
        <v>2011</v>
      </c>
      <c r="I2" s="928"/>
      <c r="K2" s="216"/>
      <c r="L2" s="230" t="s">
        <v>1506</v>
      </c>
      <c r="M2" s="230" t="s">
        <v>1505</v>
      </c>
      <c r="N2" s="217"/>
      <c r="O2" s="218">
        <v>2011</v>
      </c>
      <c r="V2" s="934"/>
      <c r="W2" s="935">
        <v>2017</v>
      </c>
      <c r="X2" s="936"/>
    </row>
    <row r="3" spans="1:27" ht="30" customHeight="1">
      <c r="A3" s="926"/>
      <c r="B3" s="929" t="s">
        <v>277</v>
      </c>
      <c r="C3" s="929"/>
      <c r="D3" s="929" t="s">
        <v>278</v>
      </c>
      <c r="E3" s="930"/>
      <c r="G3" s="926"/>
      <c r="H3" s="231" t="s">
        <v>279</v>
      </c>
      <c r="I3" s="232" t="s">
        <v>280</v>
      </c>
      <c r="K3" s="234" t="s">
        <v>281</v>
      </c>
      <c r="L3" s="716">
        <v>0.52</v>
      </c>
      <c r="M3" s="716">
        <v>0.52</v>
      </c>
      <c r="N3" s="234" t="s">
        <v>281</v>
      </c>
      <c r="O3" s="421">
        <f>[10]כמות!D2</f>
        <v>82189</v>
      </c>
      <c r="V3" s="926"/>
      <c r="W3" s="231" t="s">
        <v>400</v>
      </c>
      <c r="X3" s="232" t="s">
        <v>401</v>
      </c>
      <c r="Y3" s="825" t="s">
        <v>1611</v>
      </c>
      <c r="Z3" s="825" t="s">
        <v>1612</v>
      </c>
      <c r="AA3" s="825" t="s">
        <v>1611</v>
      </c>
    </row>
    <row r="4" spans="1:27" ht="30.75" thickBot="1">
      <c r="A4" s="926"/>
      <c r="B4" s="231" t="s">
        <v>365</v>
      </c>
      <c r="C4" s="231" t="s">
        <v>366</v>
      </c>
      <c r="D4" s="231" t="s">
        <v>363</v>
      </c>
      <c r="E4" s="232" t="s">
        <v>364</v>
      </c>
      <c r="G4" s="234" t="s">
        <v>281</v>
      </c>
      <c r="H4" s="412">
        <f>[10]מים!D2</f>
        <v>26</v>
      </c>
      <c r="I4" s="413">
        <f>[10]מים!L2</f>
        <v>42</v>
      </c>
      <c r="K4" s="234" t="s">
        <v>284</v>
      </c>
      <c r="L4" s="716">
        <v>2.5499999999999998</v>
      </c>
      <c r="M4" s="716">
        <v>2.5499999999999998</v>
      </c>
      <c r="N4" s="234" t="s">
        <v>284</v>
      </c>
      <c r="O4" s="421">
        <f>[10]כמות!D3</f>
        <v>0</v>
      </c>
      <c r="V4" s="234" t="s">
        <v>281</v>
      </c>
      <c r="W4" s="759">
        <v>5.8</v>
      </c>
      <c r="X4" s="759">
        <v>3.9</v>
      </c>
      <c r="Y4" s="700">
        <f>W4*SUM(B5:C5)</f>
        <v>476696.2</v>
      </c>
      <c r="Z4" s="700">
        <f>Y4*1000</f>
        <v>476696200</v>
      </c>
      <c r="AA4" s="233">
        <f>X4*SUM(D5:E5)</f>
        <v>6330483.0206799991</v>
      </c>
    </row>
    <row r="5" spans="1:27" ht="18.75" thickBot="1">
      <c r="A5" s="234" t="s">
        <v>281</v>
      </c>
      <c r="B5" s="709">
        <v>43331.622549465217</v>
      </c>
      <c r="C5" s="710">
        <v>38857.377450534783</v>
      </c>
      <c r="D5" s="712">
        <v>855782.68727053469</v>
      </c>
      <c r="E5" s="713">
        <v>767418.08726279857</v>
      </c>
      <c r="F5" s="657"/>
      <c r="G5" s="234" t="s">
        <v>284</v>
      </c>
      <c r="H5" s="412">
        <f>[10]מים!D3</f>
        <v>0</v>
      </c>
      <c r="I5" s="413">
        <f>[10]מים!L3</f>
        <v>798</v>
      </c>
      <c r="K5" s="234" t="s">
        <v>285</v>
      </c>
      <c r="L5" s="716">
        <v>0.38</v>
      </c>
      <c r="M5" s="716">
        <v>0.38</v>
      </c>
      <c r="N5" s="234" t="s">
        <v>285</v>
      </c>
      <c r="O5" s="421">
        <f>[10]כמות!D4</f>
        <v>47812</v>
      </c>
      <c r="Q5" s="219" t="s">
        <v>286</v>
      </c>
      <c r="S5" s="920" t="s">
        <v>287</v>
      </c>
      <c r="T5" s="921"/>
      <c r="V5" s="234" t="s">
        <v>284</v>
      </c>
      <c r="W5" s="760">
        <v>0</v>
      </c>
      <c r="X5" s="759">
        <v>3.3</v>
      </c>
      <c r="Y5" s="700">
        <f t="shared" ref="Y5:Y67" si="0">W5*SUM(B6:C6)</f>
        <v>0</v>
      </c>
      <c r="Z5" s="700">
        <f t="shared" ref="Z5:Z67" si="1">Y5*1000</f>
        <v>0</v>
      </c>
      <c r="AA5" s="233">
        <f t="shared" ref="AA5:AA67" si="2">X5*SUM(D6:E6)</f>
        <v>302190.73499999999</v>
      </c>
    </row>
    <row r="6" spans="1:27" ht="15.75" thickBot="1">
      <c r="A6" s="234" t="s">
        <v>284</v>
      </c>
      <c r="B6" s="709">
        <v>0</v>
      </c>
      <c r="C6" s="710">
        <v>0</v>
      </c>
      <c r="D6" s="712">
        <v>91572.95</v>
      </c>
      <c r="E6" s="713">
        <v>0</v>
      </c>
      <c r="G6" s="234" t="s">
        <v>285</v>
      </c>
      <c r="H6" s="412">
        <f>[10]מים!D4</f>
        <v>0</v>
      </c>
      <c r="I6" s="413">
        <f>[10]מים!L4</f>
        <v>20</v>
      </c>
      <c r="K6" s="234" t="s">
        <v>288</v>
      </c>
      <c r="L6" s="716">
        <v>0</v>
      </c>
      <c r="M6" s="716">
        <v>0</v>
      </c>
      <c r="N6" s="234" t="s">
        <v>288</v>
      </c>
      <c r="O6" s="421">
        <f>[10]כמות!D5</f>
        <v>0</v>
      </c>
      <c r="Q6" s="423">
        <f>[2]Food!$Q$6</f>
        <v>1248551700</v>
      </c>
      <c r="S6" s="616" t="s">
        <v>361</v>
      </c>
      <c r="T6" s="818">
        <v>0.39045833165310667</v>
      </c>
      <c r="V6" s="234" t="s">
        <v>285</v>
      </c>
      <c r="W6" s="759">
        <v>30.7</v>
      </c>
      <c r="X6" s="759">
        <v>1.7</v>
      </c>
      <c r="Y6" s="700">
        <f t="shared" si="0"/>
        <v>1461473.5</v>
      </c>
      <c r="Z6" s="700">
        <f t="shared" si="1"/>
        <v>1461473500</v>
      </c>
      <c r="AA6" s="233">
        <f t="shared" si="2"/>
        <v>18846.200000000004</v>
      </c>
    </row>
    <row r="7" spans="1:27" ht="15">
      <c r="A7" s="234" t="s">
        <v>285</v>
      </c>
      <c r="B7" s="709">
        <v>8983.0702322332218</v>
      </c>
      <c r="C7" s="710">
        <v>38621.929767766778</v>
      </c>
      <c r="D7" s="712">
        <v>2091.9297677667801</v>
      </c>
      <c r="E7" s="713">
        <v>8994.0702322332218</v>
      </c>
      <c r="G7" s="234" t="s">
        <v>288</v>
      </c>
      <c r="H7" s="412">
        <f>[10]מים!D5</f>
        <v>0</v>
      </c>
      <c r="I7" s="413">
        <f>[10]מים!L5</f>
        <v>0</v>
      </c>
      <c r="K7" s="234" t="s">
        <v>289</v>
      </c>
      <c r="L7" s="717">
        <v>0.47</v>
      </c>
      <c r="M7" s="717">
        <v>0.47</v>
      </c>
      <c r="N7" s="234" t="s">
        <v>289</v>
      </c>
      <c r="O7" s="421">
        <f>[10]כמות!D6</f>
        <v>35919.688999999991</v>
      </c>
      <c r="S7" s="616" t="s">
        <v>217</v>
      </c>
      <c r="T7" s="819">
        <v>0.15125828288516194</v>
      </c>
      <c r="V7" s="234" t="s">
        <v>288</v>
      </c>
      <c r="W7" s="759">
        <v>0</v>
      </c>
      <c r="X7" s="759">
        <v>0</v>
      </c>
      <c r="Y7" s="700">
        <f t="shared" si="0"/>
        <v>0</v>
      </c>
      <c r="Z7" s="700">
        <f t="shared" si="1"/>
        <v>0</v>
      </c>
      <c r="AA7" s="233">
        <f t="shared" si="2"/>
        <v>0</v>
      </c>
    </row>
    <row r="8" spans="1:27" ht="15">
      <c r="A8" s="234" t="s">
        <v>288</v>
      </c>
      <c r="B8" s="709">
        <v>0</v>
      </c>
      <c r="C8" s="710">
        <v>0</v>
      </c>
      <c r="D8" s="712">
        <v>352</v>
      </c>
      <c r="E8" s="713">
        <v>0</v>
      </c>
      <c r="G8" s="234" t="s">
        <v>289</v>
      </c>
      <c r="H8" s="412">
        <f>[10]מים!D6</f>
        <v>340</v>
      </c>
      <c r="I8" s="413">
        <f>[10]מים!L6</f>
        <v>62</v>
      </c>
      <c r="K8" s="237" t="s">
        <v>290</v>
      </c>
      <c r="L8" s="717">
        <v>0.18</v>
      </c>
      <c r="M8" s="717">
        <v>0.18</v>
      </c>
      <c r="N8" s="237" t="s">
        <v>290</v>
      </c>
      <c r="O8" s="421">
        <f>[10]כמות!D8</f>
        <v>575735</v>
      </c>
      <c r="S8" s="616" t="s">
        <v>208</v>
      </c>
      <c r="T8" s="618">
        <v>0</v>
      </c>
      <c r="V8" s="234" t="s">
        <v>289</v>
      </c>
      <c r="W8" s="759">
        <v>0.3</v>
      </c>
      <c r="X8" s="759">
        <v>1.4</v>
      </c>
      <c r="Y8" s="700">
        <f>W8*SUM(B9:C9)</f>
        <v>1957.4066999999973</v>
      </c>
      <c r="Z8" s="700">
        <f t="shared" si="1"/>
        <v>1957406.6999999972</v>
      </c>
      <c r="AA8" s="233">
        <f t="shared" si="2"/>
        <v>888006</v>
      </c>
    </row>
    <row r="9" spans="1:27" ht="15.75" thickBot="1">
      <c r="A9" s="234" t="s">
        <v>289</v>
      </c>
      <c r="B9" s="709">
        <v>6391.3065614148481</v>
      </c>
      <c r="C9" s="710">
        <v>133.38243858514281</v>
      </c>
      <c r="D9" s="712">
        <v>621323.38243858516</v>
      </c>
      <c r="E9" s="713">
        <v>12966.617561414858</v>
      </c>
      <c r="G9" s="237" t="s">
        <v>290</v>
      </c>
      <c r="H9" s="412">
        <f>[10]מים!D8</f>
        <v>112</v>
      </c>
      <c r="I9" s="413">
        <f>[10]מים!L8</f>
        <v>12</v>
      </c>
      <c r="K9" s="234" t="s">
        <v>291</v>
      </c>
      <c r="L9" s="717">
        <v>0.18</v>
      </c>
      <c r="M9" s="717">
        <v>0.18</v>
      </c>
      <c r="N9" s="234" t="s">
        <v>291</v>
      </c>
      <c r="O9" s="421">
        <f>[10]כמות!D9</f>
        <v>0</v>
      </c>
      <c r="S9" s="616" t="s">
        <v>362</v>
      </c>
      <c r="T9" s="820">
        <v>0.45828338546173136</v>
      </c>
      <c r="V9" s="237" t="s">
        <v>290</v>
      </c>
      <c r="W9" s="759">
        <v>0.3</v>
      </c>
      <c r="X9" s="759">
        <v>0.2</v>
      </c>
      <c r="Y9" s="700">
        <f t="shared" si="0"/>
        <v>110394.59999999999</v>
      </c>
      <c r="Z9" s="700">
        <f t="shared" si="1"/>
        <v>110394599.99999999</v>
      </c>
      <c r="AA9" s="233">
        <f t="shared" si="2"/>
        <v>565.99999999999966</v>
      </c>
    </row>
    <row r="10" spans="1:27" ht="15.75" thickTop="1">
      <c r="A10" s="237" t="s">
        <v>290</v>
      </c>
      <c r="B10" s="709">
        <v>367982</v>
      </c>
      <c r="C10" s="710">
        <v>0</v>
      </c>
      <c r="D10" s="712">
        <v>2829.9999999999982</v>
      </c>
      <c r="E10" s="713">
        <v>0</v>
      </c>
      <c r="G10" s="234" t="s">
        <v>291</v>
      </c>
      <c r="H10" s="412">
        <f>[10]מים!D9</f>
        <v>112</v>
      </c>
      <c r="I10" s="413">
        <f>[10]מים!L9</f>
        <v>12</v>
      </c>
      <c r="K10" s="234" t="s">
        <v>292</v>
      </c>
      <c r="L10" s="717">
        <v>0</v>
      </c>
      <c r="M10" s="717">
        <v>3.2</v>
      </c>
      <c r="N10" s="234" t="s">
        <v>292</v>
      </c>
      <c r="O10" s="421">
        <f>[10]כמות!D11</f>
        <v>2342.767295597484</v>
      </c>
      <c r="S10" s="616" t="s">
        <v>209</v>
      </c>
      <c r="T10" s="618">
        <v>0</v>
      </c>
      <c r="V10" s="234" t="s">
        <v>291</v>
      </c>
      <c r="W10" s="759">
        <v>0.3</v>
      </c>
      <c r="X10" s="759">
        <v>0.2</v>
      </c>
      <c r="Y10" s="700">
        <f t="shared" si="0"/>
        <v>0</v>
      </c>
      <c r="Z10" s="700">
        <f t="shared" si="1"/>
        <v>0</v>
      </c>
      <c r="AA10" s="233">
        <f t="shared" si="2"/>
        <v>1629.6000000000001</v>
      </c>
    </row>
    <row r="11" spans="1:27">
      <c r="A11" s="234" t="s">
        <v>291</v>
      </c>
      <c r="B11" s="823">
        <v>0</v>
      </c>
      <c r="C11" s="824">
        <v>0</v>
      </c>
      <c r="D11" s="712">
        <v>8148</v>
      </c>
      <c r="E11" s="713">
        <v>0</v>
      </c>
      <c r="G11" s="234" t="s">
        <v>292</v>
      </c>
      <c r="H11" s="412">
        <f>[10]מים!D11</f>
        <v>0</v>
      </c>
      <c r="I11" s="413">
        <f>[10]מים!L10</f>
        <v>0</v>
      </c>
      <c r="K11" s="238" t="s">
        <v>293</v>
      </c>
      <c r="L11" s="717">
        <v>2.4</v>
      </c>
      <c r="M11" s="717">
        <v>2.4</v>
      </c>
      <c r="N11" s="238" t="s">
        <v>293</v>
      </c>
      <c r="O11" s="421">
        <f>[10]כמות!D12</f>
        <v>3500</v>
      </c>
      <c r="V11" s="234" t="s">
        <v>292</v>
      </c>
      <c r="W11" s="759">
        <v>0</v>
      </c>
      <c r="X11" s="759">
        <v>0.8</v>
      </c>
      <c r="Y11" s="700">
        <f t="shared" si="0"/>
        <v>0</v>
      </c>
      <c r="Z11" s="700">
        <f t="shared" si="1"/>
        <v>0</v>
      </c>
      <c r="AA11" s="233">
        <f t="shared" si="2"/>
        <v>301872.78720000002</v>
      </c>
    </row>
    <row r="12" spans="1:27">
      <c r="A12" s="234" t="s">
        <v>292</v>
      </c>
      <c r="B12" s="709">
        <v>2330.4266711298674</v>
      </c>
      <c r="C12" s="710">
        <v>12.340624467616763</v>
      </c>
      <c r="D12" s="712">
        <v>375353.32462446764</v>
      </c>
      <c r="E12" s="714">
        <v>1987.6593755323834</v>
      </c>
      <c r="G12" s="238" t="s">
        <v>293</v>
      </c>
      <c r="H12" s="412">
        <f>[10]מים!D12</f>
        <v>0</v>
      </c>
      <c r="I12" s="413">
        <f>[10]מים!L11</f>
        <v>29</v>
      </c>
      <c r="K12" s="234" t="s">
        <v>294</v>
      </c>
      <c r="L12" s="717">
        <v>0.31</v>
      </c>
      <c r="M12" s="717">
        <v>0.31</v>
      </c>
      <c r="N12" s="234" t="s">
        <v>294</v>
      </c>
      <c r="O12" s="421">
        <f>[10]כמות!D14</f>
        <v>10957.6</v>
      </c>
      <c r="T12" s="700"/>
      <c r="V12" s="238" t="s">
        <v>293</v>
      </c>
      <c r="W12" s="759">
        <v>0</v>
      </c>
      <c r="X12" s="759">
        <v>0</v>
      </c>
      <c r="Y12" s="700">
        <f t="shared" si="0"/>
        <v>0</v>
      </c>
      <c r="Z12" s="700">
        <f t="shared" si="1"/>
        <v>0</v>
      </c>
      <c r="AA12" s="233">
        <f t="shared" si="2"/>
        <v>0</v>
      </c>
    </row>
    <row r="13" spans="1:27">
      <c r="A13" s="238" t="s">
        <v>293</v>
      </c>
      <c r="B13" s="709">
        <v>3500</v>
      </c>
      <c r="C13" s="710">
        <v>0</v>
      </c>
      <c r="D13" s="712">
        <v>1975.9999999999998</v>
      </c>
      <c r="E13" s="714">
        <v>0</v>
      </c>
      <c r="G13" s="234" t="s">
        <v>294</v>
      </c>
      <c r="H13" s="412">
        <f>[10]מים!D14</f>
        <v>0</v>
      </c>
      <c r="I13" s="413">
        <f>[10]מים!L14</f>
        <v>49</v>
      </c>
      <c r="K13" s="239" t="s">
        <v>295</v>
      </c>
      <c r="L13" s="717">
        <v>0.77</v>
      </c>
      <c r="M13" s="717">
        <v>0.77</v>
      </c>
      <c r="N13" s="239" t="s">
        <v>295</v>
      </c>
      <c r="O13" s="421">
        <f>[10]כמות!D15</f>
        <v>36300</v>
      </c>
      <c r="S13" s="620"/>
      <c r="T13" s="700"/>
      <c r="V13" s="234" t="s">
        <v>294</v>
      </c>
      <c r="W13" s="759">
        <v>0</v>
      </c>
      <c r="X13" s="759">
        <v>8.5</v>
      </c>
      <c r="Y13" s="700">
        <f t="shared" si="0"/>
        <v>0</v>
      </c>
      <c r="Z13" s="700">
        <f t="shared" si="1"/>
        <v>0</v>
      </c>
      <c r="AA13" s="233">
        <f t="shared" si="2"/>
        <v>115812.38099999998</v>
      </c>
    </row>
    <row r="14" spans="1:27">
      <c r="A14" s="234" t="s">
        <v>294</v>
      </c>
      <c r="B14" s="709">
        <v>10865.422560000001</v>
      </c>
      <c r="C14" s="710">
        <v>0</v>
      </c>
      <c r="D14" s="712">
        <v>13624.985999999997</v>
      </c>
      <c r="E14" s="714">
        <v>0</v>
      </c>
      <c r="G14" s="239" t="s">
        <v>295</v>
      </c>
      <c r="H14" s="414">
        <f>[10]מים!D15</f>
        <v>457</v>
      </c>
      <c r="I14" s="413">
        <f>[10]מים!L15</f>
        <v>57</v>
      </c>
      <c r="K14" s="239" t="s">
        <v>296</v>
      </c>
      <c r="L14" s="717">
        <v>1.03</v>
      </c>
      <c r="M14" s="717">
        <v>1.03</v>
      </c>
      <c r="N14" s="239" t="s">
        <v>296</v>
      </c>
      <c r="O14" s="421">
        <f>[10]כמות!D16</f>
        <v>25</v>
      </c>
      <c r="T14" s="700"/>
      <c r="V14" s="239" t="s">
        <v>295</v>
      </c>
      <c r="W14" s="759">
        <v>1.6</v>
      </c>
      <c r="X14" s="759">
        <v>8.6</v>
      </c>
      <c r="Y14" s="700">
        <f t="shared" si="0"/>
        <v>56652.5504</v>
      </c>
      <c r="Z14" s="700">
        <f t="shared" si="1"/>
        <v>56652550.399999999</v>
      </c>
      <c r="AA14" s="233">
        <f t="shared" si="2"/>
        <v>111330.08739999996</v>
      </c>
    </row>
    <row r="15" spans="1:27">
      <c r="A15" s="239" t="s">
        <v>295</v>
      </c>
      <c r="B15" s="709">
        <v>35407.843999999997</v>
      </c>
      <c r="C15" s="710">
        <v>0</v>
      </c>
      <c r="D15" s="712">
        <v>12945.358999999997</v>
      </c>
      <c r="E15" s="714">
        <v>0</v>
      </c>
      <c r="G15" s="239" t="s">
        <v>296</v>
      </c>
      <c r="H15" s="412">
        <f>[10]מים!D16</f>
        <v>457</v>
      </c>
      <c r="I15" s="413">
        <f>[10]מים!L16</f>
        <v>57</v>
      </c>
      <c r="K15" s="239" t="s">
        <v>297</v>
      </c>
      <c r="L15" s="717">
        <v>0.31</v>
      </c>
      <c r="M15" s="717">
        <v>0.31</v>
      </c>
      <c r="N15" s="239" t="s">
        <v>297</v>
      </c>
      <c r="O15" s="421">
        <f>[10]כמות!D17</f>
        <v>394.58</v>
      </c>
      <c r="T15" s="700"/>
      <c r="V15" s="239" t="s">
        <v>296</v>
      </c>
      <c r="W15" s="759">
        <v>1.6</v>
      </c>
      <c r="X15" s="759">
        <v>8.6</v>
      </c>
      <c r="Y15" s="700">
        <f t="shared" si="0"/>
        <v>33.6</v>
      </c>
      <c r="Z15" s="700">
        <f t="shared" si="1"/>
        <v>33600</v>
      </c>
      <c r="AA15" s="233">
        <f t="shared" si="2"/>
        <v>70363.282200000001</v>
      </c>
    </row>
    <row r="16" spans="1:27">
      <c r="A16" s="239" t="s">
        <v>296</v>
      </c>
      <c r="B16" s="709">
        <v>21</v>
      </c>
      <c r="C16" s="710">
        <v>0</v>
      </c>
      <c r="D16" s="712">
        <v>8181.777</v>
      </c>
      <c r="E16" s="714">
        <v>0</v>
      </c>
      <c r="G16" s="239" t="s">
        <v>297</v>
      </c>
      <c r="H16" s="412">
        <f>[10]מים!D17</f>
        <v>547</v>
      </c>
      <c r="I16" s="413">
        <f>[10]מים!L17</f>
        <v>57</v>
      </c>
      <c r="K16" s="239" t="s">
        <v>298</v>
      </c>
      <c r="L16" s="717">
        <v>0.38</v>
      </c>
      <c r="M16" s="717">
        <v>0.38</v>
      </c>
      <c r="N16" s="239" t="s">
        <v>298</v>
      </c>
      <c r="O16" s="421">
        <f>[10]כמות!D18</f>
        <v>12495.39</v>
      </c>
      <c r="T16" s="700"/>
      <c r="V16" s="239" t="s">
        <v>297</v>
      </c>
      <c r="W16" s="759">
        <v>1.6</v>
      </c>
      <c r="X16" s="759">
        <v>8.6</v>
      </c>
      <c r="Y16" s="700">
        <f t="shared" si="0"/>
        <v>543.32799999999997</v>
      </c>
      <c r="Z16" s="700">
        <f t="shared" si="1"/>
        <v>543328</v>
      </c>
      <c r="AA16" s="233">
        <f t="shared" si="2"/>
        <v>13499.970399999998</v>
      </c>
    </row>
    <row r="17" spans="1:27">
      <c r="A17" s="239" t="s">
        <v>297</v>
      </c>
      <c r="B17" s="709">
        <v>339.58</v>
      </c>
      <c r="C17" s="710">
        <v>0</v>
      </c>
      <c r="D17" s="712">
        <v>1569.7639999999999</v>
      </c>
      <c r="E17" s="714">
        <v>0</v>
      </c>
      <c r="G17" s="239" t="s">
        <v>298</v>
      </c>
      <c r="H17" s="412">
        <f>[10]מים!D18</f>
        <v>0</v>
      </c>
      <c r="I17" s="413">
        <f>[10]מים!L18</f>
        <v>3</v>
      </c>
      <c r="K17" s="234" t="s">
        <v>299</v>
      </c>
      <c r="L17" s="718">
        <v>0.88</v>
      </c>
      <c r="M17" s="718">
        <v>0.88</v>
      </c>
      <c r="N17" s="234" t="s">
        <v>299</v>
      </c>
      <c r="O17" s="421">
        <f>[10]כמות!D20</f>
        <v>0</v>
      </c>
      <c r="V17" s="239" t="s">
        <v>298</v>
      </c>
      <c r="W17" s="759">
        <v>8.8000000000000007</v>
      </c>
      <c r="X17" s="759">
        <v>5.6</v>
      </c>
      <c r="Y17" s="700">
        <f t="shared" si="0"/>
        <v>109574.0888</v>
      </c>
      <c r="Z17" s="700">
        <f t="shared" si="1"/>
        <v>109574088.8</v>
      </c>
      <c r="AA17" s="233">
        <f t="shared" si="2"/>
        <v>27236.441120000003</v>
      </c>
    </row>
    <row r="18" spans="1:27">
      <c r="A18" s="239" t="s">
        <v>298</v>
      </c>
      <c r="B18" s="709">
        <v>12451.600999999999</v>
      </c>
      <c r="C18" s="710">
        <v>0</v>
      </c>
      <c r="D18" s="712">
        <v>4863.650200000001</v>
      </c>
      <c r="E18" s="714">
        <v>0</v>
      </c>
      <c r="G18" s="234" t="s">
        <v>299</v>
      </c>
      <c r="H18" s="412">
        <f>[10]מים!D20</f>
        <v>102</v>
      </c>
      <c r="I18" s="413">
        <f>[10]מים!L20</f>
        <v>290</v>
      </c>
      <c r="K18" s="234" t="s">
        <v>300</v>
      </c>
      <c r="L18" s="716">
        <v>0.99</v>
      </c>
      <c r="M18" s="716">
        <v>0.99</v>
      </c>
      <c r="N18" s="234" t="s">
        <v>300</v>
      </c>
      <c r="O18" s="421">
        <f>[10]כמות!D21</f>
        <v>19664</v>
      </c>
      <c r="V18" s="234" t="s">
        <v>299</v>
      </c>
      <c r="W18" s="759">
        <v>0.8</v>
      </c>
      <c r="X18" s="759">
        <v>17.600000000000001</v>
      </c>
      <c r="Y18" s="700">
        <f t="shared" si="0"/>
        <v>0</v>
      </c>
      <c r="Z18" s="700">
        <f t="shared" si="1"/>
        <v>0</v>
      </c>
      <c r="AA18" s="233">
        <f t="shared" si="2"/>
        <v>995765.84800000011</v>
      </c>
    </row>
    <row r="19" spans="1:27">
      <c r="A19" s="234" t="s">
        <v>299</v>
      </c>
      <c r="B19" s="709">
        <v>0</v>
      </c>
      <c r="C19" s="710">
        <v>0</v>
      </c>
      <c r="D19" s="712">
        <v>56577.605000000003</v>
      </c>
      <c r="E19" s="713">
        <v>0</v>
      </c>
      <c r="G19" s="234" t="s">
        <v>300</v>
      </c>
      <c r="H19" s="412">
        <f>[10]מים!D21</f>
        <v>680</v>
      </c>
      <c r="I19" s="413">
        <f>[10]מים!L21</f>
        <v>62</v>
      </c>
      <c r="K19" s="234" t="s">
        <v>301</v>
      </c>
      <c r="L19" s="716">
        <v>1.41</v>
      </c>
      <c r="M19" s="716">
        <v>1.41</v>
      </c>
      <c r="N19" s="234" t="s">
        <v>301</v>
      </c>
      <c r="O19" s="421">
        <f>[10]כמות!D22</f>
        <v>12093</v>
      </c>
      <c r="V19" s="234" t="s">
        <v>300</v>
      </c>
      <c r="W19" s="759">
        <v>1.6</v>
      </c>
      <c r="X19" s="759">
        <v>2.7</v>
      </c>
      <c r="Y19" s="700">
        <f t="shared" si="0"/>
        <v>18564.993599999998</v>
      </c>
      <c r="Z19" s="700">
        <f t="shared" si="1"/>
        <v>18564993.599999998</v>
      </c>
      <c r="AA19" s="233">
        <f t="shared" si="2"/>
        <v>6767.0316000000003</v>
      </c>
    </row>
    <row r="20" spans="1:27">
      <c r="A20" s="234" t="s">
        <v>300</v>
      </c>
      <c r="B20" s="709">
        <v>11603.120999999999</v>
      </c>
      <c r="C20" s="710">
        <v>0</v>
      </c>
      <c r="D20" s="712">
        <v>2506.308</v>
      </c>
      <c r="E20" s="713">
        <v>0</v>
      </c>
      <c r="G20" s="234" t="s">
        <v>301</v>
      </c>
      <c r="H20" s="412">
        <f>[10]מים!D22</f>
        <v>3282</v>
      </c>
      <c r="I20" s="413">
        <f>[10]מים!L22</f>
        <v>90</v>
      </c>
      <c r="K20" s="238" t="s">
        <v>302</v>
      </c>
      <c r="L20" s="716">
        <v>0.99</v>
      </c>
      <c r="M20" s="716">
        <v>0.99</v>
      </c>
      <c r="N20" s="238" t="s">
        <v>302</v>
      </c>
      <c r="O20" s="421">
        <f>[10]כמות!D23</f>
        <v>5050.0199999999995</v>
      </c>
      <c r="V20" s="234" t="s">
        <v>301</v>
      </c>
      <c r="W20" s="759">
        <v>1.8</v>
      </c>
      <c r="X20" s="759">
        <v>4.5</v>
      </c>
      <c r="Y20" s="700">
        <f t="shared" si="0"/>
        <v>18712.8</v>
      </c>
      <c r="Z20" s="700">
        <f t="shared" si="1"/>
        <v>18712800</v>
      </c>
      <c r="AA20" s="233">
        <f t="shared" si="2"/>
        <v>20022.930000000008</v>
      </c>
    </row>
    <row r="21" spans="1:27">
      <c r="A21" s="234" t="s">
        <v>301</v>
      </c>
      <c r="B21" s="709">
        <v>10396</v>
      </c>
      <c r="C21" s="710">
        <v>0</v>
      </c>
      <c r="D21" s="712">
        <v>4449.5400000000018</v>
      </c>
      <c r="E21" s="713">
        <v>0</v>
      </c>
      <c r="G21" s="238" t="s">
        <v>302</v>
      </c>
      <c r="H21" s="412">
        <f>[10]מים!D23</f>
        <v>0</v>
      </c>
      <c r="I21" s="413">
        <f>[10]מים!L23</f>
        <v>0</v>
      </c>
      <c r="K21" s="234" t="s">
        <v>303</v>
      </c>
      <c r="L21" s="716">
        <v>0.45</v>
      </c>
      <c r="M21" s="716">
        <v>0.45</v>
      </c>
      <c r="N21" s="234" t="s">
        <v>303</v>
      </c>
      <c r="O21" s="421">
        <f>[10]כמות!D25</f>
        <v>373289</v>
      </c>
      <c r="V21" s="238" t="s">
        <v>302</v>
      </c>
      <c r="W21" s="759">
        <v>0.8</v>
      </c>
      <c r="X21" s="759">
        <v>6.1</v>
      </c>
      <c r="Y21" s="700">
        <f t="shared" si="0"/>
        <v>3369.5074399999999</v>
      </c>
      <c r="Z21" s="700">
        <f t="shared" si="1"/>
        <v>3369507.44</v>
      </c>
      <c r="AA21" s="233">
        <f t="shared" si="2"/>
        <v>185034.01010799999</v>
      </c>
    </row>
    <row r="22" spans="1:27">
      <c r="A22" s="238" t="s">
        <v>302</v>
      </c>
      <c r="B22" s="709">
        <v>4211.8842999999997</v>
      </c>
      <c r="C22" s="710">
        <v>0</v>
      </c>
      <c r="D22" s="712">
        <v>30333.44428</v>
      </c>
      <c r="E22" s="713">
        <v>0</v>
      </c>
      <c r="G22" s="234" t="s">
        <v>303</v>
      </c>
      <c r="H22" s="412">
        <f>[10]מים!D25</f>
        <v>27</v>
      </c>
      <c r="I22" s="413">
        <f>[10]מים!L25</f>
        <v>48</v>
      </c>
      <c r="K22" s="234" t="s">
        <v>304</v>
      </c>
      <c r="L22" s="716">
        <v>0.23</v>
      </c>
      <c r="M22" s="716">
        <v>0.23</v>
      </c>
      <c r="N22" s="234" t="s">
        <v>304</v>
      </c>
      <c r="O22" s="421">
        <f>[10]כמות!D26</f>
        <v>103425</v>
      </c>
      <c r="V22" s="234" t="s">
        <v>303</v>
      </c>
      <c r="W22" s="759">
        <v>0.1</v>
      </c>
      <c r="X22" s="759">
        <v>0.2</v>
      </c>
      <c r="Y22" s="700">
        <f t="shared" si="0"/>
        <v>37003.01412</v>
      </c>
      <c r="Z22" s="700">
        <f t="shared" si="1"/>
        <v>37003014.119999997</v>
      </c>
      <c r="AA22" s="233">
        <f t="shared" si="2"/>
        <v>6851.255758000003</v>
      </c>
    </row>
    <row r="23" spans="1:27">
      <c r="A23" s="234" t="s">
        <v>303</v>
      </c>
      <c r="B23" s="709">
        <v>366369.07198863098</v>
      </c>
      <c r="C23" s="710">
        <v>3661.0692113690357</v>
      </c>
      <c r="D23" s="712">
        <v>33917.34800136905</v>
      </c>
      <c r="E23" s="713">
        <v>338.93078863096446</v>
      </c>
      <c r="G23" s="234" t="s">
        <v>304</v>
      </c>
      <c r="H23" s="412">
        <f>[10]מים!D26</f>
        <v>40</v>
      </c>
      <c r="I23" s="413">
        <f>[10]מים!L26</f>
        <v>0</v>
      </c>
      <c r="K23" s="238" t="s">
        <v>305</v>
      </c>
      <c r="L23" s="716">
        <v>0.2</v>
      </c>
      <c r="M23" s="716">
        <v>0.2</v>
      </c>
      <c r="N23" s="238" t="s">
        <v>305</v>
      </c>
      <c r="O23" s="421">
        <f>[10]כמות!D27</f>
        <v>255473</v>
      </c>
      <c r="V23" s="234" t="s">
        <v>304</v>
      </c>
      <c r="W23" s="759">
        <v>0.14000000000000001</v>
      </c>
      <c r="X23" s="759">
        <v>0</v>
      </c>
      <c r="Y23" s="700">
        <f t="shared" si="0"/>
        <v>14429.818480000002</v>
      </c>
      <c r="Z23" s="700">
        <f t="shared" si="1"/>
        <v>14429818.480000002</v>
      </c>
      <c r="AA23" s="233">
        <f t="shared" si="2"/>
        <v>0</v>
      </c>
    </row>
    <row r="24" spans="1:27">
      <c r="A24" s="234" t="s">
        <v>304</v>
      </c>
      <c r="B24" s="709">
        <v>103070.132</v>
      </c>
      <c r="C24" s="710">
        <v>0</v>
      </c>
      <c r="D24" s="712">
        <v>49595.567399999985</v>
      </c>
      <c r="E24" s="713">
        <v>0</v>
      </c>
      <c r="G24" s="238" t="s">
        <v>305</v>
      </c>
      <c r="H24" s="412">
        <f>[10]מים!D27</f>
        <v>70</v>
      </c>
      <c r="I24" s="413">
        <f>[10]מים!L27</f>
        <v>0</v>
      </c>
      <c r="K24" s="238" t="s">
        <v>306</v>
      </c>
      <c r="L24" s="716">
        <v>0.66</v>
      </c>
      <c r="M24" s="716">
        <v>0.66</v>
      </c>
      <c r="N24" s="238" t="s">
        <v>306</v>
      </c>
      <c r="O24" s="421">
        <f>[10]כמות!D28</f>
        <v>167584</v>
      </c>
      <c r="V24" s="238" t="s">
        <v>305</v>
      </c>
      <c r="W24" s="759">
        <v>0.15</v>
      </c>
      <c r="X24" s="759">
        <v>0</v>
      </c>
      <c r="Y24" s="700">
        <f t="shared" si="0"/>
        <v>16837.35195</v>
      </c>
      <c r="Z24" s="700">
        <f t="shared" si="1"/>
        <v>16837351.949999999</v>
      </c>
      <c r="AA24" s="233">
        <f t="shared" si="2"/>
        <v>0</v>
      </c>
    </row>
    <row r="25" spans="1:27">
      <c r="A25" s="238" t="s">
        <v>305</v>
      </c>
      <c r="B25" s="709">
        <v>112249.01300000001</v>
      </c>
      <c r="C25" s="710">
        <v>0</v>
      </c>
      <c r="D25" s="712">
        <v>301.94799999999873</v>
      </c>
      <c r="E25" s="713">
        <v>0</v>
      </c>
      <c r="G25" s="238" t="s">
        <v>306</v>
      </c>
      <c r="H25" s="415">
        <f>[10]מים!D28</f>
        <v>10</v>
      </c>
      <c r="I25" s="413">
        <f>[10]מים!L28</f>
        <v>0</v>
      </c>
      <c r="K25" s="238" t="s">
        <v>307</v>
      </c>
      <c r="L25" s="716">
        <v>0.11</v>
      </c>
      <c r="M25" s="716">
        <v>0.11</v>
      </c>
      <c r="N25" s="238" t="s">
        <v>307</v>
      </c>
      <c r="O25" s="421">
        <f>[10]כמות!D29</f>
        <v>91230.6</v>
      </c>
      <c r="V25" s="238" t="s">
        <v>306</v>
      </c>
      <c r="W25" s="759">
        <v>0.18</v>
      </c>
      <c r="X25" s="759">
        <v>0</v>
      </c>
      <c r="Y25" s="700">
        <f t="shared" si="0"/>
        <v>15133.287600000001</v>
      </c>
      <c r="Z25" s="700">
        <f t="shared" si="1"/>
        <v>15133287.600000001</v>
      </c>
      <c r="AA25" s="233">
        <f t="shared" si="2"/>
        <v>0</v>
      </c>
    </row>
    <row r="26" spans="1:27">
      <c r="A26" s="238" t="s">
        <v>306</v>
      </c>
      <c r="B26" s="709">
        <v>84073.82</v>
      </c>
      <c r="C26" s="710">
        <v>0</v>
      </c>
      <c r="D26" s="712">
        <v>1480.3400000000011</v>
      </c>
      <c r="E26" s="713">
        <v>0</v>
      </c>
      <c r="G26" s="238" t="s">
        <v>307</v>
      </c>
      <c r="H26" s="412">
        <f>[10]מים!D29</f>
        <v>139</v>
      </c>
      <c r="I26" s="413">
        <f>[10]מים!L29</f>
        <v>13</v>
      </c>
      <c r="K26" s="238" t="s">
        <v>308</v>
      </c>
      <c r="L26" s="716">
        <v>0.2</v>
      </c>
      <c r="M26" s="716">
        <v>0.2</v>
      </c>
      <c r="N26" s="238" t="s">
        <v>308</v>
      </c>
      <c r="O26" s="421">
        <f>[10]כמות!D30</f>
        <v>386487.73999999982</v>
      </c>
      <c r="V26" s="238" t="s">
        <v>307</v>
      </c>
      <c r="W26" s="759">
        <v>0.4</v>
      </c>
      <c r="X26" s="759">
        <v>0.2</v>
      </c>
      <c r="Y26" s="700">
        <f t="shared" si="0"/>
        <v>35325.367599692006</v>
      </c>
      <c r="Z26" s="700">
        <f t="shared" si="1"/>
        <v>35325367.599692009</v>
      </c>
      <c r="AA26" s="233">
        <f t="shared" si="2"/>
        <v>279.93120000000005</v>
      </c>
    </row>
    <row r="27" spans="1:27">
      <c r="A27" s="238" t="s">
        <v>307</v>
      </c>
      <c r="B27" s="709">
        <v>88313.418999230009</v>
      </c>
      <c r="C27" s="710">
        <v>0</v>
      </c>
      <c r="D27" s="712">
        <v>1399.6560000000002</v>
      </c>
      <c r="E27" s="713">
        <v>0</v>
      </c>
      <c r="G27" s="238" t="s">
        <v>308</v>
      </c>
      <c r="H27" s="416">
        <f>[10]מים!D30</f>
        <v>129</v>
      </c>
      <c r="I27" s="413">
        <f>[10]מים!L30</f>
        <v>70</v>
      </c>
      <c r="K27" s="238" t="s">
        <v>309</v>
      </c>
      <c r="L27" s="716">
        <v>0.32</v>
      </c>
      <c r="M27" s="716">
        <v>0.32</v>
      </c>
      <c r="N27" s="238" t="s">
        <v>309</v>
      </c>
      <c r="O27" s="421">
        <f>[10]כמות!D31</f>
        <v>92035.9</v>
      </c>
      <c r="V27" s="238" t="s">
        <v>308</v>
      </c>
      <c r="W27" s="759">
        <v>0.5</v>
      </c>
      <c r="X27" s="759">
        <v>0.6</v>
      </c>
      <c r="Y27" s="700">
        <f t="shared" si="0"/>
        <v>159345.2168099999</v>
      </c>
      <c r="Z27" s="700">
        <f t="shared" si="1"/>
        <v>159345216.80999988</v>
      </c>
      <c r="AA27" s="233">
        <f t="shared" si="2"/>
        <v>41990.478960000022</v>
      </c>
    </row>
    <row r="28" spans="1:27">
      <c r="A28" s="238" t="s">
        <v>308</v>
      </c>
      <c r="B28" s="709">
        <v>318690.43361999979</v>
      </c>
      <c r="C28" s="710">
        <v>0</v>
      </c>
      <c r="D28" s="712">
        <v>69984.131600000037</v>
      </c>
      <c r="E28" s="713">
        <v>0</v>
      </c>
      <c r="G28" s="238" t="s">
        <v>309</v>
      </c>
      <c r="H28" s="412">
        <f>[10]מים!D31</f>
        <v>0</v>
      </c>
      <c r="I28" s="413">
        <f>[10]מים!L31</f>
        <v>0</v>
      </c>
      <c r="K28" s="238" t="s">
        <v>310</v>
      </c>
      <c r="L28" s="716">
        <v>0.25</v>
      </c>
      <c r="M28" s="716">
        <v>0.25</v>
      </c>
      <c r="N28" s="238" t="s">
        <v>310</v>
      </c>
      <c r="O28" s="421">
        <f>[10]כמות!D32</f>
        <v>34273.800000000003</v>
      </c>
      <c r="V28" s="238" t="s">
        <v>309</v>
      </c>
      <c r="W28" s="759">
        <v>0</v>
      </c>
      <c r="X28" s="759">
        <v>0</v>
      </c>
      <c r="Y28" s="700">
        <f t="shared" si="0"/>
        <v>0</v>
      </c>
      <c r="Z28" s="700">
        <f t="shared" si="1"/>
        <v>0</v>
      </c>
      <c r="AA28" s="233">
        <f t="shared" si="2"/>
        <v>0</v>
      </c>
    </row>
    <row r="29" spans="1:27">
      <c r="A29" s="238" t="s">
        <v>309</v>
      </c>
      <c r="B29" s="709">
        <v>90161.331999999995</v>
      </c>
      <c r="C29" s="710">
        <v>0</v>
      </c>
      <c r="D29" s="712">
        <v>229.8500000000017</v>
      </c>
      <c r="E29" s="713">
        <v>0</v>
      </c>
      <c r="G29" s="238" t="s">
        <v>310</v>
      </c>
      <c r="H29" s="412">
        <f>[10]מים!D32</f>
        <v>0</v>
      </c>
      <c r="I29" s="413">
        <f>[10]מים!L32</f>
        <v>0</v>
      </c>
      <c r="K29" s="238" t="s">
        <v>311</v>
      </c>
      <c r="L29" s="716">
        <v>0.33</v>
      </c>
      <c r="M29" s="716">
        <v>0.33</v>
      </c>
      <c r="N29" s="238" t="s">
        <v>311</v>
      </c>
      <c r="O29" s="421">
        <f>[10]כמות!D34</f>
        <v>89898</v>
      </c>
      <c r="V29" s="238" t="s">
        <v>310</v>
      </c>
      <c r="W29" s="759">
        <v>0</v>
      </c>
      <c r="X29" s="759">
        <v>0</v>
      </c>
      <c r="Y29" s="700">
        <f t="shared" si="0"/>
        <v>0</v>
      </c>
      <c r="Z29" s="700">
        <f t="shared" si="1"/>
        <v>0</v>
      </c>
      <c r="AA29" s="233">
        <f t="shared" si="2"/>
        <v>0</v>
      </c>
    </row>
    <row r="30" spans="1:27">
      <c r="A30" s="238" t="s">
        <v>310</v>
      </c>
      <c r="B30" s="709">
        <v>33981.9</v>
      </c>
      <c r="C30" s="710">
        <v>0</v>
      </c>
      <c r="D30" s="712">
        <v>0</v>
      </c>
      <c r="E30" s="713">
        <v>0</v>
      </c>
      <c r="G30" s="238" t="s">
        <v>311</v>
      </c>
      <c r="H30" s="412">
        <f>[10]מים!D34</f>
        <v>212</v>
      </c>
      <c r="I30" s="413">
        <f>[2]Food!I30</f>
        <v>41</v>
      </c>
      <c r="K30" s="238" t="s">
        <v>312</v>
      </c>
      <c r="L30" s="716">
        <v>0.51</v>
      </c>
      <c r="M30" s="716">
        <v>0.51</v>
      </c>
      <c r="N30" s="238" t="s">
        <v>312</v>
      </c>
      <c r="O30" s="421">
        <f>[10]כמות!D35</f>
        <v>148872</v>
      </c>
      <c r="V30" s="238" t="s">
        <v>311</v>
      </c>
      <c r="W30" s="759">
        <v>0.4</v>
      </c>
      <c r="X30" s="759">
        <v>0.5</v>
      </c>
      <c r="Y30" s="700">
        <f t="shared" si="0"/>
        <v>30350.318624000003</v>
      </c>
      <c r="Z30" s="700">
        <f t="shared" si="1"/>
        <v>30350318.624000002</v>
      </c>
      <c r="AA30" s="233">
        <f t="shared" si="2"/>
        <v>94325.465242499995</v>
      </c>
    </row>
    <row r="31" spans="1:27">
      <c r="A31" s="238" t="s">
        <v>311</v>
      </c>
      <c r="B31" s="709">
        <v>75875.796560000003</v>
      </c>
      <c r="C31" s="710">
        <v>0</v>
      </c>
      <c r="D31" s="712">
        <v>188650.93048499999</v>
      </c>
      <c r="E31" s="713">
        <v>0</v>
      </c>
      <c r="G31" s="238" t="s">
        <v>312</v>
      </c>
      <c r="H31" s="412">
        <f>[10]מים!D35</f>
        <v>159</v>
      </c>
      <c r="I31" s="413">
        <f>[10]מים!L35</f>
        <v>141</v>
      </c>
      <c r="K31" s="238" t="s">
        <v>313</v>
      </c>
      <c r="L31" s="716">
        <v>0.26</v>
      </c>
      <c r="M31" s="716">
        <v>0.26</v>
      </c>
      <c r="N31" s="238" t="s">
        <v>313</v>
      </c>
      <c r="O31" s="421">
        <f>[10]כמות!D36</f>
        <v>74808</v>
      </c>
      <c r="V31" s="238" t="s">
        <v>312</v>
      </c>
      <c r="W31" s="759">
        <v>0.2</v>
      </c>
      <c r="X31" s="759">
        <v>0.4</v>
      </c>
      <c r="Y31" s="700">
        <f t="shared" si="0"/>
        <v>17483.481200000002</v>
      </c>
      <c r="Z31" s="700">
        <f t="shared" si="1"/>
        <v>17483481.200000003</v>
      </c>
      <c r="AA31" s="233">
        <f t="shared" si="2"/>
        <v>298.38</v>
      </c>
    </row>
    <row r="32" spans="1:27">
      <c r="A32" s="238" t="s">
        <v>312</v>
      </c>
      <c r="B32" s="709">
        <v>87417.406000000003</v>
      </c>
      <c r="C32" s="710">
        <v>0</v>
      </c>
      <c r="D32" s="712">
        <v>745.94999999999993</v>
      </c>
      <c r="E32" s="713">
        <v>0</v>
      </c>
      <c r="G32" s="238" t="s">
        <v>313</v>
      </c>
      <c r="H32" s="412">
        <f>[10]מים!D36</f>
        <v>290</v>
      </c>
      <c r="I32" s="413">
        <f>[10]מים!L36</f>
        <v>21</v>
      </c>
      <c r="K32" s="238" t="s">
        <v>314</v>
      </c>
      <c r="L32" s="716">
        <v>0.33</v>
      </c>
      <c r="M32" s="716">
        <v>0.33</v>
      </c>
      <c r="N32" s="238" t="s">
        <v>314</v>
      </c>
      <c r="O32" s="421">
        <f>[10]כמות!D37</f>
        <v>269711</v>
      </c>
      <c r="V32" s="238" t="s">
        <v>313</v>
      </c>
      <c r="W32" s="759">
        <v>0.3</v>
      </c>
      <c r="X32" s="759">
        <v>0.5</v>
      </c>
      <c r="Y32" s="700">
        <f t="shared" si="0"/>
        <v>21236.053199999998</v>
      </c>
      <c r="Z32" s="700">
        <f t="shared" si="1"/>
        <v>21236053.199999999</v>
      </c>
      <c r="AA32" s="233">
        <f t="shared" si="2"/>
        <v>11.790500000001236</v>
      </c>
    </row>
    <row r="33" spans="1:27">
      <c r="A33" s="238" t="s">
        <v>313</v>
      </c>
      <c r="B33" s="709">
        <v>70786.843999999997</v>
      </c>
      <c r="C33" s="710">
        <v>0</v>
      </c>
      <c r="D33" s="712">
        <v>23.581000000002472</v>
      </c>
      <c r="E33" s="713">
        <v>0</v>
      </c>
      <c r="G33" s="238" t="s">
        <v>314</v>
      </c>
      <c r="H33" s="412">
        <f>[10]מים!D37</f>
        <v>805</v>
      </c>
      <c r="I33" s="413">
        <f>[10]מים!L37</f>
        <v>0</v>
      </c>
      <c r="K33" s="238" t="s">
        <v>315</v>
      </c>
      <c r="L33" s="716">
        <v>0.63</v>
      </c>
      <c r="M33" s="716">
        <v>0.63</v>
      </c>
      <c r="N33" s="238" t="s">
        <v>315</v>
      </c>
      <c r="O33" s="421">
        <f>[10]כמות!D38</f>
        <v>87000</v>
      </c>
      <c r="V33" s="238" t="s">
        <v>314</v>
      </c>
      <c r="W33" s="759">
        <v>1.7</v>
      </c>
      <c r="X33" s="759">
        <v>0</v>
      </c>
      <c r="Y33" s="700">
        <f t="shared" si="0"/>
        <v>221474.72321500001</v>
      </c>
      <c r="Z33" s="700">
        <f t="shared" si="1"/>
        <v>221474723.215</v>
      </c>
      <c r="AA33" s="233">
        <f t="shared" si="2"/>
        <v>0</v>
      </c>
    </row>
    <row r="34" spans="1:27">
      <c r="A34" s="238" t="s">
        <v>314</v>
      </c>
      <c r="B34" s="709">
        <v>130279.24895000001</v>
      </c>
      <c r="C34" s="710">
        <v>0</v>
      </c>
      <c r="D34" s="712">
        <v>142381.00000000003</v>
      </c>
      <c r="E34" s="713">
        <v>0</v>
      </c>
      <c r="G34" s="238" t="s">
        <v>315</v>
      </c>
      <c r="H34" s="412">
        <f>[10]מים!D38</f>
        <v>854</v>
      </c>
      <c r="I34" s="413">
        <f>[10]מים!L38</f>
        <v>427</v>
      </c>
      <c r="K34" s="238" t="s">
        <v>316</v>
      </c>
      <c r="L34" s="716">
        <v>0.37</v>
      </c>
      <c r="M34" s="716">
        <v>0.37</v>
      </c>
      <c r="N34" s="238" t="s">
        <v>316</v>
      </c>
      <c r="O34" s="421">
        <f>[10]כמות!D39</f>
        <v>120003</v>
      </c>
      <c r="V34" s="238" t="s">
        <v>315</v>
      </c>
      <c r="W34" s="759">
        <v>4.5</v>
      </c>
      <c r="X34" s="759">
        <v>4</v>
      </c>
      <c r="Y34" s="700">
        <f t="shared" si="0"/>
        <v>390594.82319999998</v>
      </c>
      <c r="Z34" s="700">
        <f t="shared" si="1"/>
        <v>390594823.19999999</v>
      </c>
      <c r="AA34" s="233">
        <f t="shared" si="2"/>
        <v>23567.217599999964</v>
      </c>
    </row>
    <row r="35" spans="1:27">
      <c r="A35" s="238" t="s">
        <v>315</v>
      </c>
      <c r="B35" s="709">
        <v>86798.849600000001</v>
      </c>
      <c r="C35" s="710">
        <v>0</v>
      </c>
      <c r="D35" s="712">
        <v>5891.8043999999909</v>
      </c>
      <c r="E35" s="713">
        <v>0</v>
      </c>
      <c r="G35" s="238" t="s">
        <v>316</v>
      </c>
      <c r="H35" s="412">
        <f>[10]מים!D39</f>
        <v>412</v>
      </c>
      <c r="I35" s="413">
        <f>[10]מים!L39</f>
        <v>162</v>
      </c>
      <c r="K35" s="238" t="s">
        <v>317</v>
      </c>
      <c r="L35" s="716">
        <v>0.28999999999999998</v>
      </c>
      <c r="M35" s="716">
        <v>0.28999999999999998</v>
      </c>
      <c r="N35" s="238" t="s">
        <v>317</v>
      </c>
      <c r="O35" s="421">
        <f>[10]כמות!D40</f>
        <v>113000</v>
      </c>
      <c r="V35" s="238" t="s">
        <v>316</v>
      </c>
      <c r="W35" s="759">
        <v>0.6</v>
      </c>
      <c r="X35" s="759">
        <v>0.8</v>
      </c>
      <c r="Y35" s="700">
        <f t="shared" si="0"/>
        <v>71274.645600000003</v>
      </c>
      <c r="Z35" s="700">
        <f t="shared" si="1"/>
        <v>71274645.600000009</v>
      </c>
      <c r="AA35" s="233">
        <f t="shared" si="2"/>
        <v>13272.96888319999</v>
      </c>
    </row>
    <row r="36" spans="1:27">
      <c r="A36" s="238" t="s">
        <v>316</v>
      </c>
      <c r="B36" s="709">
        <v>118791.076</v>
      </c>
      <c r="C36" s="710">
        <v>0</v>
      </c>
      <c r="D36" s="712">
        <v>16591.211103999987</v>
      </c>
      <c r="E36" s="713">
        <v>0</v>
      </c>
      <c r="G36" s="238" t="s">
        <v>317</v>
      </c>
      <c r="H36" s="417">
        <f>[10]מים!D40</f>
        <v>328</v>
      </c>
      <c r="I36" s="413">
        <f>[10]מים!L40</f>
        <v>43</v>
      </c>
      <c r="K36" s="238" t="s">
        <v>318</v>
      </c>
      <c r="L36" s="716">
        <v>0.31</v>
      </c>
      <c r="M36" s="716">
        <v>0.31</v>
      </c>
      <c r="N36" s="238" t="s">
        <v>318</v>
      </c>
      <c r="O36" s="421">
        <f>[10]כמות!D41</f>
        <v>27988.1</v>
      </c>
      <c r="V36" s="238" t="s">
        <v>317</v>
      </c>
      <c r="W36" s="759">
        <v>0.2</v>
      </c>
      <c r="X36" s="759">
        <v>0.3</v>
      </c>
      <c r="Y36" s="700">
        <f t="shared" si="0"/>
        <v>19201.807607999999</v>
      </c>
      <c r="Z36" s="700">
        <f t="shared" si="1"/>
        <v>19201807.607999999</v>
      </c>
      <c r="AA36" s="233">
        <f t="shared" si="2"/>
        <v>10941.887639999995</v>
      </c>
    </row>
    <row r="37" spans="1:27">
      <c r="A37" s="238" t="s">
        <v>317</v>
      </c>
      <c r="B37" s="709">
        <v>96009.038039999999</v>
      </c>
      <c r="C37" s="710">
        <v>0</v>
      </c>
      <c r="D37" s="712">
        <v>36472.958799999986</v>
      </c>
      <c r="E37" s="713">
        <v>0</v>
      </c>
      <c r="G37" s="238" t="s">
        <v>318</v>
      </c>
      <c r="H37" s="412">
        <f>[10]מים!D41</f>
        <v>0</v>
      </c>
      <c r="I37" s="413">
        <f>[10]מים!L41</f>
        <v>0</v>
      </c>
      <c r="K37" s="238" t="s">
        <v>319</v>
      </c>
      <c r="L37" s="716">
        <v>0.31</v>
      </c>
      <c r="M37" s="716">
        <v>0.31</v>
      </c>
      <c r="N37" s="238" t="s">
        <v>319</v>
      </c>
      <c r="O37" s="421">
        <f>[10]כמות!D42</f>
        <v>24500</v>
      </c>
      <c r="V37" s="238" t="s">
        <v>318</v>
      </c>
      <c r="W37" s="759">
        <v>0</v>
      </c>
      <c r="X37" s="759">
        <v>0</v>
      </c>
      <c r="Y37" s="700">
        <f t="shared" si="0"/>
        <v>0</v>
      </c>
      <c r="Z37" s="700">
        <f t="shared" si="1"/>
        <v>0</v>
      </c>
      <c r="AA37" s="233">
        <f t="shared" si="2"/>
        <v>0</v>
      </c>
    </row>
    <row r="38" spans="1:27">
      <c r="A38" s="238" t="s">
        <v>318</v>
      </c>
      <c r="B38" s="709">
        <v>25681.373</v>
      </c>
      <c r="C38" s="710">
        <v>0</v>
      </c>
      <c r="D38" s="712">
        <v>7271.663999999997</v>
      </c>
      <c r="E38" s="713">
        <v>0</v>
      </c>
      <c r="G38" s="238" t="s">
        <v>319</v>
      </c>
      <c r="H38" s="412">
        <f>[10]מים!D42</f>
        <v>0</v>
      </c>
      <c r="I38" s="413">
        <f>[10]מים!L42</f>
        <v>0</v>
      </c>
      <c r="K38" s="238" t="s">
        <v>320</v>
      </c>
      <c r="L38" s="716">
        <v>0.43</v>
      </c>
      <c r="M38" s="716">
        <v>0.43</v>
      </c>
      <c r="N38" s="238" t="s">
        <v>320</v>
      </c>
      <c r="O38" s="421">
        <f>[10]כמות!D43</f>
        <v>62000</v>
      </c>
      <c r="V38" s="238" t="s">
        <v>319</v>
      </c>
      <c r="W38" s="759">
        <v>0</v>
      </c>
      <c r="X38" s="759">
        <v>0</v>
      </c>
      <c r="Y38" s="700">
        <f t="shared" si="0"/>
        <v>0</v>
      </c>
      <c r="Z38" s="700">
        <f t="shared" si="1"/>
        <v>0</v>
      </c>
      <c r="AA38" s="233">
        <f t="shared" si="2"/>
        <v>0</v>
      </c>
    </row>
    <row r="39" spans="1:27">
      <c r="A39" s="238" t="s">
        <v>319</v>
      </c>
      <c r="B39" s="709">
        <v>15673.048000000001</v>
      </c>
      <c r="C39" s="710">
        <v>0</v>
      </c>
      <c r="D39" s="712">
        <v>7124.1849999999986</v>
      </c>
      <c r="E39" s="713">
        <v>0</v>
      </c>
      <c r="G39" s="238" t="s">
        <v>320</v>
      </c>
      <c r="H39" s="412">
        <f>[10]מים!D43</f>
        <v>0</v>
      </c>
      <c r="I39" s="413">
        <f>[10]מים!L43</f>
        <v>0</v>
      </c>
      <c r="K39" s="238" t="s">
        <v>321</v>
      </c>
      <c r="L39" s="716">
        <v>0</v>
      </c>
      <c r="M39" s="716">
        <v>0</v>
      </c>
      <c r="N39" s="238" t="s">
        <v>321</v>
      </c>
      <c r="O39" s="421">
        <f>[10]כמות!D44</f>
        <v>12191</v>
      </c>
      <c r="V39" s="238" t="s">
        <v>320</v>
      </c>
      <c r="W39" s="759">
        <v>0</v>
      </c>
      <c r="X39" s="759">
        <v>0</v>
      </c>
      <c r="Y39" s="700">
        <f t="shared" si="0"/>
        <v>0</v>
      </c>
      <c r="Z39" s="700">
        <f t="shared" si="1"/>
        <v>0</v>
      </c>
      <c r="AA39" s="233">
        <f t="shared" si="2"/>
        <v>0</v>
      </c>
    </row>
    <row r="40" spans="1:27">
      <c r="A40" s="238" t="s">
        <v>320</v>
      </c>
      <c r="B40" s="709">
        <v>56025.87</v>
      </c>
      <c r="C40" s="710">
        <v>0</v>
      </c>
      <c r="D40" s="712">
        <v>993.53040000000442</v>
      </c>
      <c r="E40" s="713">
        <v>0</v>
      </c>
      <c r="G40" s="238" t="s">
        <v>321</v>
      </c>
      <c r="H40" s="412">
        <f>[10]מים!D44</f>
        <v>531</v>
      </c>
      <c r="I40" s="413">
        <f>[10]מים!L44</f>
        <v>114</v>
      </c>
      <c r="K40" s="238" t="s">
        <v>322</v>
      </c>
      <c r="L40" s="716">
        <v>0.32</v>
      </c>
      <c r="M40" s="716">
        <v>0.32</v>
      </c>
      <c r="N40" s="238" t="s">
        <v>322</v>
      </c>
      <c r="O40" s="421">
        <f>[10]כמות!D45</f>
        <v>43966.9</v>
      </c>
      <c r="V40" s="238" t="s">
        <v>321</v>
      </c>
      <c r="W40" s="759">
        <v>0.7</v>
      </c>
      <c r="X40" s="759">
        <v>0.8</v>
      </c>
      <c r="Y40" s="700">
        <f t="shared" si="0"/>
        <v>7392.3231199999964</v>
      </c>
      <c r="Z40" s="700">
        <f t="shared" si="1"/>
        <v>7392323.1199999964</v>
      </c>
      <c r="AA40" s="233">
        <f t="shared" si="2"/>
        <v>6978.5391999999993</v>
      </c>
    </row>
    <row r="41" spans="1:27">
      <c r="A41" s="238" t="s">
        <v>321</v>
      </c>
      <c r="B41" s="709">
        <v>10560.461599999995</v>
      </c>
      <c r="C41" s="710">
        <v>0</v>
      </c>
      <c r="D41" s="712">
        <v>8723.1739999999991</v>
      </c>
      <c r="E41" s="713">
        <v>0</v>
      </c>
      <c r="G41" s="238" t="s">
        <v>322</v>
      </c>
      <c r="H41" s="412">
        <f>[10]מים!D45</f>
        <v>1753</v>
      </c>
      <c r="I41" s="413">
        <f>[10]מים!L45</f>
        <v>1334</v>
      </c>
      <c r="K41" s="238" t="s">
        <v>323</v>
      </c>
      <c r="L41" s="716">
        <v>1.3</v>
      </c>
      <c r="M41" s="716">
        <v>1.3</v>
      </c>
      <c r="N41" s="238" t="s">
        <v>323</v>
      </c>
      <c r="O41" s="421">
        <f>[10]כמות!D46</f>
        <v>109959</v>
      </c>
      <c r="V41" s="238" t="s">
        <v>322</v>
      </c>
      <c r="W41" s="759">
        <v>1.8</v>
      </c>
      <c r="X41" s="759">
        <v>1.5</v>
      </c>
      <c r="Y41" s="700">
        <f t="shared" si="0"/>
        <v>31871.568600000006</v>
      </c>
      <c r="Z41" s="700">
        <f t="shared" si="1"/>
        <v>31871568.600000005</v>
      </c>
      <c r="AA41" s="233">
        <f t="shared" si="2"/>
        <v>18.074999999998891</v>
      </c>
    </row>
    <row r="42" spans="1:27">
      <c r="A42" s="238" t="s">
        <v>322</v>
      </c>
      <c r="B42" s="709">
        <v>17706.427000000003</v>
      </c>
      <c r="C42" s="710">
        <v>0</v>
      </c>
      <c r="D42" s="712">
        <v>12.04999999999926</v>
      </c>
      <c r="E42" s="713">
        <v>0</v>
      </c>
      <c r="G42" s="238" t="s">
        <v>323</v>
      </c>
      <c r="H42" s="412">
        <f>[10]מים!D46</f>
        <v>700</v>
      </c>
      <c r="I42" s="413">
        <f>[10]מים!L46</f>
        <v>0</v>
      </c>
      <c r="K42" s="238" t="s">
        <v>324</v>
      </c>
      <c r="L42" s="716">
        <v>0.4</v>
      </c>
      <c r="M42" s="716">
        <v>0.4</v>
      </c>
      <c r="N42" s="238" t="s">
        <v>324</v>
      </c>
      <c r="O42" s="421">
        <f>[10]כמות!D47</f>
        <v>29000</v>
      </c>
      <c r="V42" s="238" t="s">
        <v>323</v>
      </c>
      <c r="W42" s="759">
        <v>0.9</v>
      </c>
      <c r="X42" s="759">
        <v>0</v>
      </c>
      <c r="Y42" s="700">
        <f t="shared" si="0"/>
        <v>36509.577300000004</v>
      </c>
      <c r="Z42" s="700">
        <f t="shared" si="1"/>
        <v>36509577.300000004</v>
      </c>
      <c r="AA42" s="233">
        <f t="shared" si="2"/>
        <v>0</v>
      </c>
    </row>
    <row r="43" spans="1:27">
      <c r="A43" s="238" t="s">
        <v>323</v>
      </c>
      <c r="B43" s="709">
        <v>40566.197</v>
      </c>
      <c r="C43" s="710">
        <v>0</v>
      </c>
      <c r="D43" s="712">
        <v>139.28799999999887</v>
      </c>
      <c r="E43" s="713">
        <v>0</v>
      </c>
      <c r="G43" s="238" t="s">
        <v>324</v>
      </c>
      <c r="H43" s="412">
        <f>[10]מים!D47</f>
        <v>0</v>
      </c>
      <c r="I43" s="413">
        <f>[10]מים!L47</f>
        <v>0</v>
      </c>
      <c r="K43" s="238" t="s">
        <v>325</v>
      </c>
      <c r="L43" s="716">
        <v>0.13</v>
      </c>
      <c r="M43" s="716">
        <v>0.13</v>
      </c>
      <c r="N43" s="238" t="s">
        <v>325</v>
      </c>
      <c r="O43" s="421">
        <f>[10]כמות!D48</f>
        <v>44500.1</v>
      </c>
      <c r="V43" s="238" t="s">
        <v>324</v>
      </c>
      <c r="W43" s="759">
        <v>0</v>
      </c>
      <c r="X43" s="759">
        <v>0</v>
      </c>
      <c r="Y43" s="700">
        <f t="shared" si="0"/>
        <v>0</v>
      </c>
      <c r="Z43" s="700">
        <f t="shared" si="1"/>
        <v>0</v>
      </c>
      <c r="AA43" s="233">
        <f t="shared" si="2"/>
        <v>0</v>
      </c>
    </row>
    <row r="44" spans="1:27">
      <c r="A44" s="238" t="s">
        <v>324</v>
      </c>
      <c r="B44" s="709">
        <v>21104.6</v>
      </c>
      <c r="C44" s="710">
        <v>0</v>
      </c>
      <c r="D44" s="712">
        <v>6.0000000000005569</v>
      </c>
      <c r="E44" s="713">
        <v>0</v>
      </c>
      <c r="G44" s="238" t="s">
        <v>325</v>
      </c>
      <c r="H44" s="412">
        <f>[10]מים!D48</f>
        <v>0</v>
      </c>
      <c r="I44" s="413">
        <f>[10]מים!L48</f>
        <v>0</v>
      </c>
      <c r="K44" s="238" t="s">
        <v>326</v>
      </c>
      <c r="L44" s="716">
        <v>0.36</v>
      </c>
      <c r="M44" s="716">
        <v>0.36</v>
      </c>
      <c r="N44" s="238" t="s">
        <v>326</v>
      </c>
      <c r="O44" s="421">
        <f>[10]כמות!D49</f>
        <v>4001</v>
      </c>
      <c r="V44" s="238" t="s">
        <v>325</v>
      </c>
      <c r="W44" s="759">
        <v>0</v>
      </c>
      <c r="X44" s="759">
        <v>0</v>
      </c>
      <c r="Y44" s="700">
        <f t="shared" si="0"/>
        <v>0</v>
      </c>
      <c r="Z44" s="700">
        <f t="shared" si="1"/>
        <v>0</v>
      </c>
      <c r="AA44" s="233">
        <f t="shared" si="2"/>
        <v>0</v>
      </c>
    </row>
    <row r="45" spans="1:27">
      <c r="A45" s="238" t="s">
        <v>325</v>
      </c>
      <c r="B45" s="709">
        <v>20882.084999999999</v>
      </c>
      <c r="C45" s="710">
        <v>0</v>
      </c>
      <c r="D45" s="712">
        <v>7.8499999999994197</v>
      </c>
      <c r="E45" s="713">
        <v>0</v>
      </c>
      <c r="G45" s="238" t="s">
        <v>326</v>
      </c>
      <c r="H45" s="412">
        <f>[10]מים!D49</f>
        <v>0</v>
      </c>
      <c r="I45" s="413">
        <f>[10]מים!L49</f>
        <v>0</v>
      </c>
      <c r="K45" s="238" t="s">
        <v>327</v>
      </c>
      <c r="L45" s="716">
        <v>0.72</v>
      </c>
      <c r="M45" s="716">
        <v>0.72</v>
      </c>
      <c r="N45" s="238" t="s">
        <v>327</v>
      </c>
      <c r="O45" s="421">
        <f>[10]כמות!D50</f>
        <v>126000</v>
      </c>
      <c r="V45" s="238" t="s">
        <v>326</v>
      </c>
      <c r="W45" s="759">
        <v>0</v>
      </c>
      <c r="X45" s="759">
        <v>0</v>
      </c>
      <c r="Y45" s="700">
        <f t="shared" si="0"/>
        <v>0</v>
      </c>
      <c r="Z45" s="700">
        <f t="shared" si="1"/>
        <v>0</v>
      </c>
      <c r="AA45" s="233">
        <f t="shared" si="2"/>
        <v>0</v>
      </c>
    </row>
    <row r="46" spans="1:27">
      <c r="A46" s="238" t="s">
        <v>326</v>
      </c>
      <c r="B46" s="709">
        <v>3898.2089999999998</v>
      </c>
      <c r="C46" s="710">
        <v>0</v>
      </c>
      <c r="D46" s="712">
        <v>682.69999999999993</v>
      </c>
      <c r="E46" s="713">
        <v>0</v>
      </c>
      <c r="G46" s="238" t="s">
        <v>327</v>
      </c>
      <c r="H46" s="412">
        <f>[10]מים!D50</f>
        <v>298</v>
      </c>
      <c r="I46" s="413">
        <f>[10]מים!L50</f>
        <v>63</v>
      </c>
      <c r="K46" s="238" t="s">
        <v>328</v>
      </c>
      <c r="L46" s="716">
        <v>0</v>
      </c>
      <c r="M46" s="716">
        <v>0</v>
      </c>
      <c r="N46" s="238" t="s">
        <v>328</v>
      </c>
      <c r="O46" s="421">
        <f>[10]כמות!D51</f>
        <v>77382.919999999984</v>
      </c>
      <c r="V46" s="238" t="s">
        <v>327</v>
      </c>
      <c r="W46" s="759">
        <v>0.2</v>
      </c>
      <c r="X46" s="759">
        <v>0.3</v>
      </c>
      <c r="Y46" s="700">
        <f t="shared" si="0"/>
        <v>23010.710800000001</v>
      </c>
      <c r="Z46" s="700">
        <f t="shared" si="1"/>
        <v>23010710.800000001</v>
      </c>
      <c r="AA46" s="233">
        <f t="shared" si="2"/>
        <v>32.03310000000203</v>
      </c>
    </row>
    <row r="47" spans="1:27">
      <c r="A47" s="238" t="s">
        <v>327</v>
      </c>
      <c r="B47" s="709">
        <v>115053.554</v>
      </c>
      <c r="C47" s="710">
        <v>0</v>
      </c>
      <c r="D47" s="712">
        <v>106.77700000000678</v>
      </c>
      <c r="E47" s="713">
        <v>0</v>
      </c>
      <c r="G47" s="238" t="s">
        <v>328</v>
      </c>
      <c r="H47" s="412">
        <f>[10]מים!D51</f>
        <v>531</v>
      </c>
      <c r="I47" s="413">
        <f>[10]מים!L51</f>
        <v>114</v>
      </c>
      <c r="K47" s="238" t="s">
        <v>329</v>
      </c>
      <c r="L47" s="716">
        <v>0</v>
      </c>
      <c r="M47" s="716">
        <v>2.8</v>
      </c>
      <c r="N47" s="238" t="s">
        <v>329</v>
      </c>
      <c r="O47" s="421">
        <f>[10]כמות!D53</f>
        <v>0</v>
      </c>
      <c r="V47" s="238" t="s">
        <v>328</v>
      </c>
      <c r="W47" s="759">
        <v>0.7</v>
      </c>
      <c r="X47" s="759">
        <v>0.8</v>
      </c>
      <c r="Y47" s="700">
        <f t="shared" si="0"/>
        <v>43418.363225999965</v>
      </c>
      <c r="Z47" s="700">
        <f t="shared" si="1"/>
        <v>43418363.225999966</v>
      </c>
      <c r="AA47" s="233">
        <f t="shared" si="2"/>
        <v>7027.7561600000045</v>
      </c>
    </row>
    <row r="48" spans="1:27">
      <c r="A48" s="238" t="s">
        <v>328</v>
      </c>
      <c r="B48" s="709">
        <v>62026.233179999952</v>
      </c>
      <c r="C48" s="710">
        <v>0</v>
      </c>
      <c r="D48" s="712">
        <v>8784.6952000000056</v>
      </c>
      <c r="E48" s="713">
        <v>0</v>
      </c>
      <c r="G48" s="238" t="s">
        <v>329</v>
      </c>
      <c r="H48" s="412">
        <f>[10]מים!D53</f>
        <v>0</v>
      </c>
      <c r="I48" s="413">
        <f>[10]מים!L53</f>
        <v>25</v>
      </c>
      <c r="K48" s="238" t="s">
        <v>330</v>
      </c>
      <c r="L48" s="716">
        <v>0</v>
      </c>
      <c r="M48" s="716">
        <v>1.4</v>
      </c>
      <c r="N48" s="238" t="s">
        <v>330</v>
      </c>
      <c r="O48" s="421">
        <f>[10]כמות!D54</f>
        <v>0</v>
      </c>
      <c r="V48" s="238" t="s">
        <v>329</v>
      </c>
      <c r="W48" s="759">
        <v>0</v>
      </c>
      <c r="X48" s="759">
        <v>7.3</v>
      </c>
      <c r="Y48" s="700">
        <f t="shared" si="0"/>
        <v>0</v>
      </c>
      <c r="Z48" s="700">
        <f t="shared" si="1"/>
        <v>0</v>
      </c>
      <c r="AA48" s="233">
        <f t="shared" si="2"/>
        <v>874911.75030999992</v>
      </c>
    </row>
    <row r="49" spans="1:27">
      <c r="A49" s="238" t="s">
        <v>329</v>
      </c>
      <c r="B49" s="709">
        <v>0</v>
      </c>
      <c r="C49" s="710">
        <v>0</v>
      </c>
      <c r="D49" s="712">
        <v>119850.92469999999</v>
      </c>
      <c r="E49" s="713">
        <v>0</v>
      </c>
      <c r="G49" s="238" t="s">
        <v>330</v>
      </c>
      <c r="H49" s="412">
        <f>[10]מים!D54</f>
        <v>0</v>
      </c>
      <c r="I49" s="413">
        <f>[10]מים!L54</f>
        <v>677</v>
      </c>
      <c r="K49" s="238" t="s">
        <v>331</v>
      </c>
      <c r="L49" s="716">
        <v>0</v>
      </c>
      <c r="M49" s="716">
        <v>0</v>
      </c>
      <c r="N49" s="238" t="s">
        <v>331</v>
      </c>
      <c r="O49" s="421">
        <f>[10]כמות!D55</f>
        <v>0</v>
      </c>
      <c r="V49" s="238" t="s">
        <v>330</v>
      </c>
      <c r="W49" s="759">
        <v>0</v>
      </c>
      <c r="X49" s="759">
        <v>5</v>
      </c>
      <c r="Y49" s="700">
        <f t="shared" si="0"/>
        <v>0</v>
      </c>
      <c r="Z49" s="700">
        <f t="shared" si="1"/>
        <v>0</v>
      </c>
      <c r="AA49" s="233">
        <f t="shared" si="2"/>
        <v>7456.35</v>
      </c>
    </row>
    <row r="50" spans="1:27">
      <c r="A50" s="238" t="s">
        <v>330</v>
      </c>
      <c r="B50" s="709">
        <v>0</v>
      </c>
      <c r="C50" s="710">
        <v>0</v>
      </c>
      <c r="D50" s="712">
        <v>1491.27</v>
      </c>
      <c r="E50" s="713">
        <v>0</v>
      </c>
      <c r="G50" s="238" t="s">
        <v>331</v>
      </c>
      <c r="H50" s="412">
        <f>[10]מים!D55</f>
        <v>0</v>
      </c>
      <c r="I50" s="413">
        <f>[10]מים!L55</f>
        <v>0</v>
      </c>
      <c r="K50" s="238" t="s">
        <v>332</v>
      </c>
      <c r="L50" s="716">
        <v>0</v>
      </c>
      <c r="M50" s="716">
        <v>0.8</v>
      </c>
      <c r="N50" s="238" t="s">
        <v>332</v>
      </c>
      <c r="O50" s="421">
        <f>[10]כמות!D57</f>
        <v>39944.73684210526</v>
      </c>
      <c r="V50" s="238" t="s">
        <v>331</v>
      </c>
      <c r="W50" s="759">
        <v>0</v>
      </c>
      <c r="X50" s="759">
        <v>4.5</v>
      </c>
      <c r="Y50" s="700">
        <f t="shared" si="0"/>
        <v>0</v>
      </c>
      <c r="Z50" s="700">
        <f t="shared" si="1"/>
        <v>0</v>
      </c>
      <c r="AA50" s="233">
        <f t="shared" si="2"/>
        <v>47779.684875000006</v>
      </c>
    </row>
    <row r="51" spans="1:27">
      <c r="A51" s="238" t="s">
        <v>331</v>
      </c>
      <c r="B51" s="709">
        <v>0</v>
      </c>
      <c r="C51" s="710">
        <v>0</v>
      </c>
      <c r="D51" s="712">
        <v>10617.707750000001</v>
      </c>
      <c r="E51" s="713">
        <v>0</v>
      </c>
      <c r="G51" s="238" t="s">
        <v>332</v>
      </c>
      <c r="H51" s="412">
        <f>[10]מים!D57</f>
        <v>0</v>
      </c>
      <c r="I51" s="413">
        <f>[10]מים!L57</f>
        <v>18</v>
      </c>
      <c r="K51" s="238" t="s">
        <v>333</v>
      </c>
      <c r="L51" s="716">
        <v>1.6</v>
      </c>
      <c r="M51" s="716">
        <v>1.6</v>
      </c>
      <c r="N51" s="238" t="s">
        <v>333</v>
      </c>
      <c r="O51" s="421">
        <f>[10]כמות!D58</f>
        <v>23500</v>
      </c>
      <c r="V51" s="238" t="s">
        <v>332</v>
      </c>
      <c r="W51" s="759">
        <v>3.7</v>
      </c>
      <c r="X51" s="759">
        <v>3.3</v>
      </c>
      <c r="Y51" s="700">
        <f t="shared" si="0"/>
        <v>0</v>
      </c>
      <c r="Z51" s="700">
        <f t="shared" si="1"/>
        <v>0</v>
      </c>
      <c r="AA51" s="233">
        <f t="shared" si="2"/>
        <v>150575.69669999997</v>
      </c>
    </row>
    <row r="52" spans="1:27">
      <c r="A52" s="238" t="s">
        <v>332</v>
      </c>
      <c r="B52" s="711">
        <v>0</v>
      </c>
      <c r="C52" s="710">
        <v>0</v>
      </c>
      <c r="D52" s="715">
        <v>45628.998999999996</v>
      </c>
      <c r="E52" s="713">
        <v>0</v>
      </c>
      <c r="G52" s="238" t="s">
        <v>333</v>
      </c>
      <c r="H52" s="412">
        <f>[10]מים!D58</f>
        <v>4129</v>
      </c>
      <c r="I52" s="413">
        <f>[10]מים!L58</f>
        <v>2801</v>
      </c>
      <c r="K52" s="238" t="s">
        <v>334</v>
      </c>
      <c r="L52" s="719">
        <v>0</v>
      </c>
      <c r="M52" s="719">
        <v>2.1</v>
      </c>
      <c r="N52" s="238" t="s">
        <v>334</v>
      </c>
      <c r="O52" s="421">
        <f>[10]כמות!D59</f>
        <v>69766.210526315786</v>
      </c>
      <c r="V52" s="238" t="s">
        <v>333</v>
      </c>
      <c r="W52" s="759">
        <v>22.1</v>
      </c>
      <c r="X52" s="759">
        <v>23.9</v>
      </c>
      <c r="Y52" s="700">
        <f t="shared" si="0"/>
        <v>517184.2</v>
      </c>
      <c r="Z52" s="700">
        <f t="shared" si="1"/>
        <v>517184200</v>
      </c>
      <c r="AA52" s="233">
        <f t="shared" si="2"/>
        <v>147152.10879999993</v>
      </c>
    </row>
    <row r="53" spans="1:27">
      <c r="A53" s="238" t="s">
        <v>333</v>
      </c>
      <c r="B53" s="709">
        <v>23402</v>
      </c>
      <c r="C53" s="710">
        <v>0</v>
      </c>
      <c r="D53" s="712">
        <v>6156.9919999999975</v>
      </c>
      <c r="E53" s="713">
        <v>0</v>
      </c>
      <c r="G53" s="238" t="s">
        <v>334</v>
      </c>
      <c r="H53" s="412">
        <f>[10]מים!D59</f>
        <v>0</v>
      </c>
      <c r="I53" s="413">
        <f>[10]מים!L59</f>
        <v>0</v>
      </c>
      <c r="K53" s="238" t="s">
        <v>335</v>
      </c>
      <c r="L53" s="716">
        <v>0</v>
      </c>
      <c r="M53" s="716">
        <v>0</v>
      </c>
      <c r="N53" s="238" t="s">
        <v>335</v>
      </c>
      <c r="O53" s="421">
        <f>[10]כמות!D60</f>
        <v>5851</v>
      </c>
      <c r="V53" s="238" t="s">
        <v>334</v>
      </c>
      <c r="W53" s="759">
        <v>0</v>
      </c>
      <c r="X53" s="759">
        <v>0</v>
      </c>
      <c r="Y53" s="700">
        <f t="shared" si="0"/>
        <v>0</v>
      </c>
      <c r="Z53" s="700">
        <f t="shared" si="1"/>
        <v>0</v>
      </c>
      <c r="AA53" s="233">
        <f t="shared" si="2"/>
        <v>0</v>
      </c>
    </row>
    <row r="54" spans="1:27">
      <c r="A54" s="238" t="s">
        <v>334</v>
      </c>
      <c r="B54" s="711">
        <v>0</v>
      </c>
      <c r="C54" s="710">
        <v>0</v>
      </c>
      <c r="D54" s="715">
        <v>186618.598</v>
      </c>
      <c r="E54" s="713">
        <v>0</v>
      </c>
      <c r="G54" s="238" t="s">
        <v>335</v>
      </c>
      <c r="H54" s="412">
        <f>[10]מים!D60</f>
        <v>24</v>
      </c>
      <c r="I54" s="413">
        <f>[10]מים!L60</f>
        <v>34</v>
      </c>
      <c r="K54" s="238" t="s">
        <v>336</v>
      </c>
      <c r="L54" s="720">
        <v>16.350999999999999</v>
      </c>
      <c r="M54" s="716">
        <v>19.7</v>
      </c>
      <c r="N54" s="238" t="s">
        <v>336</v>
      </c>
      <c r="O54" s="421">
        <f>[10]כמות!D62</f>
        <v>58800.72</v>
      </c>
      <c r="V54" s="238" t="s">
        <v>335</v>
      </c>
      <c r="W54" s="759">
        <v>1.3</v>
      </c>
      <c r="X54" s="759">
        <v>0.8</v>
      </c>
      <c r="Y54" s="700">
        <f t="shared" si="0"/>
        <v>7291.1280000000006</v>
      </c>
      <c r="Z54" s="700">
        <f t="shared" si="1"/>
        <v>7291128.0000000009</v>
      </c>
      <c r="AA54" s="233">
        <f t="shared" si="2"/>
        <v>1071.2000000000003</v>
      </c>
    </row>
    <row r="55" spans="1:27">
      <c r="A55" s="238" t="s">
        <v>335</v>
      </c>
      <c r="B55" s="709">
        <v>5608.56</v>
      </c>
      <c r="C55" s="710">
        <v>0</v>
      </c>
      <c r="D55" s="712">
        <v>1339.0000000000002</v>
      </c>
      <c r="E55" s="713">
        <v>0</v>
      </c>
      <c r="G55" s="238" t="s">
        <v>336</v>
      </c>
      <c r="H55" s="412">
        <f>[10]מים!D62</f>
        <v>302</v>
      </c>
      <c r="I55" s="413">
        <f>[10]מים!L62</f>
        <v>177</v>
      </c>
      <c r="K55" s="238" t="s">
        <v>337</v>
      </c>
      <c r="L55" s="716">
        <v>25.6</v>
      </c>
      <c r="M55" s="716">
        <v>25.6</v>
      </c>
      <c r="N55" s="238" t="s">
        <v>337</v>
      </c>
      <c r="O55" s="421">
        <f>[10]כמות!D63</f>
        <v>16891.559999999998</v>
      </c>
      <c r="V55" s="238" t="s">
        <v>336</v>
      </c>
      <c r="W55" s="826">
        <v>0.25323863727730983</v>
      </c>
      <c r="X55" s="821">
        <v>166</v>
      </c>
      <c r="Y55" s="700">
        <f t="shared" si="0"/>
        <v>12000</v>
      </c>
      <c r="Z55" s="700">
        <f t="shared" si="1"/>
        <v>12000000</v>
      </c>
      <c r="AA55" s="233">
        <f t="shared" si="2"/>
        <v>11062898.0406</v>
      </c>
    </row>
    <row r="56" spans="1:27">
      <c r="A56" s="238" t="s">
        <v>336</v>
      </c>
      <c r="B56" s="709">
        <v>47386.134000000005</v>
      </c>
      <c r="C56" s="710">
        <v>0</v>
      </c>
      <c r="D56" s="712">
        <v>66643.964099999997</v>
      </c>
      <c r="E56" s="713">
        <v>0</v>
      </c>
      <c r="G56" s="238" t="s">
        <v>337</v>
      </c>
      <c r="H56" s="412">
        <f>[10]מים!D63</f>
        <v>96</v>
      </c>
      <c r="I56" s="413">
        <f>[10]מים!L63</f>
        <v>0</v>
      </c>
      <c r="K56" s="238" t="s">
        <v>338</v>
      </c>
      <c r="L56" s="716">
        <v>5.77</v>
      </c>
      <c r="M56" s="716">
        <v>5.77</v>
      </c>
      <c r="N56" s="238" t="s">
        <v>338</v>
      </c>
      <c r="O56" s="421">
        <f>[10]כמות!D64</f>
        <v>11393.409999999998</v>
      </c>
      <c r="V56" s="238" t="s">
        <v>337</v>
      </c>
      <c r="W56" s="821">
        <v>20</v>
      </c>
      <c r="X56" s="821">
        <v>20</v>
      </c>
      <c r="Y56" s="700">
        <f t="shared" si="0"/>
        <v>321851.19999999995</v>
      </c>
      <c r="Z56" s="700">
        <f t="shared" si="1"/>
        <v>321851199.99999994</v>
      </c>
      <c r="AA56" s="233">
        <f t="shared" si="2"/>
        <v>14623.152600000034</v>
      </c>
    </row>
    <row r="57" spans="1:27">
      <c r="A57" s="238" t="s">
        <v>337</v>
      </c>
      <c r="B57" s="709">
        <v>16092.559999999998</v>
      </c>
      <c r="C57" s="710">
        <v>0</v>
      </c>
      <c r="D57" s="712">
        <v>731.15763000000175</v>
      </c>
      <c r="E57" s="713">
        <v>0</v>
      </c>
      <c r="G57" s="238" t="s">
        <v>338</v>
      </c>
      <c r="H57" s="412">
        <f>[10]מים!D64</f>
        <v>237</v>
      </c>
      <c r="I57" s="413">
        <f>[10]מים!L64</f>
        <v>0</v>
      </c>
      <c r="K57" s="238" t="s">
        <v>339</v>
      </c>
      <c r="L57" s="721">
        <v>0.99450000000000005</v>
      </c>
      <c r="M57" s="716">
        <v>1.53</v>
      </c>
      <c r="N57" s="238" t="s">
        <v>339</v>
      </c>
      <c r="O57" s="421">
        <f>[10]כמות!D65</f>
        <v>421908.58799999999</v>
      </c>
      <c r="V57" s="238" t="s">
        <v>338</v>
      </c>
      <c r="W57" s="821">
        <v>0</v>
      </c>
      <c r="X57" s="822">
        <v>0</v>
      </c>
      <c r="Y57" s="700">
        <f t="shared" si="0"/>
        <v>0</v>
      </c>
      <c r="Z57" s="700">
        <f t="shared" si="1"/>
        <v>0</v>
      </c>
      <c r="AA57" s="233">
        <f t="shared" si="2"/>
        <v>0</v>
      </c>
    </row>
    <row r="58" spans="1:27">
      <c r="A58" s="238" t="s">
        <v>338</v>
      </c>
      <c r="B58" s="709">
        <v>11393.409999999998</v>
      </c>
      <c r="C58" s="710">
        <v>0</v>
      </c>
      <c r="D58" s="712">
        <v>0</v>
      </c>
      <c r="E58" s="713">
        <v>0</v>
      </c>
      <c r="G58" s="238" t="s">
        <v>339</v>
      </c>
      <c r="H58" s="412">
        <f>[10]מים!D65</f>
        <v>179</v>
      </c>
      <c r="I58" s="413">
        <f>[10]מים!L65</f>
        <v>73</v>
      </c>
      <c r="K58" s="238" t="s">
        <v>340</v>
      </c>
      <c r="L58" s="721">
        <v>3.7504999999999997</v>
      </c>
      <c r="M58" s="716">
        <v>5.77</v>
      </c>
      <c r="N58" s="238" t="s">
        <v>340</v>
      </c>
      <c r="O58" s="421">
        <f>[10]כמות!D66</f>
        <v>70132.991399999999</v>
      </c>
      <c r="V58" s="238" t="s">
        <v>339</v>
      </c>
      <c r="W58" s="822">
        <v>0</v>
      </c>
      <c r="X58" s="822">
        <v>4.5999999999999996</v>
      </c>
      <c r="Y58" s="700">
        <f t="shared" si="0"/>
        <v>0</v>
      </c>
      <c r="Z58" s="700">
        <f t="shared" si="1"/>
        <v>0</v>
      </c>
      <c r="AA58" s="233">
        <f t="shared" si="2"/>
        <v>2402.0559900799144</v>
      </c>
    </row>
    <row r="59" spans="1:27">
      <c r="A59" s="238" t="s">
        <v>339</v>
      </c>
      <c r="B59" s="709">
        <v>417941.8456</v>
      </c>
      <c r="C59" s="710">
        <v>0</v>
      </c>
      <c r="D59" s="712">
        <v>522.18608479998147</v>
      </c>
      <c r="E59" s="713">
        <v>0</v>
      </c>
      <c r="G59" s="238" t="s">
        <v>340</v>
      </c>
      <c r="H59" s="412">
        <f>[10]מים!D66</f>
        <v>0</v>
      </c>
      <c r="I59" s="418">
        <f>[10]מים!L66</f>
        <v>0</v>
      </c>
      <c r="K59" s="238" t="s">
        <v>341</v>
      </c>
      <c r="L59" s="716">
        <v>0</v>
      </c>
      <c r="M59" s="716">
        <v>0</v>
      </c>
      <c r="N59" s="238" t="s">
        <v>341</v>
      </c>
      <c r="O59" s="421">
        <f>[10]כמות!D67</f>
        <v>9650.8251400000008</v>
      </c>
      <c r="V59" s="238" t="s">
        <v>340</v>
      </c>
      <c r="W59" s="822">
        <v>0</v>
      </c>
      <c r="X59" s="822">
        <v>0</v>
      </c>
      <c r="Y59" s="700">
        <f t="shared" si="0"/>
        <v>0</v>
      </c>
      <c r="Z59" s="700">
        <f t="shared" si="1"/>
        <v>0</v>
      </c>
      <c r="AA59" s="233">
        <f t="shared" si="2"/>
        <v>0</v>
      </c>
    </row>
    <row r="60" spans="1:27">
      <c r="A60" s="238" t="s">
        <v>340</v>
      </c>
      <c r="B60" s="709">
        <v>69979.800399999993</v>
      </c>
      <c r="C60" s="710">
        <v>0</v>
      </c>
      <c r="D60" s="712">
        <v>0</v>
      </c>
      <c r="E60" s="713">
        <v>0</v>
      </c>
      <c r="G60" s="238" t="s">
        <v>341</v>
      </c>
      <c r="H60" s="412">
        <f>[10]מים!D67</f>
        <v>214</v>
      </c>
      <c r="I60" s="418">
        <f>[10]מים!L67</f>
        <v>42</v>
      </c>
      <c r="K60" s="238" t="s">
        <v>342</v>
      </c>
      <c r="L60" s="716">
        <v>3.46</v>
      </c>
      <c r="M60" s="716">
        <v>3.46</v>
      </c>
      <c r="N60" s="238" t="s">
        <v>342</v>
      </c>
      <c r="O60" s="421">
        <f>[10]כמות!$D$69</f>
        <v>124440.4</v>
      </c>
      <c r="V60" s="238" t="s">
        <v>341</v>
      </c>
      <c r="W60" s="822">
        <v>0</v>
      </c>
      <c r="X60" s="822">
        <v>6.3</v>
      </c>
      <c r="Y60" s="700">
        <f t="shared" si="0"/>
        <v>0</v>
      </c>
      <c r="Z60" s="700">
        <f t="shared" si="1"/>
        <v>0</v>
      </c>
      <c r="AA60" s="233">
        <f t="shared" si="2"/>
        <v>25581.921592500003</v>
      </c>
    </row>
    <row r="61" spans="1:27">
      <c r="A61" s="238" t="s">
        <v>341</v>
      </c>
      <c r="B61" s="709">
        <v>9650.8251400000008</v>
      </c>
      <c r="C61" s="710">
        <v>0</v>
      </c>
      <c r="D61" s="712">
        <v>4060.6224750000006</v>
      </c>
      <c r="E61" s="713">
        <v>0</v>
      </c>
      <c r="G61" s="238" t="s">
        <v>342</v>
      </c>
      <c r="H61" s="412">
        <f>[10]מים!$D$69</f>
        <v>270</v>
      </c>
      <c r="I61" s="418">
        <f>[10]מים!L69</f>
        <v>483</v>
      </c>
      <c r="K61" s="238" t="s">
        <v>343</v>
      </c>
      <c r="L61" s="716">
        <v>3.47</v>
      </c>
      <c r="M61" s="716">
        <v>3.47</v>
      </c>
      <c r="N61" s="238" t="s">
        <v>343</v>
      </c>
      <c r="O61" s="421">
        <f>[10]כמות!D71</f>
        <v>9650.5499999999993</v>
      </c>
      <c r="V61" s="238" t="s">
        <v>342</v>
      </c>
      <c r="W61" s="821">
        <v>0</v>
      </c>
      <c r="X61" s="821">
        <v>4</v>
      </c>
      <c r="Y61" s="700">
        <f t="shared" si="0"/>
        <v>0</v>
      </c>
      <c r="Z61" s="700">
        <f t="shared" si="1"/>
        <v>0</v>
      </c>
      <c r="AA61" s="233">
        <f t="shared" si="2"/>
        <v>23671.488511999989</v>
      </c>
    </row>
    <row r="62" spans="1:27">
      <c r="A62" s="238" t="s">
        <v>342</v>
      </c>
      <c r="B62" s="709">
        <v>124440.4</v>
      </c>
      <c r="C62" s="710">
        <v>0</v>
      </c>
      <c r="D62" s="712">
        <v>5917.8721279999972</v>
      </c>
      <c r="E62" s="713">
        <v>0</v>
      </c>
      <c r="G62" s="238" t="s">
        <v>343</v>
      </c>
      <c r="H62" s="412">
        <f>[10]מים!D71</f>
        <v>0</v>
      </c>
      <c r="I62" s="418">
        <f>[10]מים!L70</f>
        <v>0</v>
      </c>
      <c r="K62" s="238" t="s">
        <v>344</v>
      </c>
      <c r="L62" s="716">
        <v>3.47</v>
      </c>
      <c r="M62" s="716">
        <v>3.47</v>
      </c>
      <c r="N62" s="238" t="s">
        <v>344</v>
      </c>
      <c r="O62" s="421">
        <f>[10]כמות!D72</f>
        <v>0</v>
      </c>
      <c r="V62" s="238" t="s">
        <v>343</v>
      </c>
      <c r="W62" s="822">
        <v>0</v>
      </c>
      <c r="X62" s="822">
        <v>0</v>
      </c>
      <c r="Y62" s="700">
        <f t="shared" si="0"/>
        <v>0</v>
      </c>
      <c r="Z62" s="700">
        <f t="shared" si="1"/>
        <v>0</v>
      </c>
      <c r="AA62" s="233">
        <f t="shared" si="2"/>
        <v>0</v>
      </c>
    </row>
    <row r="63" spans="1:27">
      <c r="A63" s="238" t="s">
        <v>343</v>
      </c>
      <c r="B63" s="709">
        <v>8392.0399999999991</v>
      </c>
      <c r="C63" s="710">
        <v>0</v>
      </c>
      <c r="D63" s="712">
        <v>15650.76351319728</v>
      </c>
      <c r="E63" s="713">
        <v>0</v>
      </c>
      <c r="G63" s="238" t="s">
        <v>344</v>
      </c>
      <c r="H63" s="412">
        <f>[10]מים!D72</f>
        <v>0</v>
      </c>
      <c r="I63" s="418">
        <f>[10]מים!L71</f>
        <v>0</v>
      </c>
      <c r="K63" s="238" t="s">
        <v>345</v>
      </c>
      <c r="L63" s="716">
        <v>3.49</v>
      </c>
      <c r="M63" s="716">
        <v>3.49</v>
      </c>
      <c r="N63" s="238" t="s">
        <v>345</v>
      </c>
      <c r="O63" s="421">
        <f>[10]כמות!D73</f>
        <v>0</v>
      </c>
      <c r="V63" s="238" t="s">
        <v>344</v>
      </c>
      <c r="W63" s="822">
        <v>0</v>
      </c>
      <c r="X63" s="822">
        <v>0</v>
      </c>
      <c r="Y63" s="700">
        <f t="shared" si="0"/>
        <v>0</v>
      </c>
      <c r="Z63" s="700">
        <f t="shared" si="1"/>
        <v>0</v>
      </c>
      <c r="AA63" s="233">
        <f t="shared" si="2"/>
        <v>0</v>
      </c>
    </row>
    <row r="64" spans="1:27">
      <c r="A64" s="238" t="s">
        <v>344</v>
      </c>
      <c r="B64" s="709">
        <v>0</v>
      </c>
      <c r="C64" s="710">
        <v>0</v>
      </c>
      <c r="D64" s="712">
        <v>40252.179258677286</v>
      </c>
      <c r="E64" s="713">
        <v>0</v>
      </c>
      <c r="G64" s="238" t="s">
        <v>345</v>
      </c>
      <c r="H64" s="412">
        <f>[10]מים!D73</f>
        <v>0</v>
      </c>
      <c r="I64" s="418">
        <f>[10]מים!L72</f>
        <v>0</v>
      </c>
      <c r="K64" s="238" t="s">
        <v>346</v>
      </c>
      <c r="L64" s="722">
        <v>0.86519999999999997</v>
      </c>
      <c r="M64" s="722">
        <v>1.03</v>
      </c>
      <c r="N64" s="238" t="s">
        <v>346</v>
      </c>
      <c r="O64" s="421">
        <f>[10]כמות!D75</f>
        <v>1607525.76</v>
      </c>
      <c r="V64" s="238" t="s">
        <v>345</v>
      </c>
      <c r="W64" s="822">
        <v>0</v>
      </c>
      <c r="X64" s="822">
        <v>0</v>
      </c>
      <c r="Y64" s="700">
        <f t="shared" si="0"/>
        <v>0</v>
      </c>
      <c r="Z64" s="700">
        <f t="shared" si="1"/>
        <v>0</v>
      </c>
      <c r="AA64" s="233">
        <f t="shared" si="2"/>
        <v>0</v>
      </c>
    </row>
    <row r="65" spans="1:27">
      <c r="A65" s="238" t="s">
        <v>345</v>
      </c>
      <c r="B65" s="709">
        <v>0</v>
      </c>
      <c r="C65" s="710">
        <v>0</v>
      </c>
      <c r="D65" s="712">
        <v>10837.113799999999</v>
      </c>
      <c r="E65" s="713">
        <v>0</v>
      </c>
      <c r="G65" s="238" t="s">
        <v>346</v>
      </c>
      <c r="H65" s="412">
        <f>[10]מים!D75</f>
        <v>25</v>
      </c>
      <c r="I65" s="418">
        <f>[10]מים!L75</f>
        <v>35</v>
      </c>
      <c r="K65" s="238" t="s">
        <v>347</v>
      </c>
      <c r="L65" s="307">
        <v>0</v>
      </c>
      <c r="M65" s="307">
        <v>0</v>
      </c>
      <c r="N65" s="238" t="s">
        <v>347</v>
      </c>
      <c r="O65" s="421">
        <f>[10]כמות!D76</f>
        <v>48149.672899999998</v>
      </c>
      <c r="V65" s="238" t="s">
        <v>346</v>
      </c>
      <c r="W65" s="821">
        <v>0</v>
      </c>
      <c r="X65" s="822">
        <v>1.2</v>
      </c>
      <c r="Y65" s="700">
        <f t="shared" si="0"/>
        <v>0</v>
      </c>
      <c r="Z65" s="700">
        <f t="shared" si="1"/>
        <v>0</v>
      </c>
      <c r="AA65" s="233">
        <f t="shared" si="2"/>
        <v>167822.77200000008</v>
      </c>
    </row>
    <row r="66" spans="1:27" ht="15" thickBot="1">
      <c r="A66" s="238" t="s">
        <v>346</v>
      </c>
      <c r="B66" s="709">
        <v>1550184.9810079336</v>
      </c>
      <c r="C66" s="710">
        <v>6628.5420920664847</v>
      </c>
      <c r="D66" s="712">
        <v>139256.85209206658</v>
      </c>
      <c r="E66" s="713">
        <v>595.45790793351512</v>
      </c>
      <c r="G66" s="238" t="s">
        <v>347</v>
      </c>
      <c r="H66" s="412">
        <f>[10]מים!D76</f>
        <v>0</v>
      </c>
      <c r="I66" s="418">
        <f>[10]מים!L76</f>
        <v>0</v>
      </c>
      <c r="K66" s="240" t="s">
        <v>348</v>
      </c>
      <c r="L66" s="321">
        <v>0</v>
      </c>
      <c r="M66" s="321">
        <v>0</v>
      </c>
      <c r="N66" s="240" t="s">
        <v>348</v>
      </c>
      <c r="O66" s="422">
        <f>[10]כמות!D77</f>
        <v>0</v>
      </c>
      <c r="V66" s="238" t="s">
        <v>347</v>
      </c>
      <c r="W66" s="759">
        <v>0</v>
      </c>
      <c r="X66" s="759">
        <v>0</v>
      </c>
      <c r="Y66" s="700">
        <f t="shared" si="0"/>
        <v>0</v>
      </c>
      <c r="Z66" s="700">
        <f t="shared" si="1"/>
        <v>0</v>
      </c>
      <c r="AA66" s="233">
        <f t="shared" si="2"/>
        <v>0</v>
      </c>
    </row>
    <row r="67" spans="1:27" ht="15" thickBot="1">
      <c r="A67" s="238" t="s">
        <v>347</v>
      </c>
      <c r="B67" s="709">
        <v>48149.672899999998</v>
      </c>
      <c r="C67" s="710">
        <v>0</v>
      </c>
      <c r="D67" s="712">
        <v>409.50000000000108</v>
      </c>
      <c r="E67" s="713">
        <v>0</v>
      </c>
      <c r="G67" s="240" t="s">
        <v>348</v>
      </c>
      <c r="H67" s="419">
        <f>[10]מים!D77</f>
        <v>0</v>
      </c>
      <c r="I67" s="420">
        <f>[10]מים!L77</f>
        <v>0</v>
      </c>
      <c r="V67" s="243" t="s">
        <v>348</v>
      </c>
      <c r="W67" s="759">
        <v>0</v>
      </c>
      <c r="X67" s="759">
        <v>0</v>
      </c>
      <c r="Y67" s="700">
        <f t="shared" si="0"/>
        <v>0</v>
      </c>
      <c r="Z67" s="700">
        <f t="shared" si="1"/>
        <v>0</v>
      </c>
      <c r="AA67" s="233">
        <f t="shared" si="2"/>
        <v>0</v>
      </c>
    </row>
    <row r="68" spans="1:27" ht="15" thickBot="1">
      <c r="A68" s="240" t="s">
        <v>348</v>
      </c>
      <c r="B68" s="321">
        <v>0</v>
      </c>
      <c r="C68" s="541">
        <v>0</v>
      </c>
      <c r="D68" s="712">
        <v>6070.3829999999998</v>
      </c>
      <c r="E68" s="713">
        <v>0</v>
      </c>
      <c r="H68" s="659"/>
      <c r="I68" s="658"/>
      <c r="W68" s="660"/>
      <c r="X68" s="660"/>
    </row>
    <row r="69" spans="1:27" ht="15" thickBot="1">
      <c r="B69" s="657"/>
      <c r="D69" s="663"/>
      <c r="Y69" s="700">
        <f>SUM(Y4:Y67)</f>
        <v>4308191.5551926913</v>
      </c>
      <c r="Z69" s="700">
        <f>SUM(Z4:Z67)</f>
        <v>4308191555.1926908</v>
      </c>
      <c r="AA69" s="233">
        <f>SUM(AA4:AA67)</f>
        <v>22120968.325931273</v>
      </c>
    </row>
    <row r="70" spans="1:27" ht="18.75" thickBot="1">
      <c r="A70" s="922" t="s">
        <v>275</v>
      </c>
      <c r="B70" s="923"/>
      <c r="C70" s="923"/>
      <c r="D70" s="923"/>
      <c r="E70" s="924"/>
      <c r="Y70" s="700">
        <f>Y69/1000</f>
        <v>4308.1915551926913</v>
      </c>
      <c r="Z70" s="700"/>
      <c r="AA70" s="233">
        <f>AA69/1000</f>
        <v>22120.968325931273</v>
      </c>
    </row>
    <row r="71" spans="1:27" ht="16.5" thickBot="1">
      <c r="A71" s="925"/>
      <c r="B71" s="927">
        <v>2017</v>
      </c>
      <c r="C71" s="927"/>
      <c r="D71" s="927"/>
      <c r="E71" s="928"/>
    </row>
    <row r="72" spans="1:27" ht="18.75" thickBot="1">
      <c r="A72" s="926"/>
      <c r="B72" s="929" t="s">
        <v>277</v>
      </c>
      <c r="C72" s="929"/>
      <c r="D72" s="929" t="s">
        <v>278</v>
      </c>
      <c r="E72" s="930"/>
      <c r="G72" s="931" t="s">
        <v>1513</v>
      </c>
      <c r="H72" s="932"/>
      <c r="I72" s="933"/>
    </row>
    <row r="73" spans="1:27" ht="15">
      <c r="A73" s="926"/>
      <c r="B73" s="231" t="s">
        <v>282</v>
      </c>
      <c r="C73" s="231" t="s">
        <v>283</v>
      </c>
      <c r="D73" s="231" t="s">
        <v>282</v>
      </c>
      <c r="E73" s="232" t="s">
        <v>283</v>
      </c>
      <c r="G73" s="695"/>
      <c r="H73" s="696" t="s">
        <v>1517</v>
      </c>
      <c r="I73" s="697" t="s">
        <v>404</v>
      </c>
    </row>
    <row r="74" spans="1:27" ht="15">
      <c r="A74" s="213" t="s">
        <v>349</v>
      </c>
      <c r="B74" s="235">
        <f>SUBTOTAL(9,B5:B9)</f>
        <v>58705.99934311329</v>
      </c>
      <c r="C74" s="235">
        <f>SUBTOTAL(9,C5:C9)</f>
        <v>77612.689656886709</v>
      </c>
      <c r="D74" s="235">
        <f>SUBTOTAL(9,D5:D9)</f>
        <v>1571122.9494768865</v>
      </c>
      <c r="E74" s="236">
        <f>SUBTOTAL(9,E5:E9)</f>
        <v>789378.77505644667</v>
      </c>
      <c r="G74" s="698" t="s">
        <v>439</v>
      </c>
      <c r="H74" s="703">
        <v>1315628.2400000002</v>
      </c>
      <c r="I74" s="701">
        <v>398936</v>
      </c>
    </row>
    <row r="75" spans="1:27" ht="15">
      <c r="A75" s="213" t="s">
        <v>350</v>
      </c>
      <c r="B75" s="235">
        <f>SUBTOTAL(9,B10:B11)</f>
        <v>367982</v>
      </c>
      <c r="C75" s="235">
        <f>SUBTOTAL(9,C10:C11)</f>
        <v>0</v>
      </c>
      <c r="D75" s="235">
        <f>SUBTOTAL(9,D10:D11)</f>
        <v>10977.999999999998</v>
      </c>
      <c r="E75" s="236">
        <f>SUBTOTAL(9,E10:E11)</f>
        <v>0</v>
      </c>
      <c r="G75" s="698" t="s">
        <v>79</v>
      </c>
      <c r="H75" s="703">
        <v>114042.37960341462</v>
      </c>
      <c r="I75" s="701">
        <v>1339.7275568163604</v>
      </c>
    </row>
    <row r="76" spans="1:27" ht="30.75" thickBot="1">
      <c r="A76" s="213" t="s">
        <v>351</v>
      </c>
      <c r="B76" s="235">
        <f>SUBTOTAL(9,B12:B13)</f>
        <v>5830.4266711298678</v>
      </c>
      <c r="C76" s="235">
        <f>SUBTOTAL(9,C12:C13)</f>
        <v>12.340624467616763</v>
      </c>
      <c r="D76" s="235">
        <f>SUBTOTAL(9,D12:D13)</f>
        <v>377329.32462446764</v>
      </c>
      <c r="E76" s="236">
        <f>SUBTOTAL(9,E12:E13)</f>
        <v>1987.6593755323834</v>
      </c>
      <c r="G76" s="699" t="s">
        <v>1514</v>
      </c>
      <c r="H76" s="704">
        <v>2934000</v>
      </c>
      <c r="I76" s="702">
        <v>2168000</v>
      </c>
    </row>
    <row r="77" spans="1:27" ht="15">
      <c r="A77" s="213" t="s">
        <v>352</v>
      </c>
      <c r="B77" s="235">
        <f>SUBTOTAL(9,B14:B18)</f>
        <v>59085.447560000001</v>
      </c>
      <c r="C77" s="235">
        <f>SUBTOTAL(9,C14:C18)</f>
        <v>0</v>
      </c>
      <c r="D77" s="235">
        <f>SUBTOTAL(9,D14:D18)</f>
        <v>41185.536200000002</v>
      </c>
      <c r="E77" s="236">
        <f>SUBTOTAL(9,E14:E18)</f>
        <v>0</v>
      </c>
    </row>
    <row r="78" spans="1:27" ht="15">
      <c r="A78" s="213" t="s">
        <v>353</v>
      </c>
      <c r="B78" s="235">
        <f>SUBTOTAL(9,B19:B22)</f>
        <v>26211.005299999997</v>
      </c>
      <c r="C78" s="235">
        <f>SUBTOTAL(9,C19:C22)</f>
        <v>0</v>
      </c>
      <c r="D78" s="235">
        <f>SUBTOTAL(9,D19:D22)</f>
        <v>93866.897280000005</v>
      </c>
      <c r="E78" s="236">
        <f>SUBTOTAL(9,E19:E22)</f>
        <v>0</v>
      </c>
    </row>
    <row r="79" spans="1:27" ht="15">
      <c r="A79" s="213" t="s">
        <v>354</v>
      </c>
      <c r="B79" s="235">
        <f>SUBTOTAL(9,B23:B30)</f>
        <v>1196909.1216078606</v>
      </c>
      <c r="C79" s="235">
        <f>SUBTOTAL(9,C23:C30)</f>
        <v>3661.0692113690357</v>
      </c>
      <c r="D79" s="235">
        <f>SUBTOTAL(9,D23:D30)</f>
        <v>156908.84100136909</v>
      </c>
      <c r="E79" s="236">
        <f>SUBTOTAL(9,E23:E30)</f>
        <v>338.93078863096446</v>
      </c>
      <c r="G79" s="698" t="s">
        <v>1515</v>
      </c>
      <c r="H79" s="698" t="s">
        <v>1516</v>
      </c>
    </row>
    <row r="80" spans="1:27" ht="15">
      <c r="A80" s="214" t="s">
        <v>355</v>
      </c>
      <c r="B80" s="235">
        <f>SUBTOTAL(9,B31:B48)</f>
        <v>1055136.31693</v>
      </c>
      <c r="C80" s="235">
        <f>SUBTOTAL(9,C31:C48)</f>
        <v>0</v>
      </c>
      <c r="D80" s="235">
        <f>SUBTOTAL(9,D31:D48)</f>
        <v>424609.34938899992</v>
      </c>
      <c r="E80" s="236">
        <f>SUBTOTAL(9,E31:E48)</f>
        <v>0</v>
      </c>
      <c r="G80" s="617"/>
      <c r="H80" s="307">
        <v>7.5999999999999998E-2</v>
      </c>
    </row>
    <row r="81" spans="1:8" ht="15">
      <c r="A81" s="213" t="s">
        <v>356</v>
      </c>
      <c r="B81" s="235">
        <f>SUBTOTAL(9,B49:B51)</f>
        <v>0</v>
      </c>
      <c r="C81" s="235">
        <f>SUBTOTAL(9,C49:C51)</f>
        <v>0</v>
      </c>
      <c r="D81" s="235">
        <f>SUBTOTAL(9,D49:D51)</f>
        <v>131959.90244999999</v>
      </c>
      <c r="E81" s="236">
        <f>SUBTOTAL(9,E49:E51)</f>
        <v>0</v>
      </c>
    </row>
    <row r="82" spans="1:8" ht="15">
      <c r="A82" s="213" t="s">
        <v>357</v>
      </c>
      <c r="B82" s="235">
        <f>SUBTOTAL(9,B52:B55)</f>
        <v>29010.560000000001</v>
      </c>
      <c r="C82" s="235">
        <f>SUBTOTAL(9,C52:C55)</f>
        <v>0</v>
      </c>
      <c r="D82" s="235">
        <f>SUBTOTAL(9,D52:D55)</f>
        <v>239743.58899999998</v>
      </c>
      <c r="E82" s="236">
        <f>SUBTOTAL(9,E52:E55)</f>
        <v>0</v>
      </c>
    </row>
    <row r="83" spans="1:8" ht="15">
      <c r="A83" s="213" t="s">
        <v>358</v>
      </c>
      <c r="B83" s="235">
        <f>SUBTOTAL(9,B56:B61)</f>
        <v>572444.57513999997</v>
      </c>
      <c r="C83" s="235">
        <f>SUBTOTAL(9,C56:C61)</f>
        <v>0</v>
      </c>
      <c r="D83" s="235">
        <f>SUBTOTAL(9,D56:D61)</f>
        <v>71957.930289799973</v>
      </c>
      <c r="E83" s="236">
        <f>SUBTOTAL(9,E56:E61)</f>
        <v>0</v>
      </c>
      <c r="H83" s="700"/>
    </row>
    <row r="84" spans="1:8" ht="15">
      <c r="A84" s="213" t="s">
        <v>342</v>
      </c>
      <c r="B84" s="235">
        <f>SUBTOTAL(9,B62:B62)</f>
        <v>124440.4</v>
      </c>
      <c r="C84" s="235">
        <f>SUBTOTAL(9,C62:C62)</f>
        <v>0</v>
      </c>
      <c r="D84" s="235">
        <f>SUBTOTAL(9,D62:D62)</f>
        <v>5917.8721279999972</v>
      </c>
      <c r="E84" s="236">
        <f>SUBTOTAL(9,E62:E62)</f>
        <v>0</v>
      </c>
      <c r="H84" s="700"/>
    </row>
    <row r="85" spans="1:8" ht="15">
      <c r="A85" s="213" t="s">
        <v>359</v>
      </c>
      <c r="B85" s="235">
        <f>SUBTOTAL(9,B63:B65)</f>
        <v>8392.0399999999991</v>
      </c>
      <c r="C85" s="235">
        <f>SUBTOTAL(9,C63:C65)</f>
        <v>0</v>
      </c>
      <c r="D85" s="235">
        <f>SUBTOTAL(9,D63:D65)</f>
        <v>66740.056571874564</v>
      </c>
      <c r="E85" s="236">
        <f>SUBTOTAL(9,E63:E65)</f>
        <v>0</v>
      </c>
      <c r="H85" s="700"/>
    </row>
    <row r="86" spans="1:8" ht="15.75" thickBot="1">
      <c r="A86" s="215" t="s">
        <v>360</v>
      </c>
      <c r="B86" s="241">
        <f>SUBTOTAL(9,B66:B68)</f>
        <v>1598334.6539079335</v>
      </c>
      <c r="C86" s="241">
        <f>SUBTOTAL(9,C66:C68)</f>
        <v>6628.5420920664847</v>
      </c>
      <c r="D86" s="241">
        <f>SUBTOTAL(9,D66:D68)</f>
        <v>145736.73509206658</v>
      </c>
      <c r="E86" s="242">
        <f>SUBTOTAL(9,E66:E68)</f>
        <v>595.45790793351512</v>
      </c>
      <c r="H86" s="700"/>
    </row>
    <row r="87" spans="1:8">
      <c r="H87" s="700"/>
    </row>
  </sheetData>
  <mergeCells count="20">
    <mergeCell ref="V1:X1"/>
    <mergeCell ref="V2:V3"/>
    <mergeCell ref="W2:X2"/>
    <mergeCell ref="A1:E1"/>
    <mergeCell ref="A2:A4"/>
    <mergeCell ref="B2:E2"/>
    <mergeCell ref="B3:C3"/>
    <mergeCell ref="D3:E3"/>
    <mergeCell ref="G1:I1"/>
    <mergeCell ref="G2:G3"/>
    <mergeCell ref="H2:I2"/>
    <mergeCell ref="N1:O1"/>
    <mergeCell ref="K1:M1"/>
    <mergeCell ref="S5:T5"/>
    <mergeCell ref="A70:E70"/>
    <mergeCell ref="A71:A73"/>
    <mergeCell ref="B71:E71"/>
    <mergeCell ref="B72:C72"/>
    <mergeCell ref="D72:E72"/>
    <mergeCell ref="G72:I7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4.25"/>
  <cols>
    <col min="1" max="1" width="20.875" bestFit="1" customWidth="1"/>
    <col min="2" max="2" width="23.125" bestFit="1" customWidth="1"/>
    <col min="3" max="3" width="23.125" customWidth="1"/>
    <col min="4" max="4" width="26.875" customWidth="1"/>
    <col min="5" max="5" width="15.375" bestFit="1" customWidth="1"/>
  </cols>
  <sheetData>
    <row r="1" spans="1:5" ht="21" thickBot="1">
      <c r="A1" s="940" t="s">
        <v>1507</v>
      </c>
      <c r="B1" s="941"/>
      <c r="C1" s="941"/>
      <c r="D1" s="941"/>
      <c r="E1" s="942"/>
    </row>
    <row r="2" spans="1:5" ht="15.75">
      <c r="A2" s="692"/>
      <c r="B2" s="693" t="s">
        <v>1518</v>
      </c>
      <c r="C2" s="693" t="s">
        <v>1519</v>
      </c>
      <c r="D2" s="693" t="s">
        <v>1512</v>
      </c>
      <c r="E2" s="694" t="s">
        <v>1520</v>
      </c>
    </row>
    <row r="3" spans="1:5">
      <c r="A3" s="688" t="s">
        <v>1508</v>
      </c>
      <c r="B3" s="705">
        <f>10076974.5</f>
        <v>10076974.5</v>
      </c>
      <c r="C3" s="705">
        <f>B3/1000000</f>
        <v>10.0769745</v>
      </c>
      <c r="D3" s="706">
        <v>1223457666</v>
      </c>
      <c r="E3" s="707">
        <f>D3/1000000000</f>
        <v>1.2234576660000001</v>
      </c>
    </row>
    <row r="4" spans="1:5">
      <c r="A4" s="688" t="s">
        <v>405</v>
      </c>
      <c r="B4" s="706">
        <v>1371717</v>
      </c>
      <c r="C4" s="705">
        <f t="shared" ref="C4:C11" si="0">B4/1000000</f>
        <v>1.3717170000000001</v>
      </c>
      <c r="D4" s="706">
        <v>133574555</v>
      </c>
      <c r="E4" s="707">
        <f t="shared" ref="E4:E11" si="1">D4/1000000000</f>
        <v>0.13357455500000001</v>
      </c>
    </row>
    <row r="5" spans="1:5">
      <c r="A5" s="688" t="s">
        <v>403</v>
      </c>
      <c r="B5" s="706">
        <v>0</v>
      </c>
      <c r="C5" s="705">
        <f t="shared" si="0"/>
        <v>0</v>
      </c>
      <c r="D5" s="706">
        <v>13126967</v>
      </c>
      <c r="E5" s="707">
        <f t="shared" si="1"/>
        <v>1.3126967E-2</v>
      </c>
    </row>
    <row r="6" spans="1:5">
      <c r="A6" s="688" t="s">
        <v>413</v>
      </c>
      <c r="B6" s="706">
        <v>3274529</v>
      </c>
      <c r="C6" s="705">
        <f t="shared" si="0"/>
        <v>3.2745289999999998</v>
      </c>
      <c r="D6" s="706">
        <v>382429558</v>
      </c>
      <c r="E6" s="707">
        <f t="shared" si="1"/>
        <v>0.382429558</v>
      </c>
    </row>
    <row r="7" spans="1:5">
      <c r="A7" s="688" t="s">
        <v>404</v>
      </c>
      <c r="B7" s="706">
        <v>1595160.4100000001</v>
      </c>
      <c r="C7" s="705">
        <f t="shared" si="0"/>
        <v>1.5951604100000001</v>
      </c>
      <c r="D7" s="706">
        <v>127523424</v>
      </c>
      <c r="E7" s="707">
        <f t="shared" si="1"/>
        <v>0.127523424</v>
      </c>
    </row>
    <row r="8" spans="1:5">
      <c r="A8" s="688" t="s">
        <v>1488</v>
      </c>
      <c r="B8" s="706">
        <v>798575.70149999997</v>
      </c>
      <c r="C8" s="705">
        <f t="shared" si="0"/>
        <v>0.79857570150000001</v>
      </c>
      <c r="D8" s="706">
        <v>138796823</v>
      </c>
      <c r="E8" s="707">
        <f t="shared" si="1"/>
        <v>0.13879682300000001</v>
      </c>
    </row>
    <row r="9" spans="1:5">
      <c r="A9" s="688" t="s">
        <v>1509</v>
      </c>
      <c r="B9" s="706">
        <v>625986</v>
      </c>
      <c r="C9" s="705">
        <f t="shared" si="0"/>
        <v>0.62598600000000004</v>
      </c>
      <c r="D9" s="706">
        <v>79816888</v>
      </c>
      <c r="E9" s="707">
        <f t="shared" si="1"/>
        <v>7.9816888000000003E-2</v>
      </c>
    </row>
    <row r="10" spans="1:5">
      <c r="A10" s="688" t="s">
        <v>1510</v>
      </c>
      <c r="B10" s="706">
        <v>1182070</v>
      </c>
      <c r="C10" s="705">
        <f t="shared" si="0"/>
        <v>1.18207</v>
      </c>
      <c r="D10" s="706">
        <v>524337095</v>
      </c>
      <c r="E10" s="707">
        <f t="shared" si="1"/>
        <v>0.52433709500000003</v>
      </c>
    </row>
    <row r="11" spans="1:5">
      <c r="A11" s="688" t="s">
        <v>1511</v>
      </c>
      <c r="B11" s="706">
        <v>1182293</v>
      </c>
      <c r="C11" s="705">
        <f t="shared" si="0"/>
        <v>1.182293</v>
      </c>
      <c r="D11" s="706">
        <v>268957962</v>
      </c>
      <c r="E11" s="707">
        <f t="shared" si="1"/>
        <v>0.26895796199999999</v>
      </c>
    </row>
    <row r="12" spans="1:5" ht="15" thickBot="1">
      <c r="A12" s="689" t="s">
        <v>16</v>
      </c>
      <c r="B12" s="690">
        <f>SUM(B3:B11)</f>
        <v>20107305.611499999</v>
      </c>
      <c r="C12" s="690">
        <f>SUM(C3:C11)</f>
        <v>20.107305611500003</v>
      </c>
      <c r="D12" s="690">
        <f>SUM(D3:D11)</f>
        <v>2892020938</v>
      </c>
      <c r="E12" s="691">
        <f>SUM(E3:E11)</f>
        <v>2.8920209379999999</v>
      </c>
    </row>
  </sheetData>
  <mergeCells count="1">
    <mergeCell ref="A1:E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25"/>
  <cols>
    <col min="1" max="1" width="20.25" bestFit="1" customWidth="1"/>
    <col min="2" max="2" width="27.25" customWidth="1"/>
    <col min="3" max="9" width="22.125" bestFit="1" customWidth="1"/>
    <col min="10" max="10" width="34.75" bestFit="1" customWidth="1"/>
    <col min="11" max="11" width="29.125" bestFit="1" customWidth="1"/>
    <col min="12" max="12" width="22.125" bestFit="1" customWidth="1"/>
    <col min="13" max="13" width="27.625" bestFit="1" customWidth="1"/>
    <col min="14" max="15" width="22.125" bestFit="1" customWidth="1"/>
    <col min="16" max="16" width="11.75" bestFit="1" customWidth="1"/>
    <col min="17" max="17" width="12" bestFit="1" customWidth="1"/>
    <col min="18" max="18" width="17.625" customWidth="1"/>
    <col min="20" max="20" width="35.125" bestFit="1" customWidth="1"/>
    <col min="21" max="21" width="16" bestFit="1" customWidth="1"/>
    <col min="22" max="22" width="15.875" bestFit="1" customWidth="1"/>
    <col min="23" max="23" width="14.375" bestFit="1" customWidth="1"/>
    <col min="24" max="24" width="13.625" bestFit="1" customWidth="1"/>
    <col min="25" max="25" width="26.625" customWidth="1"/>
    <col min="26" max="26" width="15.875" bestFit="1" customWidth="1"/>
    <col min="29" max="29" width="18" bestFit="1" customWidth="1"/>
    <col min="30" max="30" width="16.625" customWidth="1"/>
    <col min="31" max="31" width="14.375" bestFit="1" customWidth="1"/>
    <col min="32" max="33" width="12.25" bestFit="1" customWidth="1"/>
    <col min="34" max="35" width="13.375" bestFit="1" customWidth="1"/>
    <col min="38" max="38" width="18" bestFit="1" customWidth="1"/>
    <col min="39" max="39" width="4.625" bestFit="1" customWidth="1"/>
    <col min="40" max="40" width="10.75" bestFit="1" customWidth="1"/>
    <col min="41" max="41" width="8.75" bestFit="1" customWidth="1"/>
    <col min="42" max="42" width="9.75" bestFit="1" customWidth="1"/>
    <col min="43" max="43" width="6.125" bestFit="1" customWidth="1"/>
    <col min="44" max="44" width="10.75" bestFit="1" customWidth="1"/>
    <col min="47" max="47" width="18" bestFit="1" customWidth="1"/>
    <col min="48" max="48" width="4.875" bestFit="1" customWidth="1"/>
    <col min="49" max="49" width="10.75" bestFit="1" customWidth="1"/>
    <col min="50" max="50" width="8.75" bestFit="1" customWidth="1"/>
    <col min="51" max="51" width="9.75" bestFit="1" customWidth="1"/>
    <col min="52" max="52" width="6.125" bestFit="1" customWidth="1"/>
    <col min="53" max="53" width="9.75" bestFit="1" customWidth="1"/>
    <col min="56" max="56" width="18" bestFit="1" customWidth="1"/>
    <col min="58" max="58" width="10.625" bestFit="1" customWidth="1"/>
    <col min="60" max="60" width="9.625" bestFit="1" customWidth="1"/>
    <col min="61" max="61" width="6.25" bestFit="1" customWidth="1"/>
    <col min="65" max="65" width="18" bestFit="1" customWidth="1"/>
    <col min="66" max="66" width="10.625" bestFit="1" customWidth="1"/>
    <col min="67" max="67" width="12.25" bestFit="1" customWidth="1"/>
    <col min="68" max="69" width="9.625" bestFit="1" customWidth="1"/>
    <col min="70" max="71" width="10.625" bestFit="1" customWidth="1"/>
  </cols>
  <sheetData>
    <row r="1" spans="1:72" ht="18.75" thickBot="1">
      <c r="A1" s="946" t="s">
        <v>43</v>
      </c>
      <c r="B1" s="947"/>
      <c r="C1" s="947"/>
      <c r="D1" s="947"/>
      <c r="E1" s="947"/>
      <c r="F1" s="947"/>
      <c r="G1" s="947"/>
      <c r="H1" s="947"/>
      <c r="I1" s="947"/>
      <c r="J1" s="947"/>
      <c r="K1" s="947"/>
      <c r="L1" s="947"/>
      <c r="M1" s="947"/>
      <c r="N1" s="947"/>
      <c r="O1" s="948"/>
    </row>
    <row r="2" spans="1:72" ht="30.75" thickBot="1">
      <c r="A2" s="166"/>
      <c r="B2" s="554"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876" t="s">
        <v>99</v>
      </c>
      <c r="U2" s="877"/>
      <c r="V2" s="877"/>
      <c r="W2" s="877"/>
      <c r="X2" s="877"/>
      <c r="Y2" s="877"/>
      <c r="Z2" s="877"/>
      <c r="AA2" s="878"/>
      <c r="AC2" s="876" t="s">
        <v>101</v>
      </c>
      <c r="AD2" s="877"/>
      <c r="AE2" s="877"/>
      <c r="AF2" s="877"/>
      <c r="AG2" s="877"/>
      <c r="AH2" s="877"/>
      <c r="AI2" s="877"/>
      <c r="AJ2" s="878"/>
      <c r="AL2" s="876" t="s">
        <v>103</v>
      </c>
      <c r="AM2" s="877"/>
      <c r="AN2" s="877"/>
      <c r="AO2" s="877"/>
      <c r="AP2" s="877"/>
      <c r="AQ2" s="877"/>
      <c r="AR2" s="877"/>
      <c r="AS2" s="878"/>
      <c r="AU2" s="876" t="s">
        <v>102</v>
      </c>
      <c r="AV2" s="877"/>
      <c r="AW2" s="877"/>
      <c r="AX2" s="877"/>
      <c r="AY2" s="877"/>
      <c r="AZ2" s="877"/>
      <c r="BA2" s="877"/>
      <c r="BB2" s="878"/>
      <c r="BD2" s="879" t="s">
        <v>104</v>
      </c>
      <c r="BE2" s="880"/>
      <c r="BF2" s="880"/>
      <c r="BG2" s="880"/>
      <c r="BH2" s="880"/>
      <c r="BI2" s="880"/>
      <c r="BJ2" s="880"/>
      <c r="BK2" s="881"/>
      <c r="BM2" s="873" t="s">
        <v>105</v>
      </c>
      <c r="BN2" s="874"/>
      <c r="BO2" s="874"/>
      <c r="BP2" s="874"/>
      <c r="BQ2" s="874"/>
      <c r="BR2" s="874"/>
      <c r="BS2" s="874"/>
      <c r="BT2" s="875"/>
    </row>
    <row r="3" spans="1:72" ht="45">
      <c r="A3" s="165" t="s">
        <v>23</v>
      </c>
      <c r="B3" s="560">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ht="15">
      <c r="A4" s="164" t="s">
        <v>24</v>
      </c>
      <c r="B4" s="560">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7">
        <f>'[5]רכב מוטורי וסיכום'!M2</f>
        <v>3.4029533211874419E-3</v>
      </c>
      <c r="V4" s="597">
        <f>'[5]רכב מוטורי וסיכום'!N2</f>
        <v>2.214863714495511E-3</v>
      </c>
      <c r="W4" s="597">
        <f>'[5]רכב מוטורי וסיכום'!O2</f>
        <v>5.4262531618084206E-4</v>
      </c>
      <c r="X4" s="597">
        <f>'[5]רכב מוטורי וסיכום'!P2</f>
        <v>5.5395505361594731E-2</v>
      </c>
      <c r="Y4" s="597">
        <f>'[5]רכב מוטורי וסיכום'!Q2</f>
        <v>3.6586358595656417E-3</v>
      </c>
      <c r="Z4" s="598">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ht="15">
      <c r="A5" s="164" t="s">
        <v>25</v>
      </c>
      <c r="B5" s="560">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7">
        <f>'[5]רכב מוטורי וסיכום'!M3</f>
        <v>2.0984896558765977E-2</v>
      </c>
      <c r="V5" s="597">
        <f>'[5]רכב מוטורי וסיכום'!N3</f>
        <v>4.70779727517991E-4</v>
      </c>
      <c r="W5" s="597">
        <f>'[5]רכב מוטורי וסיכום'!O3</f>
        <v>2.8106206182081854E-3</v>
      </c>
      <c r="X5" s="597">
        <f>'[5]רכב מוטורי וסיכום'!P3</f>
        <v>1.2447498218980209E-2</v>
      </c>
      <c r="Y5" s="597">
        <f>'[5]רכב מוטורי וסיכום'!Q3</f>
        <v>1.6095091786978967E-2</v>
      </c>
      <c r="Z5" s="598">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ht="15">
      <c r="A6" s="164" t="s">
        <v>26</v>
      </c>
      <c r="B6" s="560">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7">
        <f>'[5]רכב מוטורי וסיכום'!M4</f>
        <v>4.8905366103333733E-3</v>
      </c>
      <c r="V6" s="597">
        <f>'[5]רכב מוטורי וסיכום'!N4</f>
        <v>1.521930060433859E-3</v>
      </c>
      <c r="W6" s="597">
        <f>'[5]רכב מוטורי וסיכום'!O4</f>
        <v>7.3670212394805006E-4</v>
      </c>
      <c r="X6" s="597">
        <f>'[5]רכב מוטורי וסיכום'!P4</f>
        <v>0.15636709608940652</v>
      </c>
      <c r="Y6" s="597">
        <f>'[5]רכב מוטורי וסיכום'!Q4</f>
        <v>4.3994166131536049E-3</v>
      </c>
      <c r="Z6" s="598">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ht="15">
      <c r="A7" s="164" t="s">
        <v>27</v>
      </c>
      <c r="B7" s="560">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7">
        <f>'[5]רכב מוטורי וסיכום'!M5</f>
        <v>1.6454042662968298</v>
      </c>
      <c r="V7" s="597">
        <f>'[5]רכב מוטורי וסיכום'!N5</f>
        <v>0.48156624058370784</v>
      </c>
      <c r="W7" s="597">
        <f>'[5]רכב מוטורי וסיכום'!O5</f>
        <v>0.12726090506104473</v>
      </c>
      <c r="X7" s="597">
        <f>'[5]רכב מוטורי וסיכום'!P5</f>
        <v>7.2645068453032851</v>
      </c>
      <c r="Y7" s="597">
        <f>'[5]רכב מוטורי וסיכום'!Q5</f>
        <v>0.99212326726451505</v>
      </c>
      <c r="Z7" s="598">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ht="15">
      <c r="A8" s="164" t="s">
        <v>28</v>
      </c>
      <c r="B8" s="560">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7">
        <f>'[5]רכב מוטורי וסיכום'!M6</f>
        <v>2.4610462581529761E-2</v>
      </c>
      <c r="V8" s="597">
        <f>'[5]רכב מוטורי וסיכום'!N6</f>
        <v>1.4526800732363471E-3</v>
      </c>
      <c r="W8" s="597">
        <f>'[5]רכב מוטורי וסיכום'!O6</f>
        <v>4.8086476721958165E-3</v>
      </c>
      <c r="X8" s="597">
        <f>'[5]רכב מוטורי וסיכום'!P6</f>
        <v>1.9665714835210625E-3</v>
      </c>
      <c r="Y8" s="597">
        <f>'[5]רכב מוטורי וסיכום'!Q6</f>
        <v>1.6180200849688797E-2</v>
      </c>
      <c r="Z8" s="598">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ht="15">
      <c r="A9" s="558" t="s">
        <v>491</v>
      </c>
      <c r="B9" s="560">
        <f>[5]רכבת!$B$18</f>
        <v>13767000</v>
      </c>
      <c r="C9" s="119">
        <v>0</v>
      </c>
      <c r="D9" s="119">
        <v>0</v>
      </c>
      <c r="E9" s="119">
        <v>0</v>
      </c>
      <c r="F9" s="119">
        <v>0</v>
      </c>
      <c r="G9" s="119">
        <v>0</v>
      </c>
      <c r="H9" s="119">
        <v>0</v>
      </c>
      <c r="I9" s="119">
        <v>0</v>
      </c>
      <c r="J9" s="119">
        <v>0</v>
      </c>
      <c r="K9" s="119">
        <v>0</v>
      </c>
      <c r="L9" s="119">
        <v>0</v>
      </c>
      <c r="M9" s="119">
        <v>0</v>
      </c>
      <c r="N9" s="119">
        <v>0</v>
      </c>
      <c r="O9" s="120">
        <v>0</v>
      </c>
      <c r="T9" s="62" t="s">
        <v>89</v>
      </c>
      <c r="U9" s="597">
        <f>'[5]רכב מוטורי וסיכום'!M7</f>
        <v>2.9998363070879025E-3</v>
      </c>
      <c r="V9" s="597">
        <f>'[5]רכב מוטורי וסיכום'!N7</f>
        <v>4.4869828713613037E-2</v>
      </c>
      <c r="W9" s="597">
        <f>'[5]רכב מוטורי וסיכום'!O7</f>
        <v>1.2062396195222222E-3</v>
      </c>
      <c r="X9" s="597">
        <f>'[5]רכב מוטורי וסיכום'!P7</f>
        <v>1.9665714835210625E-3</v>
      </c>
      <c r="Y9" s="597">
        <f>'[5]רכב מוטורי וסיכום'!Q7</f>
        <v>2.9971598038097389E-3</v>
      </c>
      <c r="Z9" s="598">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8" t="s">
        <v>492</v>
      </c>
      <c r="B10" s="555">
        <f>M53</f>
        <v>2141000</v>
      </c>
      <c r="C10" s="552"/>
      <c r="D10" s="552"/>
      <c r="E10" s="552"/>
      <c r="F10" s="552"/>
      <c r="G10" s="552"/>
      <c r="H10" s="552"/>
      <c r="I10" s="552"/>
      <c r="J10" s="552"/>
      <c r="K10" s="552"/>
      <c r="L10" s="552"/>
      <c r="M10" s="552"/>
      <c r="N10" s="552"/>
      <c r="O10" s="553"/>
      <c r="T10" s="62" t="s">
        <v>90</v>
      </c>
      <c r="U10" s="597">
        <f>'[5]רכב מוטורי וסיכום'!M8</f>
        <v>0.19875781677244997</v>
      </c>
      <c r="V10" s="597">
        <f>'[5]רכב מוטורי וסיכום'!N8</f>
        <v>2.5012411324244133E-2</v>
      </c>
      <c r="W10" s="597">
        <f>'[5]רכב מוטורי וסיכום'!O8</f>
        <v>2.8907619038771905E-2</v>
      </c>
      <c r="X10" s="597">
        <f>'[5]רכב מוטורי וסיכום'!P8</f>
        <v>0.73322262241754887</v>
      </c>
      <c r="Y10" s="597">
        <f>'[5]רכב מוטורי וסיכום'!Q8</f>
        <v>0.16730931135396665</v>
      </c>
      <c r="Z10" s="598">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75" thickBot="1">
      <c r="A11" s="557" t="s">
        <v>16</v>
      </c>
      <c r="B11" s="562">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7">
        <f>'[5]רכב מוטורי וסיכום'!M9</f>
        <v>0.67683297894551575</v>
      </c>
      <c r="V11" s="597">
        <f>'[5]רכב מוטורי וסיכום'!N9</f>
        <v>1.9388807790121951E-2</v>
      </c>
      <c r="W11" s="597">
        <f>'[5]רכב מוטורי וסיכום'!O9</f>
        <v>0.27405353742374222</v>
      </c>
      <c r="X11" s="597">
        <f>'[5]רכב מוטורי וסיכום'!P9</f>
        <v>8.0844568621328151E-3</v>
      </c>
      <c r="Y11" s="597">
        <f>'[5]רכב מוטורי וסיכום'!Q9</f>
        <v>0.40216049958824107</v>
      </c>
      <c r="Z11" s="598">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75" thickBot="1">
      <c r="T12" s="62" t="s">
        <v>92</v>
      </c>
      <c r="U12" s="597">
        <f>'[5]רכב מוטורי וסיכום'!M10</f>
        <v>6.2652974602348221</v>
      </c>
      <c r="V12" s="597">
        <f>'[5]רכב מוטורי וסיכום'!N10</f>
        <v>0.1209250435663119</v>
      </c>
      <c r="W12" s="597">
        <f>'[5]רכב מוטורי וסיכום'!O10</f>
        <v>0.99383105205147082</v>
      </c>
      <c r="X12" s="597">
        <f>'[5]רכב מוטורי וסיכום'!P10</f>
        <v>0.16168913456080605</v>
      </c>
      <c r="Y12" s="597">
        <f>'[5]רכב מוטורי וסיכום'!Q10</f>
        <v>3.845584392874509</v>
      </c>
      <c r="Z12" s="598">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946" t="s">
        <v>174</v>
      </c>
      <c r="B13" s="947"/>
      <c r="C13" s="947"/>
      <c r="D13" s="947"/>
      <c r="E13" s="947"/>
      <c r="F13" s="947"/>
      <c r="G13" s="947"/>
      <c r="J13" s="946" t="s">
        <v>183</v>
      </c>
      <c r="K13" s="947"/>
      <c r="L13" s="947"/>
      <c r="M13" s="947"/>
      <c r="N13" s="947"/>
      <c r="O13" s="947"/>
      <c r="P13" s="947"/>
      <c r="T13" s="62" t="s">
        <v>93</v>
      </c>
      <c r="U13" s="597">
        <f>'[5]רכב מוטורי וסיכום'!M11</f>
        <v>9.8651746215095634E-2</v>
      </c>
      <c r="V13" s="597">
        <f>'[5]רכב מוטורי וסיכום'!N11</f>
        <v>4.3606135638484551E-3</v>
      </c>
      <c r="W13" s="597">
        <f>'[5]רכב מוטורי וסיכום'!O11</f>
        <v>5.9749020733047518E-2</v>
      </c>
      <c r="X13" s="597">
        <f>'[5]רכב מוטורי וסיכום'!P11</f>
        <v>1.4079216779230234E-2</v>
      </c>
      <c r="Y13" s="597">
        <f>'[5]רכב מוטורי וסיכום'!Q11</f>
        <v>7.0422381155495262E-2</v>
      </c>
      <c r="Z13" s="598">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30.75"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7">
        <f>'[5]רכב מוטורי וסיכום'!M12</f>
        <v>0</v>
      </c>
      <c r="V14" s="597">
        <f>'[5]רכב מוטורי וסיכום'!N12</f>
        <v>0</v>
      </c>
      <c r="W14" s="597">
        <f>'[5]רכב מוטורי וסיכום'!O12</f>
        <v>0</v>
      </c>
      <c r="X14" s="597">
        <f>'[5]רכב מוטורי וסיכום'!P12</f>
        <v>0</v>
      </c>
      <c r="Y14" s="597">
        <f>'[5]רכב מוטורי וסיכום'!Q12</f>
        <v>0</v>
      </c>
      <c r="Z14" s="598">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30.75" thickBot="1">
      <c r="A15" s="176" t="s">
        <v>174</v>
      </c>
      <c r="B15" s="424">
        <f>'[5]רכב מוטורי וסיכום'!B12</f>
        <v>20910</v>
      </c>
      <c r="C15" s="425">
        <f>'[5]רכב מוטורי וסיכום'!C12</f>
        <v>2878737</v>
      </c>
      <c r="D15" s="425">
        <f>'[5]רכב מוטורי וסיכום'!D12</f>
        <v>14860</v>
      </c>
      <c r="E15" s="425">
        <f>'[5]רכב מוטורי וסיכום'!E12</f>
        <v>135014</v>
      </c>
      <c r="F15" s="425">
        <f>'[5]רכב מוטורי וסיכום'!F12</f>
        <v>99869</v>
      </c>
      <c r="G15" s="425">
        <f>'[5]רכב מוטורי וסיכום'!G12</f>
        <v>319850</v>
      </c>
      <c r="H15" s="175" t="s">
        <v>179</v>
      </c>
      <c r="J15" s="170" t="s">
        <v>60</v>
      </c>
      <c r="K15" s="438">
        <f>[2]FuelProductionEmissionsForTrans!K14</f>
        <v>5.5636485967574438E-4</v>
      </c>
      <c r="L15" s="438">
        <f>[2]FuelProductionEmissionsForTrans!L14</f>
        <v>9.654874301831621E-4</v>
      </c>
      <c r="M15" s="438">
        <f>[2]FuelProductionEmissionsForTrans!M14</f>
        <v>2.3517897743721662E-4</v>
      </c>
      <c r="N15" s="438">
        <f>[2]FuelProductionEmissionsForTrans!N14</f>
        <v>5.769537870691045E-4</v>
      </c>
      <c r="O15" s="171">
        <v>28</v>
      </c>
      <c r="P15" s="172">
        <f>[2]FuelProductionEmissionsForTrans!$P$14</f>
        <v>1.0336351972350413</v>
      </c>
      <c r="T15" s="62" t="s">
        <v>95</v>
      </c>
      <c r="U15" s="599">
        <f>'[5]רכב מוטורי וסיכום'!M13</f>
        <v>4.5103637101055532E-3</v>
      </c>
      <c r="V15" s="599">
        <f>'[5]רכב מוטורי וסיכום'!N13</f>
        <v>9.2711818679522859E-4</v>
      </c>
      <c r="W15" s="599">
        <f>'[5]רכב מוטורי וסיכום'!O13</f>
        <v>1.1762297129603169E-3</v>
      </c>
      <c r="X15" s="599">
        <f>'[5]רכב מוטורי וסיכום'!P13</f>
        <v>4.2077592076257678E-4</v>
      </c>
      <c r="Y15" s="599">
        <f>'[5]רכב מוטורי וסיכום'!Q13</f>
        <v>2.9004596555867283E-3</v>
      </c>
      <c r="Z15" s="600">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75" thickBot="1">
      <c r="A16" s="176" t="s">
        <v>175</v>
      </c>
      <c r="B16" s="426">
        <f>'[5]רכב מוטורי וסיכום'!B13</f>
        <v>0</v>
      </c>
      <c r="C16" s="427">
        <f>'[5]רכב מוטורי וסיכום'!C13</f>
        <v>2856959</v>
      </c>
      <c r="D16" s="427">
        <f>'[5]רכב מוטורי וסיכום'!D13</f>
        <v>0</v>
      </c>
      <c r="E16" s="427">
        <f>'[5]רכב מוטורי וסיכום'!E13</f>
        <v>0</v>
      </c>
      <c r="F16" s="427">
        <f>'[5]רכב מוטורי וסיכום'!F13</f>
        <v>549</v>
      </c>
      <c r="G16" s="427">
        <f>'[5]רכב מוטורי וסיכום'!G13</f>
        <v>29623</v>
      </c>
      <c r="H16" s="432">
        <f>'[5]רכב מוטורי וסיכום'!$H$13</f>
        <v>9.2615288416445216E-2</v>
      </c>
      <c r="J16" s="170" t="s">
        <v>96</v>
      </c>
      <c r="K16" s="438">
        <f>[2]FuelProductionEmissionsForTrans!K15</f>
        <v>32.560077246264704</v>
      </c>
      <c r="L16" s="438">
        <f>[2]FuelProductionEmissionsForTrans!L15</f>
        <v>56.503110792048965</v>
      </c>
      <c r="M16" s="438">
        <f>[2]FuelProductionEmissionsForTrans!M15</f>
        <v>13.763352481528328</v>
      </c>
      <c r="N16" s="438">
        <f>[2]FuelProductionEmissionsForTrans!N15</f>
        <v>33.765000696563568</v>
      </c>
      <c r="O16" s="171">
        <v>1</v>
      </c>
      <c r="T16" s="62" t="s">
        <v>96</v>
      </c>
      <c r="U16" s="601">
        <f>'[5]רכב מוטורי וסיכום'!M14</f>
        <v>895.02528747591782</v>
      </c>
      <c r="V16" s="601">
        <f>'[5]רכב מוטורי וסיכום'!N14</f>
        <v>176.78827143424476</v>
      </c>
      <c r="W16" s="601">
        <f>'[5]רכב מוטורי וסיכום'!O14</f>
        <v>233.44256484083115</v>
      </c>
      <c r="X16" s="601">
        <f>'[5]רכב מוטורי וסיכום'!P14</f>
        <v>83.497720632886754</v>
      </c>
      <c r="Y16" s="601">
        <f>'[5]רכב מוטורי וסיכום'!Q14</f>
        <v>575.70354106123136</v>
      </c>
      <c r="Z16" s="602">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30.75" thickBot="1">
      <c r="A17" s="176" t="s">
        <v>47</v>
      </c>
      <c r="B17" s="559">
        <f>'[5]רכב מוטורי וסיכום'!B14</f>
        <v>0</v>
      </c>
      <c r="C17" s="428">
        <f>'[5]רכב מוטורי וסיכום'!C14</f>
        <v>21778</v>
      </c>
      <c r="D17" s="428">
        <f>'[5]רכב מוטורי וסיכום'!D14</f>
        <v>0</v>
      </c>
      <c r="E17" s="428">
        <f>'[5]רכב מוטורי וסיכום'!E14</f>
        <v>0</v>
      </c>
      <c r="F17" s="428">
        <f>'[5]רכב מוטורי וסיכום'!F14</f>
        <v>98409</v>
      </c>
      <c r="G17" s="429">
        <f>'[5]רכב מוטורי וסיכום'!G14</f>
        <v>288666</v>
      </c>
      <c r="H17" s="175" t="s">
        <v>178</v>
      </c>
      <c r="J17" s="170" t="s">
        <v>188</v>
      </c>
      <c r="K17" s="440">
        <f>[2]FuelProductionEmissionsForTrans!K16</f>
        <v>2.8164830929158994E-6</v>
      </c>
      <c r="L17" s="440">
        <f>[2]FuelProductionEmissionsForTrans!L16</f>
        <v>4.887582269517385E-6</v>
      </c>
      <c r="M17" s="440">
        <f>[2]FuelProductionEmissionsForTrans!M16</f>
        <v>1.1905453808624999E-6</v>
      </c>
      <c r="N17" s="440">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15.75" thickBot="1">
      <c r="A18" s="176" t="s">
        <v>176</v>
      </c>
      <c r="B18" s="430">
        <f>'[5]רכב מוטורי וסיכום'!B15</f>
        <v>83640</v>
      </c>
      <c r="C18" s="430">
        <f>'[5]רכב מוטורי וסיכום'!C15</f>
        <v>11514948</v>
      </c>
      <c r="D18" s="430">
        <f>'[5]רכב מוטורי וסיכום'!D15</f>
        <v>59440</v>
      </c>
      <c r="E18" s="430">
        <f>'[5]רכב מוטורי וסיכום'!E15</f>
        <v>540056</v>
      </c>
      <c r="F18" s="430">
        <f>'[5]רכב מוטורי וסיכום'!F15</f>
        <v>399476</v>
      </c>
      <c r="G18" s="431">
        <f>'[5]רכב מוטורי וסיכום'!G15</f>
        <v>1279400</v>
      </c>
      <c r="H18" s="433">
        <f>'[5]רכב מוטורי וסיכום'!$H$15</f>
        <v>4</v>
      </c>
      <c r="J18" s="173" t="s">
        <v>158</v>
      </c>
      <c r="K18" s="439">
        <f>[2]FuelProductionEmissionsForTrans!K17</f>
        <v>32.575666728267997</v>
      </c>
      <c r="L18" s="439">
        <f>[2]FuelProductionEmissionsForTrans!L17</f>
        <v>56.530163990423169</v>
      </c>
      <c r="M18" s="439">
        <f>[2]FuelProductionEmissionsForTrans!M17</f>
        <v>13.769942255078094</v>
      </c>
      <c r="N18" s="439">
        <f>[2]FuelProductionEmissionsForTrans!N17</f>
        <v>33.781167085442782</v>
      </c>
    </row>
    <row r="19" spans="1:72" ht="30.75" thickBot="1">
      <c r="A19" s="177" t="s">
        <v>177</v>
      </c>
      <c r="B19" s="430">
        <f>'[5]רכב מוטורי וסיכום'!B16</f>
        <v>7632150</v>
      </c>
      <c r="C19" s="430">
        <f>'[5]רכב מוטורי וסיכום'!C16</f>
        <v>1050739005</v>
      </c>
      <c r="D19" s="430">
        <f>'[5]רכב מוטורי וסיכום'!D16</f>
        <v>5423900</v>
      </c>
      <c r="E19" s="430">
        <f>'[5]רכב מוטורי וסיכום'!E16</f>
        <v>49280110</v>
      </c>
      <c r="F19" s="430">
        <f>'[5]רכב מוטורי וסיכום'!F16</f>
        <v>36452185</v>
      </c>
      <c r="G19" s="431">
        <f>'[5]רכב מוטורי וסיכום'!G16</f>
        <v>116745250</v>
      </c>
      <c r="H19" s="169"/>
      <c r="J19" s="170" t="s">
        <v>144</v>
      </c>
      <c r="K19" s="438">
        <f>[2]FuelProductionEmissionsForTrans!K18</f>
        <v>6.0369739037952362E-2</v>
      </c>
      <c r="L19" s="438">
        <f>[2]FuelProductionEmissionsForTrans!L18</f>
        <v>0.10476259093457235</v>
      </c>
      <c r="M19" s="438">
        <f>[2]FuelProductionEmissionsForTrans!M18</f>
        <v>2.5518674028715303E-2</v>
      </c>
      <c r="N19" s="438">
        <f>[2]FuelProductionEmissionsForTrans!N18</f>
        <v>6.260379130094558E-2</v>
      </c>
    </row>
    <row r="20" spans="1:72" ht="18.75" thickBot="1">
      <c r="J20" s="174" t="s">
        <v>145</v>
      </c>
      <c r="K20" s="437">
        <f>[2]FuelProductionEmissionsForTrans!K19</f>
        <v>6.4165304615471083E-2</v>
      </c>
      <c r="L20" s="437">
        <f>[2]FuelProductionEmissionsForTrans!L19</f>
        <v>0.111349223414679</v>
      </c>
      <c r="M20" s="437">
        <f>[2]FuelProductionEmissionsForTrans!M19</f>
        <v>2.7123083825259599E-2</v>
      </c>
      <c r="N20" s="437">
        <f>[2]FuelProductionEmissionsForTrans!N19</f>
        <v>6.6539816188094E-2</v>
      </c>
      <c r="T20" s="879" t="s">
        <v>117</v>
      </c>
      <c r="U20" s="880"/>
      <c r="V20" s="880"/>
      <c r="W20" s="880"/>
      <c r="X20" s="880"/>
      <c r="Y20" s="880"/>
      <c r="Z20" s="880"/>
      <c r="AA20" s="881"/>
      <c r="AC20" s="876" t="s">
        <v>116</v>
      </c>
      <c r="AD20" s="877"/>
      <c r="AE20" s="877"/>
      <c r="AF20" s="877"/>
      <c r="AG20" s="877"/>
      <c r="AH20" s="877"/>
      <c r="AI20" s="877"/>
      <c r="AJ20" s="878"/>
      <c r="AL20" s="876" t="s">
        <v>115</v>
      </c>
      <c r="AM20" s="877"/>
      <c r="AN20" s="877"/>
      <c r="AO20" s="877"/>
      <c r="AP20" s="877"/>
      <c r="AQ20" s="877"/>
      <c r="AR20" s="877"/>
      <c r="AS20" s="878"/>
      <c r="AU20" s="876" t="s">
        <v>114</v>
      </c>
      <c r="AV20" s="877"/>
      <c r="AW20" s="877"/>
      <c r="AX20" s="877"/>
      <c r="AY20" s="877"/>
      <c r="AZ20" s="877"/>
      <c r="BA20" s="877"/>
      <c r="BB20" s="878"/>
      <c r="BD20" s="876" t="s">
        <v>113</v>
      </c>
      <c r="BE20" s="877"/>
      <c r="BF20" s="877"/>
      <c r="BG20" s="877"/>
      <c r="BH20" s="877"/>
      <c r="BI20" s="877"/>
      <c r="BJ20" s="877"/>
      <c r="BK20" s="878"/>
      <c r="BM20" s="876" t="s">
        <v>112</v>
      </c>
      <c r="BN20" s="877"/>
      <c r="BO20" s="877"/>
      <c r="BP20" s="877"/>
      <c r="BQ20" s="877"/>
      <c r="BR20" s="877"/>
      <c r="BS20" s="877"/>
      <c r="BT20" s="878"/>
    </row>
    <row r="21" spans="1:72" ht="45.75"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95" customHeight="1" thickBot="1">
      <c r="A22" s="943" t="s">
        <v>200</v>
      </c>
      <c r="B22" s="944"/>
      <c r="C22" s="944"/>
      <c r="D22" s="944"/>
      <c r="E22" s="944"/>
      <c r="F22" s="944"/>
      <c r="G22" s="944"/>
      <c r="H22" s="945"/>
      <c r="J22" s="876" t="s">
        <v>190</v>
      </c>
      <c r="K22" s="877"/>
      <c r="L22" s="877"/>
      <c r="M22" s="877"/>
      <c r="N22" s="877"/>
      <c r="O22" s="877"/>
      <c r="P22" s="877"/>
      <c r="Q22" s="878"/>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'[11]רכב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ht="15">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7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ht="15">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7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75" thickBot="1">
      <c r="A27" s="879" t="s">
        <v>482</v>
      </c>
      <c r="B27" s="880"/>
      <c r="C27" s="880"/>
      <c r="D27" s="880"/>
      <c r="E27" s="880"/>
      <c r="F27" s="880"/>
      <c r="G27" s="880"/>
      <c r="H27" s="880"/>
      <c r="I27" s="881"/>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ht="15">
      <c r="A28" s="52" t="s">
        <v>127</v>
      </c>
      <c r="B28" s="186" t="s">
        <v>48</v>
      </c>
      <c r="C28" s="186" t="s">
        <v>108</v>
      </c>
      <c r="D28" s="186" t="s">
        <v>123</v>
      </c>
      <c r="E28" s="186" t="s">
        <v>107</v>
      </c>
      <c r="F28" s="186" t="s">
        <v>490</v>
      </c>
      <c r="G28" s="186" t="s">
        <v>124</v>
      </c>
      <c r="H28" s="186" t="s">
        <v>165</v>
      </c>
      <c r="I28" s="187" t="s">
        <v>45</v>
      </c>
      <c r="J28" s="550"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'[11]רכב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ht="15">
      <c r="A29" s="450" t="s">
        <v>121</v>
      </c>
      <c r="B29" s="434"/>
      <c r="C29" s="434">
        <f>U35+W35+Y35+Z35+AD35+AF35+AH35+AI35</f>
        <v>2426498.1425555637</v>
      </c>
      <c r="D29" s="434"/>
      <c r="E29" s="434">
        <f>V35+X35+AE35+AG35</f>
        <v>2902224.7226336203</v>
      </c>
      <c r="F29" s="434">
        <f>'[11]רכב מוטורי וסיכום'!$B$52</f>
        <v>26805</v>
      </c>
      <c r="G29" s="434">
        <f>[2]FuelProductionEmissionsForTrans!H28</f>
        <v>4475282.1213022135</v>
      </c>
      <c r="H29" s="307">
        <v>0</v>
      </c>
      <c r="I29" s="308">
        <v>0</v>
      </c>
      <c r="J29" s="550"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ht="15">
      <c r="A30" s="450" t="s">
        <v>97</v>
      </c>
      <c r="B30" s="434" t="e">
        <f>[2]FuelProductionEmissionsForTrans!B29</f>
        <v>#REF!</v>
      </c>
      <c r="C30" s="434">
        <f>P70</f>
        <v>75958.55</v>
      </c>
      <c r="D30" s="434">
        <f>[2]FuelProductionEmissionsForTrans!D29</f>
        <v>0</v>
      </c>
      <c r="E30">
        <v>0</v>
      </c>
      <c r="F30" s="435">
        <f>[2]FuelProductionEmissionsForTrans!G29</f>
        <v>0</v>
      </c>
      <c r="G30" s="434">
        <f>[2]FuelProductionEmissionsForTrans!H29</f>
        <v>75958.55</v>
      </c>
      <c r="H30" s="307">
        <f>[2]FuelProductionEmissionsForTrans!F29</f>
        <v>0</v>
      </c>
      <c r="I30" s="308">
        <v>0</v>
      </c>
      <c r="J30" s="550"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ht="15">
      <c r="A31" s="450" t="s">
        <v>122</v>
      </c>
      <c r="B31" s="434">
        <f>'[11]רכב מוטורי וסיכום'!$D$48</f>
        <v>199891.69852242924</v>
      </c>
      <c r="C31" s="434">
        <v>0</v>
      </c>
      <c r="D31" s="434">
        <f>[2]FuelProductionEmissionsForTrans!D30</f>
        <v>0</v>
      </c>
      <c r="E31" s="434">
        <f>[2]FuelProductionEmissionsForTrans!E30</f>
        <v>0</v>
      </c>
      <c r="F31" s="435">
        <f>[2]FuelProductionEmissionsForTrans!G30</f>
        <v>0</v>
      </c>
      <c r="G31" s="434">
        <f>[2]FuelProductionEmissionsForTrans!H30</f>
        <v>241530.3218557355</v>
      </c>
      <c r="H31" s="307">
        <f>[2]FuelProductionEmissionsForTrans!F30</f>
        <v>0</v>
      </c>
      <c r="I31" s="308">
        <v>0</v>
      </c>
      <c r="J31" s="550"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ht="15">
      <c r="A32" s="450" t="s">
        <v>181</v>
      </c>
      <c r="C32" s="434">
        <f>[2]FuelProductionEmissionsForTrans!C32</f>
        <v>0</v>
      </c>
      <c r="D32" s="434">
        <f>'[11]רכב מוטורי וסיכום'!$E$50</f>
        <v>1020677.7749999999</v>
      </c>
      <c r="E32" s="434">
        <f>[2]FuelProductionEmissionsForTrans!E31</f>
        <v>0</v>
      </c>
      <c r="F32" s="435">
        <f>[2]FuelProductionEmissionsForTrans!G31</f>
        <v>0</v>
      </c>
      <c r="G32" s="434">
        <f>[2]FuelProductionEmissionsForTrans!H31</f>
        <v>1020677.7749999999</v>
      </c>
      <c r="H32" s="307">
        <f>[2]FuelProductionEmissionsForTrans!F31</f>
        <v>0</v>
      </c>
      <c r="I32" s="308">
        <v>0</v>
      </c>
      <c r="J32" s="550"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ht="15">
      <c r="A33" s="450" t="s">
        <v>182</v>
      </c>
      <c r="B33" s="434">
        <f>[2]FuelProductionEmissionsForTrans!B32</f>
        <v>0</v>
      </c>
      <c r="D33" s="556">
        <f>'[11]רכב מוטורי וסיכום'!$F$50</f>
        <v>26171.224999999999</v>
      </c>
      <c r="E33" s="434">
        <f>[2]FuelProductionEmissionsForTrans!E32</f>
        <v>0</v>
      </c>
      <c r="F33" s="435">
        <f>[2]FuelProductionEmissionsForTrans!G32</f>
        <v>0</v>
      </c>
      <c r="G33" s="434">
        <f>[2]FuelProductionEmissionsForTrans!H32</f>
        <v>26171.224999999999</v>
      </c>
      <c r="H33" s="307">
        <f>[2]FuelProductionEmissionsForTrans!F32</f>
        <v>0</v>
      </c>
      <c r="I33" s="308">
        <v>0</v>
      </c>
      <c r="J33" s="550"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ht="15">
      <c r="A34" s="450" t="s">
        <v>489</v>
      </c>
      <c r="B34" s="434">
        <v>0</v>
      </c>
      <c r="C34" s="434">
        <v>0</v>
      </c>
      <c r="D34" s="434">
        <v>0</v>
      </c>
      <c r="E34" s="434">
        <f>'[11]רכב מוטורי וסיכום'!$G$51</f>
        <v>99660.277366379742</v>
      </c>
      <c r="F34" s="435">
        <v>0</v>
      </c>
      <c r="G34" s="434">
        <v>0</v>
      </c>
      <c r="H34" s="307">
        <v>0</v>
      </c>
      <c r="I34" s="308">
        <v>0</v>
      </c>
      <c r="J34" s="550"/>
      <c r="K34" s="542"/>
      <c r="L34" s="542"/>
      <c r="M34" s="542"/>
      <c r="N34" s="542"/>
      <c r="O34" s="542"/>
      <c r="P34" s="542"/>
      <c r="Q34" s="543"/>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75" thickBot="1">
      <c r="A35" s="546" t="s">
        <v>16</v>
      </c>
      <c r="B35" s="436">
        <v>0</v>
      </c>
      <c r="C35" s="436">
        <f>SUM(C29:C34)</f>
        <v>2502456.6925555635</v>
      </c>
      <c r="D35" s="436">
        <v>0</v>
      </c>
      <c r="E35" s="436">
        <f>SUM(E29:E34)</f>
        <v>3001885</v>
      </c>
      <c r="F35" s="436">
        <v>0</v>
      </c>
      <c r="G35" s="436">
        <f>SUM(B35:F35)</f>
        <v>5504341.6925555635</v>
      </c>
      <c r="H35" s="436">
        <f>G35*AC51</f>
        <v>5689481.3110337332</v>
      </c>
      <c r="I35" s="551">
        <f>'[11]רכב מוטורי וסיכום'!$B$62</f>
        <v>114377.70000000001</v>
      </c>
      <c r="J35" s="550"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7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7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75" thickBot="1">
      <c r="A38" s="879" t="s">
        <v>481</v>
      </c>
      <c r="B38" s="880"/>
      <c r="C38" s="880"/>
      <c r="D38" s="880"/>
      <c r="E38" s="880"/>
      <c r="F38" s="881"/>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5">
      <c r="A39" s="52" t="s">
        <v>191</v>
      </c>
      <c r="B39" s="53" t="s">
        <v>161</v>
      </c>
      <c r="C39" s="53" t="s">
        <v>185</v>
      </c>
      <c r="D39" s="53" t="s">
        <v>192</v>
      </c>
      <c r="E39" s="53" t="s">
        <v>193</v>
      </c>
      <c r="F39" s="545" t="s">
        <v>490</v>
      </c>
      <c r="G39" s="49"/>
    </row>
    <row r="40" spans="1:72" ht="15">
      <c r="A40" s="450" t="s">
        <v>60</v>
      </c>
      <c r="B40" s="438">
        <f>'[5]רכב מוטורי וסיכום'!T48</f>
        <v>5.5636485967574438E-4</v>
      </c>
      <c r="C40" s="438">
        <f>'[5]רכב מוטורי וסיכום'!U48</f>
        <v>9.654874301831621E-4</v>
      </c>
      <c r="D40" s="438">
        <f>'[5]רכב מוטורי וסיכום'!V48</f>
        <v>2.3517897743721662E-4</v>
      </c>
      <c r="E40" s="438">
        <f>'[5]רכב מוטורי וסיכום'!W48</f>
        <v>5.769537870691045E-4</v>
      </c>
      <c r="F40" s="308">
        <f>'[5]רכב מוטורי וסיכום'!X48</f>
        <v>7.5558773463151949E-5</v>
      </c>
      <c r="K40" s="614">
        <f>V35+X35+AE35+AG35</f>
        <v>2902224.7226336203</v>
      </c>
    </row>
    <row r="41" spans="1:72" ht="15.75" thickBot="1">
      <c r="A41" s="450" t="s">
        <v>96</v>
      </c>
      <c r="B41" s="438">
        <f>'[5]רכב מוטורי וסיכום'!T49</f>
        <v>32.560077246264704</v>
      </c>
      <c r="C41" s="438">
        <f>'[5]רכב מוטורי וסיכום'!U49</f>
        <v>56.503110792048965</v>
      </c>
      <c r="D41" s="438">
        <f>'[5]רכב מוטורי וסיכום'!V49</f>
        <v>13.763352481528328</v>
      </c>
      <c r="E41" s="438">
        <f>'[5]רכב מוטורי וסיכום'!W49</f>
        <v>33.765000696563568</v>
      </c>
      <c r="F41" s="308">
        <f>'[5]רכב מוטורי וסיכום'!X49</f>
        <v>4.4219174841974649</v>
      </c>
    </row>
    <row r="42" spans="1:72" ht="16.5" customHeight="1" thickBot="1">
      <c r="A42" s="450" t="s">
        <v>194</v>
      </c>
      <c r="B42" s="440">
        <f>'[5]רכב מוטורי וסיכום'!T50</f>
        <v>2.8164830929158994E-6</v>
      </c>
      <c r="C42" s="440">
        <f>'[5]רכב מוטורי וסיכום'!U50</f>
        <v>4.887582269517385E-6</v>
      </c>
      <c r="D42" s="440">
        <f>'[5]רכב מוטורי וסיכום'!V50</f>
        <v>1.1905453808624999E-6</v>
      </c>
      <c r="E42" s="440">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50" t="s">
        <v>158</v>
      </c>
      <c r="B43" s="439">
        <f>'[5]רכב מוטורי וסיכום'!T51</f>
        <v>32.575666728267997</v>
      </c>
      <c r="C43" s="439">
        <f>'[5]רכב מוטורי וסיכום'!U51</f>
        <v>56.530163990423169</v>
      </c>
      <c r="D43" s="439">
        <f>'[5]רכב מוטורי וסיכום'!V51</f>
        <v>13.769942255078094</v>
      </c>
      <c r="E43" s="439">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75" thickBot="1">
      <c r="A44" s="450" t="s">
        <v>144</v>
      </c>
      <c r="B44" s="438">
        <f>'[5]רכב מוטורי וסיכום'!T52</f>
        <v>6.0369739037952362E-2</v>
      </c>
      <c r="C44" s="438">
        <f>'[5]רכב מוטורי וסיכום'!U52</f>
        <v>0.10476259093457235</v>
      </c>
      <c r="D44" s="438">
        <f>'[5]רכב מוטורי וסיכום'!V52</f>
        <v>2.5518674028715303E-2</v>
      </c>
      <c r="E44" s="438">
        <f>'[5]רכב מוטורי וסיכום'!W52</f>
        <v>6.260379130094558E-2</v>
      </c>
      <c r="F44" s="308">
        <f>'[5]רכב מוטורי וסיכום'!X52</f>
        <v>8.1986907632101615E-3</v>
      </c>
      <c r="Y44" s="52" t="s">
        <v>147</v>
      </c>
      <c r="Z44" s="130">
        <v>8.8129237480731231</v>
      </c>
      <c r="AA44" s="130">
        <v>1</v>
      </c>
      <c r="AB44" s="114">
        <v>8.8129237480731231</v>
      </c>
    </row>
    <row r="45" spans="1:72" ht="15.75" thickBot="1">
      <c r="A45" s="546" t="s">
        <v>172</v>
      </c>
      <c r="B45" s="437">
        <f>'[5]רכב מוטורי וסיכום'!T53</f>
        <v>6.4165304615471083E-2</v>
      </c>
      <c r="C45" s="437">
        <f>'[5]רכב מוטורי וסיכום'!U53</f>
        <v>0.111349223414679</v>
      </c>
      <c r="D45" s="437">
        <f>'[5]רכב מוטורי וסיכום'!V53</f>
        <v>2.7123083825259599E-2</v>
      </c>
      <c r="E45" s="437">
        <f>'[5]רכב מוטורי וסיכום'!W53</f>
        <v>6.6539816188094E-2</v>
      </c>
      <c r="F45" s="541">
        <f>'[5]רכב מוטורי וסיכום'!X53</f>
        <v>8.7141587598831005E-3</v>
      </c>
      <c r="Y45" s="52" t="s">
        <v>144</v>
      </c>
      <c r="Z45" s="130">
        <v>0.84046646903653832</v>
      </c>
      <c r="AA45" s="130">
        <v>0</v>
      </c>
      <c r="AB45" s="114">
        <v>0</v>
      </c>
    </row>
    <row r="46" spans="1:72" ht="15.75" thickBot="1">
      <c r="Y46" s="52" t="s">
        <v>150</v>
      </c>
      <c r="Z46" s="116">
        <v>1.1800365860374284E-3</v>
      </c>
      <c r="AA46" s="116">
        <v>0</v>
      </c>
      <c r="AB46" s="117">
        <v>0</v>
      </c>
    </row>
    <row r="47" spans="1:72" ht="15" thickBot="1"/>
    <row r="48" spans="1:72" ht="19.5" customHeight="1" thickBot="1">
      <c r="A48" s="879" t="s">
        <v>477</v>
      </c>
      <c r="B48" s="880"/>
      <c r="C48" s="880"/>
      <c r="D48" s="880"/>
      <c r="E48" s="880"/>
      <c r="F48" s="880"/>
      <c r="G48" s="880"/>
      <c r="H48" s="881"/>
    </row>
    <row r="49" spans="1:31" ht="30.75" thickBot="1">
      <c r="A49" s="52" t="s">
        <v>149</v>
      </c>
      <c r="B49" s="53" t="s">
        <v>48</v>
      </c>
      <c r="C49" s="53" t="s">
        <v>108</v>
      </c>
      <c r="D49" s="53" t="s">
        <v>192</v>
      </c>
      <c r="E49" s="53" t="s">
        <v>193</v>
      </c>
      <c r="F49" s="544" t="s">
        <v>490</v>
      </c>
      <c r="G49" s="53" t="s">
        <v>165</v>
      </c>
      <c r="H49" s="54" t="s">
        <v>45</v>
      </c>
    </row>
    <row r="50" spans="1:31" ht="60.75" thickBot="1">
      <c r="A50" s="450" t="s">
        <v>60</v>
      </c>
      <c r="B50" s="438">
        <f>'[11]רכב מוטורי וסיכום'!T48</f>
        <v>5.5636485967574438E-4</v>
      </c>
      <c r="C50" s="438">
        <f>'[11]רכב מוטורי וסיכום'!U48</f>
        <v>9.654874301831621E-4</v>
      </c>
      <c r="D50" s="438">
        <f>'[11]רכב מוטורי וסיכום'!V48</f>
        <v>2.3517897743721662E-4</v>
      </c>
      <c r="E50" s="438">
        <f>'[11]רכב מוטורי וסיכום'!W48</f>
        <v>5.769537870691045E-4</v>
      </c>
      <c r="F50" s="438">
        <f>'[11]רכב מוטורי וסיכום'!X48</f>
        <v>7.5558773463151949E-5</v>
      </c>
      <c r="G50" s="615">
        <f>'[11]רכב מוטורי וסיכום'!$AK$53</f>
        <v>17.943428571428573</v>
      </c>
      <c r="H50" s="308">
        <f>'[11]רכב מוטורי וסיכום'!$AE$48</f>
        <v>32.782129387873397</v>
      </c>
      <c r="X50" s="52" t="s">
        <v>155</v>
      </c>
      <c r="Y50" s="52" t="s">
        <v>161</v>
      </c>
      <c r="Z50" s="52" t="s">
        <v>160</v>
      </c>
      <c r="AA50" s="52" t="s">
        <v>162</v>
      </c>
      <c r="AC50" s="52" t="s">
        <v>163</v>
      </c>
      <c r="AE50" s="52" t="s">
        <v>154</v>
      </c>
    </row>
    <row r="51" spans="1:31" ht="18.75" thickBot="1">
      <c r="A51" s="450" t="s">
        <v>156</v>
      </c>
      <c r="B51" s="438">
        <f>'[11]רכב מוטורי וסיכום'!T49</f>
        <v>32.560077246264704</v>
      </c>
      <c r="C51" s="438">
        <f>'[11]רכב מוטורי וסיכום'!U49</f>
        <v>56.503110792048965</v>
      </c>
      <c r="D51" s="438">
        <f>'[11]רכב מוטורי וסיכום'!V49</f>
        <v>13.763352481528328</v>
      </c>
      <c r="E51" s="438">
        <f>'[11]רכב מוטורי וסיכום'!W49</f>
        <v>33.765000696563568</v>
      </c>
      <c r="F51" s="438">
        <f>'[11]רכב מוטורי וסיכום'!X49</f>
        <v>4.4219174841974649</v>
      </c>
      <c r="G51" s="441">
        <f>[2]FuelProductionEmissionsForTrans!F50</f>
        <v>0</v>
      </c>
      <c r="H51" s="308">
        <f>'[11]רכב מוטורי וסיכום'!$AE$49</f>
        <v>9.0719328969623128</v>
      </c>
      <c r="J51" s="879" t="s">
        <v>97</v>
      </c>
      <c r="K51" s="880"/>
      <c r="L51" s="880"/>
      <c r="M51" s="880"/>
      <c r="N51" s="880"/>
      <c r="O51" s="881"/>
      <c r="X51" s="52" t="s">
        <v>60</v>
      </c>
      <c r="Y51" s="158">
        <v>5.5636485967574438E-4</v>
      </c>
      <c r="Z51" s="159">
        <v>9.6548743018316199E-4</v>
      </c>
      <c r="AA51" s="160">
        <v>28</v>
      </c>
      <c r="AC51" s="141">
        <v>1.0336351972350417</v>
      </c>
      <c r="AE51" s="142">
        <v>1.22</v>
      </c>
    </row>
    <row r="52" spans="1:31" ht="90.75" thickBot="1">
      <c r="A52" s="450" t="s">
        <v>170</v>
      </c>
      <c r="B52" s="440">
        <f>'[11]רכב מוטורי וסיכום'!T50</f>
        <v>2.8164830929158994E-6</v>
      </c>
      <c r="C52" s="440">
        <f>'[11]רכב מוטורי וסיכום'!U50</f>
        <v>4.887582269517385E-6</v>
      </c>
      <c r="D52" s="440">
        <f>'[11]רכב מוטורי וסיכום'!V50</f>
        <v>1.1905453808624999E-6</v>
      </c>
      <c r="E52" s="440">
        <f>'[11]רכב מוטורי וסיכום'!W50</f>
        <v>2.9207103188022865E-6</v>
      </c>
      <c r="F52" s="440">
        <f>'[11]רכב מוטורי וסיכום'!X50</f>
        <v>3.825008073019889E-7</v>
      </c>
      <c r="G52" s="441">
        <f>[2]FuelProductionEmissionsForTrans!F51</f>
        <v>0</v>
      </c>
      <c r="H52" s="308">
        <v>0</v>
      </c>
      <c r="J52" s="444">
        <f>[2]FuelProductionEmissionsForTrans!J50</f>
        <v>2017</v>
      </c>
      <c r="K52" s="445" t="str">
        <f>[2]FuelProductionEmissionsForTrans!K50</f>
        <v>Total KM - Passenger Trains</v>
      </c>
      <c r="L52" s="445" t="e">
        <f>[2]FuelProductionEmissionsForTrans!L50</f>
        <v>#REF!</v>
      </c>
      <c r="M52" s="445" t="str">
        <f>[2]FuelProductionEmissionsForTrans!M50</f>
        <v>Total KM - Freight Trains</v>
      </c>
      <c r="N52" s="445" t="str">
        <f>[2]FuelProductionEmissionsForTrans!N50</f>
        <v>Total Diesler (Thousands of litres)</v>
      </c>
      <c r="O52" s="445" t="str">
        <f>[2]FuelProductionEmissionsForTrans!O50</f>
        <v>Total diesel (Tons)</v>
      </c>
      <c r="P52" s="446" t="str">
        <f>[2]FuelProductionEmissionsForTrans!P50</f>
        <v>Soler/amount ratio - CBS Coeeficients 2011</v>
      </c>
      <c r="X52" s="52" t="s">
        <v>156</v>
      </c>
      <c r="Y52" s="161">
        <v>32.560077246264697</v>
      </c>
      <c r="Z52" s="131">
        <v>56.50311079204895</v>
      </c>
      <c r="AA52" s="114">
        <v>1</v>
      </c>
    </row>
    <row r="53" spans="1:31" ht="30.75" thickBot="1">
      <c r="A53" s="450" t="s">
        <v>144</v>
      </c>
      <c r="B53" s="439">
        <f>'[11]רכב מוטורי וסיכום'!T51</f>
        <v>32.575666728267997</v>
      </c>
      <c r="C53" s="439">
        <f>'[11]רכב מוטורי וסיכום'!U51</f>
        <v>56.530163990423169</v>
      </c>
      <c r="D53" s="439">
        <f>'[11]רכב מוטורי וסיכום'!V51</f>
        <v>13.769942255078094</v>
      </c>
      <c r="E53" s="439">
        <f>'[11]רכב מוטורי וסיכום'!W51</f>
        <v>33.781167085442782</v>
      </c>
      <c r="F53" s="439">
        <f>'[11]רכב מוטורי וסיכום'!X51</f>
        <v>4.4240346598576625</v>
      </c>
      <c r="G53" s="441">
        <v>0</v>
      </c>
      <c r="H53" s="442">
        <f>'[12]מקדמי פליטה משימוש באנרגיה'!$R$6</f>
        <v>0.86516752297027422</v>
      </c>
      <c r="J53" s="447" t="str">
        <f>[2]FuelProductionEmissionsForTrans!J51</f>
        <v>KM Traveled</v>
      </c>
      <c r="K53" s="448">
        <f>[2]FuelProductionEmissionsForTrans!K51</f>
        <v>13767000</v>
      </c>
      <c r="L53" s="448">
        <f>[2]FuelProductionEmissionsForTrans!L51</f>
        <v>0</v>
      </c>
      <c r="M53" s="448">
        <f>[2]FuelProductionEmissionsForTrans!M51</f>
        <v>2141000</v>
      </c>
      <c r="N53" s="448">
        <f>[2]FuelProductionEmissionsForTrans!N51</f>
        <v>89363</v>
      </c>
      <c r="O53" s="449">
        <f>[2]FuelProductionEmissionsForTrans!O51</f>
        <v>75958.55</v>
      </c>
      <c r="P53" s="308">
        <f>[5]רכבת!$G$18</f>
        <v>1.114884626624981</v>
      </c>
      <c r="X53" s="52" t="s">
        <v>157</v>
      </c>
      <c r="Y53" s="161">
        <v>2.8164830929158994E-6</v>
      </c>
      <c r="Z53" s="131">
        <v>4.8875822695173842E-6</v>
      </c>
      <c r="AA53" s="114">
        <v>4</v>
      </c>
    </row>
    <row r="54" spans="1:31" ht="30.75" thickBot="1">
      <c r="A54" s="450" t="s">
        <v>168</v>
      </c>
      <c r="B54" s="438">
        <f>'[11]רכב מוטורי וסיכום'!T52</f>
        <v>6.0369739037952362E-2</v>
      </c>
      <c r="C54" s="438">
        <f>'[11]רכב מוטורי וסיכום'!U52</f>
        <v>0.10476259093457235</v>
      </c>
      <c r="D54" s="438">
        <f>'[11]רכב מוטורי וסיכום'!V52</f>
        <v>2.5518674028715303E-2</v>
      </c>
      <c r="E54" s="438">
        <f>'[11]רכב מוטורי וסיכום'!W52</f>
        <v>6.260379130094558E-2</v>
      </c>
      <c r="F54" s="438">
        <f>'[11]רכב מוטורי וסיכום'!X52</f>
        <v>8.1986907632101615E-3</v>
      </c>
      <c r="G54" s="441">
        <f>'[12]מקדמי פליטה משימוש באנרגיה'!$W$13*1000</f>
        <v>1220</v>
      </c>
      <c r="H54" s="308">
        <f>'[11]רכב מוטורי וסיכום'!$AA$70*1000</f>
        <v>1220</v>
      </c>
      <c r="J54" s="450" t="e">
        <f>[2]FuelProductionEmissionsForTrans!J52</f>
        <v>#REF!</v>
      </c>
      <c r="K54" s="445" t="str">
        <f>[2]FuelProductionEmissionsForTrans!K52</f>
        <v>Total Emissions (Ton/Year)</v>
      </c>
      <c r="L54" s="445" t="str">
        <f>[2]FuelProductionEmissionsForTrans!L52</f>
        <v>Emissions Coefficients (g/KM)</v>
      </c>
      <c r="M54" s="445" t="str">
        <f>[2]FuelProductionEmissionsForTrans!M52</f>
        <v>Total Emissions (Ton/Year)</v>
      </c>
      <c r="N54" s="445" t="str">
        <f>[2]FuelProductionEmissionsForTrans!N52</f>
        <v>Emissions Coefficients (g/KM)</v>
      </c>
      <c r="O54" s="445" t="str">
        <f>[2]FuelProductionEmissionsForTrans!O52</f>
        <v>Total (Ton/Year)</v>
      </c>
      <c r="P54" s="308" t="e">
        <f>[2]FuelProductionEmissionsForTrans!P52</f>
        <v>#REF!</v>
      </c>
      <c r="X54" s="52" t="s">
        <v>158</v>
      </c>
      <c r="Y54" s="161">
        <v>32.575666728267997</v>
      </c>
      <c r="Z54" s="131">
        <v>56.530163990423155</v>
      </c>
      <c r="AA54" s="114">
        <v>0</v>
      </c>
    </row>
    <row r="55" spans="1:31" ht="15.75" thickBot="1">
      <c r="A55" s="450" t="s">
        <v>172</v>
      </c>
      <c r="B55" s="437">
        <f>'[11]רכב מוטורי וסיכום'!T53</f>
        <v>6.4165304615471083E-2</v>
      </c>
      <c r="C55" s="437">
        <f>'[11]רכב מוטורי וסיכום'!U53</f>
        <v>0.111349223414679</v>
      </c>
      <c r="D55" s="437">
        <f>'[11]רכב מוטורי וסיכום'!V53</f>
        <v>2.7123083825259599E-2</v>
      </c>
      <c r="E55" s="437">
        <f>'[11]רכב מוטורי וסיכום'!W53</f>
        <v>6.6539816188094E-2</v>
      </c>
      <c r="F55" s="437">
        <f>'[11]רכב מוטורי וסיכום'!X53</f>
        <v>8.7141587598831005E-3</v>
      </c>
      <c r="G55">
        <v>0</v>
      </c>
      <c r="H55">
        <f>'[12]מקדמי פליטה משימוש באנרגיה'!$R$7</f>
        <v>1.2147175024443682E-3</v>
      </c>
      <c r="J55" s="451" t="str">
        <f>[2]FuelProductionEmissionsForTrans!J53</f>
        <v>NOX</v>
      </c>
      <c r="K55" s="452">
        <f>[5]רכבת!B20</f>
        <v>3330.1787270445984</v>
      </c>
      <c r="L55" s="453">
        <f>[5]רכבת!C20</f>
        <v>241.89574540891979</v>
      </c>
      <c r="M55" s="452">
        <f>[5]רכבת!D20</f>
        <v>734.58448275862065</v>
      </c>
      <c r="N55" s="453">
        <f>[5]רכבת!E20</f>
        <v>343.10344827586204</v>
      </c>
      <c r="O55" s="454">
        <f>[5]רכבת!F20</f>
        <v>4064.7632098032191</v>
      </c>
      <c r="P55" s="308">
        <f>[5]רכבת!G20</f>
        <v>0</v>
      </c>
      <c r="X55" s="52" t="s">
        <v>144</v>
      </c>
      <c r="Y55" s="161">
        <v>6.0369739037952362E-2</v>
      </c>
      <c r="Z55" s="131">
        <v>0.10476259093457232</v>
      </c>
      <c r="AA55" s="114">
        <v>0</v>
      </c>
    </row>
    <row r="56" spans="1:31" ht="30.75" thickBot="1">
      <c r="A56" s="546" t="s">
        <v>169</v>
      </c>
      <c r="B56" s="443">
        <f>B50*28+B51+B52*4</f>
        <v>32.575666728267997</v>
      </c>
      <c r="C56" s="443">
        <f>C50*28+C51+C52*4</f>
        <v>56.530163990423169</v>
      </c>
      <c r="D56" s="443">
        <f t="shared" ref="D56:H56" si="90">D50*28+D51+D52*4</f>
        <v>13.769942255078094</v>
      </c>
      <c r="E56" s="443">
        <f t="shared" si="90"/>
        <v>33.781167085442782</v>
      </c>
      <c r="F56" s="443">
        <f t="shared" si="90"/>
        <v>4.4240346598576625</v>
      </c>
      <c r="G56" s="443">
        <f t="shared" si="90"/>
        <v>502.41600000000005</v>
      </c>
      <c r="H56" s="443">
        <f t="shared" si="90"/>
        <v>926.97155575741738</v>
      </c>
      <c r="J56" s="451" t="str">
        <f>[2]FuelProductionEmissionsForTrans!J54</f>
        <v>CO</v>
      </c>
      <c r="K56" s="452">
        <f>[5]רכבת!B21</f>
        <v>944.70482491160021</v>
      </c>
      <c r="L56" s="453">
        <f>[5]רכבת!C21</f>
        <v>68.620964982320061</v>
      </c>
      <c r="M56" s="452">
        <f>[5]רכבת!D21</f>
        <v>209.88330901856764</v>
      </c>
      <c r="N56" s="453">
        <f>[5]רכבת!E21</f>
        <v>98.030503978779848</v>
      </c>
      <c r="O56" s="454">
        <f>[5]רכבת!F21</f>
        <v>1154.5881339301679</v>
      </c>
      <c r="P56" s="308">
        <f>[5]רכבת!G21</f>
        <v>0</v>
      </c>
      <c r="X56" s="52" t="s">
        <v>159</v>
      </c>
      <c r="Y56" s="162">
        <v>6.4165304615471083E-2</v>
      </c>
      <c r="Z56" s="118">
        <v>0.11134922341467897</v>
      </c>
      <c r="AA56" s="117">
        <v>0</v>
      </c>
    </row>
    <row r="57" spans="1:31" ht="15.75" thickBot="1">
      <c r="J57" s="451" t="str">
        <f>[2]FuelProductionEmissionsForTrans!J55</f>
        <v>NMVOC</v>
      </c>
      <c r="K57" s="452">
        <f>[5]רכבת!B22</f>
        <v>272.60764229496976</v>
      </c>
      <c r="L57" s="453">
        <f>[5]רכבת!C22</f>
        <v>19.801528458993953</v>
      </c>
      <c r="M57" s="452">
        <f>[5]רכבת!D22</f>
        <v>55.938594164456234</v>
      </c>
      <c r="N57" s="453">
        <f>[5]רכבת!E22</f>
        <v>26.127320954907162</v>
      </c>
      <c r="O57" s="454">
        <f>[5]רכבת!F22</f>
        <v>328.54623645942598</v>
      </c>
      <c r="P57" s="308">
        <f>[5]רכבת!G22</f>
        <v>0</v>
      </c>
    </row>
    <row r="58" spans="1:31" ht="18.75" thickBot="1">
      <c r="A58" s="879" t="s">
        <v>483</v>
      </c>
      <c r="B58" s="880"/>
      <c r="C58" s="880"/>
      <c r="D58" s="880"/>
      <c r="E58" s="880"/>
      <c r="F58" s="880"/>
      <c r="G58" s="880"/>
      <c r="H58" s="881"/>
      <c r="J58" s="451" t="str">
        <f>[2]FuelProductionEmissionsForTrans!J56</f>
        <v>NH3</v>
      </c>
      <c r="K58" s="452">
        <f>[5]רכבת!B23</f>
        <v>570.34041291205654</v>
      </c>
      <c r="L58" s="453">
        <f>[5]רכבת!C23</f>
        <v>41.428082582411314</v>
      </c>
      <c r="M58" s="452">
        <f>[5]רכבת!D23</f>
        <v>116.56240053050399</v>
      </c>
      <c r="N58" s="453">
        <f>[5]רכבת!E23</f>
        <v>54.442970822281168</v>
      </c>
      <c r="O58" s="454">
        <f>[5]רכבת!F23</f>
        <v>686.9028134425605</v>
      </c>
      <c r="P58" s="308">
        <f>[5]רכבת!G23</f>
        <v>0</v>
      </c>
    </row>
    <row r="59" spans="1:31" ht="30">
      <c r="A59" s="52" t="s">
        <v>127</v>
      </c>
      <c r="B59" s="53" t="s">
        <v>48</v>
      </c>
      <c r="C59" s="53" t="s">
        <v>47</v>
      </c>
      <c r="D59" s="53" t="s">
        <v>241</v>
      </c>
      <c r="E59" s="53" t="s">
        <v>242</v>
      </c>
      <c r="F59" s="53" t="s">
        <v>490</v>
      </c>
      <c r="G59" s="53" t="s">
        <v>165</v>
      </c>
      <c r="H59" s="54" t="s">
        <v>45</v>
      </c>
      <c r="J59" s="451" t="str">
        <f>[2]FuelProductionEmissionsForTrans!J57</f>
        <v>TSP</v>
      </c>
      <c r="K59" s="452">
        <f>[5]רכבת!B24</f>
        <v>99.244256872362257</v>
      </c>
      <c r="L59" s="453">
        <f>[5]רכבת!C24</f>
        <v>7.2088513744724532</v>
      </c>
      <c r="M59" s="452">
        <f>[5]רכבת!D24</f>
        <v>21.012466843501326</v>
      </c>
      <c r="N59" s="453">
        <f>[5]רכבת!E24</f>
        <v>9.8143236074270561</v>
      </c>
      <c r="O59" s="454">
        <f>[5]רכבת!F24</f>
        <v>120.25672371586359</v>
      </c>
      <c r="P59" s="308">
        <f>[5]רכבת!G24</f>
        <v>0</v>
      </c>
    </row>
    <row r="60" spans="1:31" ht="15">
      <c r="A60" s="548" t="s">
        <v>60</v>
      </c>
      <c r="B60" s="547">
        <f>$B$35*B50/1000</f>
        <v>0</v>
      </c>
      <c r="C60" s="547">
        <f>$C$35*C50/1000</f>
        <v>2.4160904812401265</v>
      </c>
      <c r="D60" s="547">
        <f>$D$35*D50/1000</f>
        <v>0</v>
      </c>
      <c r="E60" s="547">
        <f>$E$35*E50/1000</f>
        <v>1.7319489190959387</v>
      </c>
      <c r="F60" s="309">
        <f>$F$35*F50/1000</f>
        <v>0</v>
      </c>
      <c r="G60" s="309">
        <f>$H$35*G50/1000</f>
        <v>102088.8015130116</v>
      </c>
      <c r="H60" s="310">
        <f>$I$35*H50/1000</f>
        <v>3749.5445604873671</v>
      </c>
      <c r="J60" s="451" t="str">
        <f>[2]FuelProductionEmissionsForTrans!J58</f>
        <v>PM10</v>
      </c>
      <c r="K60" s="452">
        <f>[5]רכבת!B25</f>
        <v>67.366750313676278</v>
      </c>
      <c r="L60" s="453">
        <f>[5]רכבת!C25</f>
        <v>4.8933500627352569</v>
      </c>
      <c r="M60" s="452">
        <f>[5]רכבת!D25</f>
        <v>14.055636604774536</v>
      </c>
      <c r="N60" s="453">
        <f>[5]רכבת!E25</f>
        <v>6.5649867374005311</v>
      </c>
      <c r="O60" s="454">
        <f>[5]רכבת!F25</f>
        <v>81.422386918450812</v>
      </c>
      <c r="P60" s="308">
        <f>[5]רכבת!G25</f>
        <v>0</v>
      </c>
    </row>
    <row r="61" spans="1:31" ht="15">
      <c r="A61" s="548" t="s">
        <v>156</v>
      </c>
      <c r="B61" s="547">
        <f t="shared" ref="B61:B66" si="91">$B$35*B51/1000</f>
        <v>0</v>
      </c>
      <c r="C61" s="547">
        <f t="shared" ref="C61:C66" si="92">$C$35*C51/1000</f>
        <v>141396.58775177141</v>
      </c>
      <c r="D61" s="547">
        <f t="shared" ref="D61:D66" si="93">$D$35*D51/1000</f>
        <v>0</v>
      </c>
      <c r="E61" s="547">
        <f>$E$35*E51/1000</f>
        <v>101358.64911600373</v>
      </c>
      <c r="F61" s="309">
        <f>$F$35*F51/1000</f>
        <v>0</v>
      </c>
      <c r="G61" s="309">
        <f t="shared" ref="G61:G65" si="94">$H$35*G51/1000</f>
        <v>0</v>
      </c>
      <c r="H61" s="310">
        <f t="shared" ref="H61:H66" si="95">$I$35*H51/1000</f>
        <v>1037.6268193088865</v>
      </c>
      <c r="J61" s="451" t="str">
        <f>[2]FuelProductionEmissionsForTrans!J59</f>
        <v>PM2.5</v>
      </c>
      <c r="K61" s="452">
        <f>[5]רכבת!B26</f>
        <v>61.556564389186732</v>
      </c>
      <c r="L61" s="453">
        <f>[5]רכבת!C26</f>
        <v>4.4713128778373452</v>
      </c>
      <c r="M61" s="452">
        <f>[5]רכבת!D26</f>
        <v>12.777851458885941</v>
      </c>
      <c r="N61" s="453">
        <f>[5]רכבת!E26</f>
        <v>5.9681697612732094</v>
      </c>
      <c r="O61" s="454">
        <f>[5]רכבת!F26</f>
        <v>74.334415848072666</v>
      </c>
      <c r="P61" s="308">
        <f>[5]רכבת!G26</f>
        <v>0</v>
      </c>
    </row>
    <row r="62" spans="1:31" ht="15">
      <c r="A62" s="548" t="s">
        <v>170</v>
      </c>
      <c r="B62" s="547">
        <f t="shared" si="91"/>
        <v>0</v>
      </c>
      <c r="C62" s="547">
        <f t="shared" si="92"/>
        <v>1.2230962960769689E-2</v>
      </c>
      <c r="D62" s="547">
        <f t="shared" si="93"/>
        <v>0</v>
      </c>
      <c r="E62" s="547">
        <f t="shared" ref="E62:E66" si="96">$E$35*E52/1000</f>
        <v>8.7676364953578022E-3</v>
      </c>
      <c r="F62" s="309">
        <f t="shared" ref="F62:F65" si="97">$F$35*F52/1000</f>
        <v>0</v>
      </c>
      <c r="G62" s="309">
        <f t="shared" si="94"/>
        <v>0</v>
      </c>
      <c r="H62" s="310">
        <f t="shared" si="95"/>
        <v>0</v>
      </c>
      <c r="J62" s="455" t="str">
        <f>[2]FuelProductionEmissionsForTrans!J60</f>
        <v>N2O</v>
      </c>
      <c r="K62" s="452">
        <f>[5]רכבת!B27</f>
        <v>1.4132884681190827</v>
      </c>
      <c r="L62" s="453">
        <f>[5]רכבת!C27</f>
        <v>0.10265769362381658</v>
      </c>
      <c r="M62" s="452">
        <f>[5]רכבת!D27</f>
        <v>0.28395225464190987</v>
      </c>
      <c r="N62" s="453">
        <f>[5]רכבת!E27</f>
        <v>0.13262599469496023</v>
      </c>
      <c r="O62" s="454">
        <f>[5]רכבת!F27</f>
        <v>1.6972407227609927</v>
      </c>
      <c r="P62" s="308">
        <f>[5]רכבת!G27</f>
        <v>0</v>
      </c>
    </row>
    <row r="63" spans="1:31" ht="15">
      <c r="A63" s="548" t="s">
        <v>144</v>
      </c>
      <c r="B63" s="547">
        <f t="shared" si="91"/>
        <v>0</v>
      </c>
      <c r="C63" s="547">
        <f t="shared" si="92"/>
        <v>141464.28720909799</v>
      </c>
      <c r="D63" s="547">
        <f t="shared" si="93"/>
        <v>0</v>
      </c>
      <c r="E63" s="547">
        <f t="shared" si="96"/>
        <v>101407.1787562844</v>
      </c>
      <c r="F63" s="309">
        <f t="shared" si="97"/>
        <v>0</v>
      </c>
      <c r="G63" s="309">
        <f t="shared" si="94"/>
        <v>0</v>
      </c>
      <c r="H63" s="310">
        <f t="shared" si="95"/>
        <v>98.955871392037139</v>
      </c>
      <c r="J63" s="451" t="str">
        <f>[2]FuelProductionEmissionsForTrans!J61</f>
        <v>CH4</v>
      </c>
      <c r="K63" s="452">
        <f>[5]רכבת!B28</f>
        <v>10.364115432873273</v>
      </c>
      <c r="L63" s="453">
        <f>[5]רכבת!C28</f>
        <v>0.75282308657465491</v>
      </c>
      <c r="M63" s="452">
        <f>[5]רכבת!D28</f>
        <v>2.1296419098143238</v>
      </c>
      <c r="N63" s="453">
        <f>[5]רכבת!E28</f>
        <v>0.99469496021220161</v>
      </c>
      <c r="O63" s="454">
        <f>[5]רכבת!F28</f>
        <v>12.493757342687598</v>
      </c>
      <c r="P63" s="308">
        <f>[5]רכבת!G28</f>
        <v>0</v>
      </c>
    </row>
    <row r="64" spans="1:31" ht="15">
      <c r="A64" s="548" t="s">
        <v>168</v>
      </c>
      <c r="B64" s="547">
        <f t="shared" si="91"/>
        <v>0</v>
      </c>
      <c r="C64" s="547">
        <f t="shared" si="92"/>
        <v>262.1638468136814</v>
      </c>
      <c r="D64" s="547">
        <f t="shared" si="93"/>
        <v>0</v>
      </c>
      <c r="E64" s="547">
        <f t="shared" si="96"/>
        <v>187.929382049439</v>
      </c>
      <c r="F64" s="309">
        <f t="shared" si="97"/>
        <v>0</v>
      </c>
      <c r="G64" s="309">
        <f>$H$35*G54/1000</f>
        <v>6941167.1994611546</v>
      </c>
      <c r="H64" s="310">
        <f>$I$35*H54/1000</f>
        <v>139540.79399999999</v>
      </c>
      <c r="J64" s="451" t="str">
        <f>[2]FuelProductionEmissionsForTrans!J62</f>
        <v>SO2</v>
      </c>
      <c r="K64" s="452">
        <f>[5]רכבת!B29</f>
        <v>0.6281282080529258</v>
      </c>
      <c r="L64" s="453">
        <f>[5]רכבת!C29</f>
        <v>4.5625641610585153E-2</v>
      </c>
      <c r="M64" s="452">
        <f>[5]רכבת!D29</f>
        <v>0.14197612732095494</v>
      </c>
      <c r="N64" s="453">
        <f>[5]רכבת!E29</f>
        <v>6.6312997347480113E-2</v>
      </c>
      <c r="O64" s="454">
        <f>[5]רכבת!F29</f>
        <v>0.77010433537388079</v>
      </c>
      <c r="P64" s="308">
        <f>[5]רכבת!G29</f>
        <v>0</v>
      </c>
    </row>
    <row r="65" spans="1:16" ht="15">
      <c r="A65" s="548" t="s">
        <v>172</v>
      </c>
      <c r="B65" s="547">
        <f t="shared" si="91"/>
        <v>0</v>
      </c>
      <c r="C65" s="547">
        <f t="shared" si="92"/>
        <v>278.64660934492809</v>
      </c>
      <c r="D65" s="547">
        <f t="shared" si="93"/>
        <v>0</v>
      </c>
      <c r="E65" s="547">
        <f t="shared" si="96"/>
        <v>199.74487611779654</v>
      </c>
      <c r="F65" s="309">
        <f t="shared" si="97"/>
        <v>0</v>
      </c>
      <c r="G65" s="309">
        <f t="shared" si="94"/>
        <v>0</v>
      </c>
      <c r="H65" s="310">
        <f t="shared" si="95"/>
        <v>0.13893659407933123</v>
      </c>
      <c r="J65" s="455" t="str">
        <f>[2]FuelProductionEmissionsForTrans!J63</f>
        <v>Total Pollutants</v>
      </c>
      <c r="K65" s="456">
        <f>[5]רכבת!B30</f>
        <v>5358.4047108474961</v>
      </c>
      <c r="L65" s="456">
        <f>[5]רכבת!C30</f>
        <v>0</v>
      </c>
      <c r="M65" s="456">
        <f>[5]רכבת!D30</f>
        <v>1167.3703116710874</v>
      </c>
      <c r="N65" s="456">
        <f>[5]רכבת!E30</f>
        <v>0</v>
      </c>
      <c r="O65" s="456">
        <f>[5]רכבת!F30</f>
        <v>6525.7750225185837</v>
      </c>
      <c r="P65" s="308">
        <f>[5]רכבת!G30</f>
        <v>0</v>
      </c>
    </row>
    <row r="66" spans="1:16" ht="15.75" thickBot="1">
      <c r="A66" s="549" t="s">
        <v>169</v>
      </c>
      <c r="B66" s="547">
        <f t="shared" si="91"/>
        <v>0</v>
      </c>
      <c r="C66" s="547">
        <f t="shared" si="92"/>
        <v>141464.28720909799</v>
      </c>
      <c r="D66" s="547">
        <f t="shared" si="93"/>
        <v>0</v>
      </c>
      <c r="E66" s="547">
        <f t="shared" si="96"/>
        <v>101407.1787562844</v>
      </c>
      <c r="F66" s="309">
        <f>$F$35*F56/1000</f>
        <v>0</v>
      </c>
      <c r="G66" s="309">
        <f>$H$35*G56/1000</f>
        <v>2858486.4423643243</v>
      </c>
      <c r="H66" s="310">
        <f t="shared" si="95"/>
        <v>106024.87451295517</v>
      </c>
      <c r="J66" s="455" t="str">
        <f>[2]FuelProductionEmissionsForTrans!J64</f>
        <v>CO2</v>
      </c>
      <c r="K66" s="454">
        <f>[5]רכבת!B31</f>
        <v>179081.23650051327</v>
      </c>
      <c r="L66" s="454">
        <f>[5]רכבת!C31</f>
        <v>13008.007300102656</v>
      </c>
      <c r="M66" s="454">
        <f>[5]רכבת!D31</f>
        <v>36614.649403183023</v>
      </c>
      <c r="N66" s="454">
        <f>[5]רכבת!E31</f>
        <v>17101.657824933685</v>
      </c>
      <c r="O66" s="454">
        <f>[5]רכבת!F31</f>
        <v>215695.8859036963</v>
      </c>
      <c r="P66" s="308">
        <f>[5]רכבת!G31</f>
        <v>0</v>
      </c>
    </row>
    <row r="67" spans="1:16" ht="15">
      <c r="J67" s="455" t="str">
        <f>[2]FuelProductionEmissionsForTrans!J65</f>
        <v>Fuel Consumption - Passenger Trains</v>
      </c>
      <c r="K67" s="457">
        <f>[2]FuelProductionEmissionsForTrans!K65</f>
        <v>0</v>
      </c>
      <c r="L67" s="457">
        <f>[2]FuelProductionEmissionsForTrans!L65</f>
        <v>0</v>
      </c>
      <c r="M67" s="457">
        <f>[2]FuelProductionEmissionsForTrans!M65</f>
        <v>0</v>
      </c>
      <c r="N67" s="457">
        <f>[2]FuelProductionEmissionsForTrans!N65</f>
        <v>0</v>
      </c>
      <c r="O67" s="454">
        <f>[5]רכבת!F32</f>
        <v>57369.730200598839</v>
      </c>
      <c r="P67" s="458">
        <f>[5]רכבת!G32</f>
        <v>63960.630234270531</v>
      </c>
    </row>
    <row r="68" spans="1:16" ht="15">
      <c r="J68" s="455" t="str">
        <f>[2]FuelProductionEmissionsForTrans!J66</f>
        <v>Fuel Consumption - Freight Trains</v>
      </c>
      <c r="K68" s="457">
        <f>[2]FuelProductionEmissionsForTrans!K66</f>
        <v>0</v>
      </c>
      <c r="L68" s="457">
        <f>[2]FuelProductionEmissionsForTrans!L66</f>
        <v>0</v>
      </c>
      <c r="M68" s="457">
        <f>[2]FuelProductionEmissionsForTrans!M66</f>
        <v>0</v>
      </c>
      <c r="N68" s="457">
        <f>[2]FuelProductionEmissionsForTrans!N66</f>
        <v>0</v>
      </c>
      <c r="O68" s="454">
        <f>[5]רכבת!F33</f>
        <v>10136.5645</v>
      </c>
      <c r="P68" s="458">
        <f>[5]רכבת!G33</f>
        <v>11301.099927842537</v>
      </c>
    </row>
    <row r="69" spans="1:16" ht="15.75" customHeight="1">
      <c r="J69" s="455" t="str">
        <f>[2]FuelProductionEmissionsForTrans!J67</f>
        <v>Fuel Consumption - Engineering Tools</v>
      </c>
      <c r="K69" s="457">
        <f>[2]FuelProductionEmissionsForTrans!K67</f>
        <v>0</v>
      </c>
      <c r="L69" s="457">
        <f>[2]FuelProductionEmissionsForTrans!L67</f>
        <v>0</v>
      </c>
      <c r="M69" s="457">
        <f>[2]FuelProductionEmissionsForTrans!M67</f>
        <v>0</v>
      </c>
      <c r="N69" s="457">
        <f>[2]FuelProductionEmissionsForTrans!N67</f>
        <v>0</v>
      </c>
      <c r="O69" s="454">
        <f>[5]רכבת!F34</f>
        <v>625.01520000000005</v>
      </c>
      <c r="P69" s="458">
        <f>[5]רכבת!G34</f>
        <v>696.81983788693788</v>
      </c>
    </row>
    <row r="70" spans="1:16" ht="15.75" customHeight="1" thickBot="1">
      <c r="A70" t="s">
        <v>1490</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9">
        <f>[5]רכבת!F35</f>
        <v>68131.309900598833</v>
      </c>
      <c r="P70" s="183">
        <f>[5]רכבת!G35</f>
        <v>75958.55</v>
      </c>
    </row>
    <row r="71" spans="1:16" ht="15.75" customHeight="1" thickBot="1">
      <c r="B71" s="647">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60">
        <f>[5]רכבת!D53</f>
        <v>4.9025786471997259</v>
      </c>
      <c r="L73" s="114"/>
    </row>
    <row r="74" spans="1:16" ht="15.75" customHeight="1" thickBot="1">
      <c r="J74" s="197" t="s">
        <v>197</v>
      </c>
      <c r="K74" s="461">
        <f>[5]רכבת!D54</f>
        <v>5.57</v>
      </c>
      <c r="L74" s="114"/>
    </row>
    <row r="75" spans="1:16" ht="15.75" customHeight="1" thickBot="1">
      <c r="J75" s="198" t="s">
        <v>199</v>
      </c>
      <c r="K75" s="321">
        <v>1</v>
      </c>
      <c r="L75" s="117"/>
    </row>
    <row r="76" spans="1:16" ht="15.75" customHeight="1"/>
  </sheetData>
  <mergeCells count="22">
    <mergeCell ref="A58:H58"/>
    <mergeCell ref="A27:I27"/>
    <mergeCell ref="A1:O1"/>
    <mergeCell ref="J13:P13"/>
    <mergeCell ref="A13:G13"/>
    <mergeCell ref="J51:O51"/>
    <mergeCell ref="A38:F38"/>
    <mergeCell ref="A48:H48"/>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75" defaultRowHeight="14.25"/>
  <cols>
    <col min="1" max="1" width="23.375" customWidth="1"/>
    <col min="2" max="2" width="11.125" customWidth="1"/>
    <col min="3" max="3" width="9.875" customWidth="1"/>
    <col min="4" max="4" width="15.75" customWidth="1"/>
    <col min="6" max="6" width="19" customWidth="1"/>
    <col min="9" max="9" width="43.875" bestFit="1" customWidth="1"/>
    <col min="11" max="11" width="15" bestFit="1" customWidth="1"/>
    <col min="12" max="12" width="12.25" bestFit="1" customWidth="1"/>
    <col min="14" max="15" width="15" bestFit="1" customWidth="1"/>
  </cols>
  <sheetData>
    <row r="1" spans="1:15" ht="60">
      <c r="A1" s="624" t="s">
        <v>494</v>
      </c>
      <c r="B1" s="625" t="s">
        <v>495</v>
      </c>
      <c r="C1" s="624" t="s">
        <v>496</v>
      </c>
      <c r="D1" s="624" t="s">
        <v>497</v>
      </c>
      <c r="E1" s="624" t="s">
        <v>498</v>
      </c>
      <c r="F1" s="624" t="s">
        <v>499</v>
      </c>
      <c r="G1" s="626" t="s">
        <v>500</v>
      </c>
      <c r="H1" s="624" t="s">
        <v>501</v>
      </c>
      <c r="I1" s="624" t="s">
        <v>502</v>
      </c>
      <c r="J1" s="624" t="s">
        <v>503</v>
      </c>
      <c r="K1" s="627" t="s">
        <v>504</v>
      </c>
      <c r="L1" s="628" t="s">
        <v>505</v>
      </c>
      <c r="M1" s="629" t="s">
        <v>506</v>
      </c>
      <c r="N1" s="630" t="s">
        <v>507</v>
      </c>
      <c r="O1" s="630" t="s">
        <v>508</v>
      </c>
    </row>
    <row r="2" spans="1:15" hidden="1">
      <c r="A2" s="631" t="s">
        <v>509</v>
      </c>
      <c r="B2" s="631" t="s">
        <v>510</v>
      </c>
      <c r="C2" s="631" t="s">
        <v>510</v>
      </c>
      <c r="D2" s="631" t="s">
        <v>511</v>
      </c>
      <c r="E2" s="631" t="s">
        <v>512</v>
      </c>
      <c r="F2" s="631" t="s">
        <v>513</v>
      </c>
      <c r="G2" s="632" t="s">
        <v>514</v>
      </c>
      <c r="H2" s="631" t="s">
        <v>515</v>
      </c>
      <c r="I2" s="631" t="s">
        <v>516</v>
      </c>
      <c r="J2" s="631">
        <v>77</v>
      </c>
      <c r="K2" s="633">
        <v>0</v>
      </c>
      <c r="L2" s="634" t="s">
        <v>517</v>
      </c>
      <c r="M2" s="635" t="s">
        <v>518</v>
      </c>
      <c r="N2" s="636">
        <v>0</v>
      </c>
      <c r="O2" s="636" cm="1">
        <f t="array" ref="O2">_xlfn.IFS(J2 = 77, N2*265, J2=19, N2, J2=69, N2*28, J2=61, N2*4, J2=96, N2*23500)</f>
        <v>0</v>
      </c>
    </row>
    <row r="3" spans="1:15" hidden="1">
      <c r="A3" s="631" t="s">
        <v>519</v>
      </c>
      <c r="B3" s="631" t="s">
        <v>520</v>
      </c>
      <c r="C3" s="631" t="s">
        <v>521</v>
      </c>
      <c r="D3" s="631" t="s">
        <v>522</v>
      </c>
      <c r="E3" s="631" t="s">
        <v>523</v>
      </c>
      <c r="F3" s="631" t="s">
        <v>524</v>
      </c>
      <c r="G3" s="632" t="s">
        <v>514</v>
      </c>
      <c r="H3" s="631" t="s">
        <v>515</v>
      </c>
      <c r="I3" s="631" t="s">
        <v>525</v>
      </c>
      <c r="J3" s="631">
        <v>19</v>
      </c>
      <c r="K3" s="633">
        <v>57952441</v>
      </c>
      <c r="L3" s="634" t="s">
        <v>517</v>
      </c>
      <c r="M3" s="635" t="s">
        <v>518</v>
      </c>
      <c r="N3" s="636">
        <v>57952441</v>
      </c>
      <c r="O3" s="636" cm="1">
        <f t="array" ref="O3">_xlfn.IFS(J3 = 77, N3*265, J3=19, N3, J3=69, N3*28, J3=61, N3*4, J3=96, N3*22200)</f>
        <v>57952441</v>
      </c>
    </row>
    <row r="4" spans="1:15" hidden="1">
      <c r="A4" s="631" t="s">
        <v>526</v>
      </c>
      <c r="B4" s="631" t="s">
        <v>527</v>
      </c>
      <c r="C4" s="631" t="s">
        <v>527</v>
      </c>
      <c r="D4" s="631" t="s">
        <v>528</v>
      </c>
      <c r="E4" s="631" t="s">
        <v>523</v>
      </c>
      <c r="F4" s="631" t="s">
        <v>529</v>
      </c>
      <c r="G4" s="632" t="s">
        <v>514</v>
      </c>
      <c r="H4" s="631" t="s">
        <v>515</v>
      </c>
      <c r="I4" s="631" t="s">
        <v>516</v>
      </c>
      <c r="J4" s="631">
        <v>77</v>
      </c>
      <c r="K4" s="633">
        <v>0</v>
      </c>
      <c r="L4" s="634" t="s">
        <v>517</v>
      </c>
      <c r="M4" s="635" t="s">
        <v>518</v>
      </c>
      <c r="N4" s="636">
        <v>0</v>
      </c>
      <c r="O4" s="636" cm="1">
        <f t="array" ref="O4">_xlfn.IFS(J4 = 77, N4*265, J4=19, N4, J4=69, N4*28, J4=61, N4*4, J4=96, N4*22200)</f>
        <v>0</v>
      </c>
    </row>
    <row r="5" spans="1:15" hidden="1">
      <c r="A5" s="631" t="s">
        <v>530</v>
      </c>
      <c r="B5" s="631" t="s">
        <v>531</v>
      </c>
      <c r="C5" s="631" t="s">
        <v>531</v>
      </c>
      <c r="D5" s="631" t="s">
        <v>528</v>
      </c>
      <c r="E5" s="631" t="s">
        <v>523</v>
      </c>
      <c r="F5" s="631" t="s">
        <v>529</v>
      </c>
      <c r="G5" s="632" t="s">
        <v>514</v>
      </c>
      <c r="H5" s="631" t="s">
        <v>515</v>
      </c>
      <c r="I5" s="631" t="s">
        <v>516</v>
      </c>
      <c r="J5" s="631">
        <v>77</v>
      </c>
      <c r="K5" s="633">
        <v>0</v>
      </c>
      <c r="L5" s="634" t="s">
        <v>517</v>
      </c>
      <c r="M5" s="635" t="s">
        <v>518</v>
      </c>
      <c r="N5" s="636">
        <v>0</v>
      </c>
      <c r="O5" s="636" cm="1">
        <f t="array" ref="O5">_xlfn.IFS(J5 = 77, N5*265, J5=19, N5, J5=69, N5*28, J5=61, N5*4, J5=96, N5*22200)</f>
        <v>0</v>
      </c>
    </row>
    <row r="6" spans="1:15" hidden="1">
      <c r="A6" s="631" t="s">
        <v>532</v>
      </c>
      <c r="B6" s="631" t="s">
        <v>533</v>
      </c>
      <c r="C6" s="631" t="s">
        <v>533</v>
      </c>
      <c r="D6" s="631" t="s">
        <v>534</v>
      </c>
      <c r="E6" s="631" t="s">
        <v>523</v>
      </c>
      <c r="F6" s="631" t="s">
        <v>524</v>
      </c>
      <c r="G6" s="632" t="s">
        <v>514</v>
      </c>
      <c r="H6" s="631" t="s">
        <v>515</v>
      </c>
      <c r="I6" s="631" t="s">
        <v>525</v>
      </c>
      <c r="J6" s="631">
        <v>19</v>
      </c>
      <c r="K6" s="633">
        <v>0</v>
      </c>
      <c r="L6" s="634" t="s">
        <v>517</v>
      </c>
      <c r="M6" s="635" t="s">
        <v>518</v>
      </c>
      <c r="N6" s="636">
        <v>0</v>
      </c>
      <c r="O6" s="636" cm="1">
        <f t="array" ref="O6">_xlfn.IFS(J6 = 77, N6*265, J6=19, N6, J6=69, N6*28, J6=61, N6*4, J6=96, N6*22200)</f>
        <v>0</v>
      </c>
    </row>
    <row r="7" spans="1:15" hidden="1">
      <c r="A7" s="631" t="s">
        <v>532</v>
      </c>
      <c r="B7" s="631" t="s">
        <v>533</v>
      </c>
      <c r="C7" s="631" t="s">
        <v>533</v>
      </c>
      <c r="D7" s="631" t="s">
        <v>534</v>
      </c>
      <c r="E7" s="631" t="s">
        <v>523</v>
      </c>
      <c r="F7" s="631" t="s">
        <v>524</v>
      </c>
      <c r="G7" s="632" t="s">
        <v>514</v>
      </c>
      <c r="H7" s="631" t="s">
        <v>515</v>
      </c>
      <c r="I7" s="631" t="s">
        <v>535</v>
      </c>
      <c r="J7" s="631">
        <v>69</v>
      </c>
      <c r="K7" s="633">
        <v>0</v>
      </c>
      <c r="L7" s="634" t="s">
        <v>517</v>
      </c>
      <c r="M7" s="635" t="s">
        <v>518</v>
      </c>
      <c r="N7" s="636">
        <v>0</v>
      </c>
      <c r="O7" s="636" cm="1">
        <f t="array" ref="O7">_xlfn.IFS(J7 = 77, N7*265, J7=19, N7, J7=69, N7*28, J7=61, N7*4, J7=96, N7*22200)</f>
        <v>0</v>
      </c>
    </row>
    <row r="8" spans="1:15" hidden="1">
      <c r="A8" s="631" t="s">
        <v>536</v>
      </c>
      <c r="B8" s="631" t="s">
        <v>520</v>
      </c>
      <c r="C8" s="631" t="s">
        <v>521</v>
      </c>
      <c r="D8" s="631" t="s">
        <v>522</v>
      </c>
      <c r="E8" s="631" t="s">
        <v>523</v>
      </c>
      <c r="F8" s="631" t="s">
        <v>524</v>
      </c>
      <c r="G8" s="632" t="s">
        <v>514</v>
      </c>
      <c r="H8" s="631" t="s">
        <v>515</v>
      </c>
      <c r="I8" s="631" t="s">
        <v>525</v>
      </c>
      <c r="J8" s="631">
        <v>19</v>
      </c>
      <c r="K8" s="633">
        <v>2461598</v>
      </c>
      <c r="L8" s="634" t="s">
        <v>517</v>
      </c>
      <c r="M8" s="635" t="s">
        <v>518</v>
      </c>
      <c r="N8" s="636">
        <v>2461598</v>
      </c>
      <c r="O8" s="636" cm="1">
        <f t="array" ref="O8">_xlfn.IFS(J8 = 77, N8*265, J8=19, N8, J8=69, N8*28, J8=61, N8*4, J8=96, N8*22200)</f>
        <v>2461598</v>
      </c>
    </row>
    <row r="9" spans="1:15" hidden="1">
      <c r="A9" s="631" t="s">
        <v>536</v>
      </c>
      <c r="B9" s="631" t="s">
        <v>520</v>
      </c>
      <c r="C9" s="631" t="s">
        <v>521</v>
      </c>
      <c r="D9" s="631" t="s">
        <v>522</v>
      </c>
      <c r="E9" s="631" t="s">
        <v>523</v>
      </c>
      <c r="F9" s="631" t="s">
        <v>524</v>
      </c>
      <c r="G9" s="632" t="s">
        <v>514</v>
      </c>
      <c r="H9" s="631" t="s">
        <v>515</v>
      </c>
      <c r="I9" s="631" t="s">
        <v>516</v>
      </c>
      <c r="J9" s="631">
        <v>77</v>
      </c>
      <c r="K9" s="633">
        <v>0</v>
      </c>
      <c r="L9" s="634" t="s">
        <v>517</v>
      </c>
      <c r="M9" s="635" t="s">
        <v>518</v>
      </c>
      <c r="N9" s="636">
        <v>0</v>
      </c>
      <c r="O9" s="636" cm="1">
        <f t="array" ref="O9">_xlfn.IFS(J9 = 77, N9*265, J9=19, N9, J9=69, N9*28, J9=61, N9*4, J9=96, N9*22200)</f>
        <v>0</v>
      </c>
    </row>
    <row r="10" spans="1:15" hidden="1">
      <c r="A10" s="631" t="s">
        <v>519</v>
      </c>
      <c r="B10" s="631" t="s">
        <v>520</v>
      </c>
      <c r="C10" s="631" t="s">
        <v>521</v>
      </c>
      <c r="D10" s="631" t="s">
        <v>522</v>
      </c>
      <c r="E10" s="631" t="s">
        <v>523</v>
      </c>
      <c r="F10" s="631" t="s">
        <v>524</v>
      </c>
      <c r="G10" s="632" t="s">
        <v>514</v>
      </c>
      <c r="H10" s="631" t="s">
        <v>515</v>
      </c>
      <c r="I10" s="631" t="s">
        <v>516</v>
      </c>
      <c r="J10" s="631">
        <v>77</v>
      </c>
      <c r="K10" s="633">
        <v>0</v>
      </c>
      <c r="L10" s="634" t="s">
        <v>517</v>
      </c>
      <c r="M10" s="635" t="s">
        <v>518</v>
      </c>
      <c r="N10" s="636">
        <v>0</v>
      </c>
      <c r="O10" s="636" cm="1">
        <f t="array" ref="O10">_xlfn.IFS(J10 = 77, N10*265, J10=19, N10, J10=69, N10*28, J10=61, N10*4, J10=96, N10*22200)</f>
        <v>0</v>
      </c>
    </row>
    <row r="11" spans="1:15" hidden="1">
      <c r="A11" s="631" t="s">
        <v>536</v>
      </c>
      <c r="B11" s="631" t="s">
        <v>520</v>
      </c>
      <c r="C11" s="631" t="s">
        <v>521</v>
      </c>
      <c r="D11" s="631" t="s">
        <v>522</v>
      </c>
      <c r="E11" s="631" t="s">
        <v>523</v>
      </c>
      <c r="F11" s="631" t="s">
        <v>524</v>
      </c>
      <c r="G11" s="632" t="s">
        <v>514</v>
      </c>
      <c r="H11" s="631" t="s">
        <v>515</v>
      </c>
      <c r="I11" s="631" t="s">
        <v>535</v>
      </c>
      <c r="J11" s="631">
        <v>69</v>
      </c>
      <c r="K11" s="633">
        <v>211071</v>
      </c>
      <c r="L11" s="634" t="s">
        <v>517</v>
      </c>
      <c r="M11" s="635" t="s">
        <v>518</v>
      </c>
      <c r="N11" s="636">
        <v>211071</v>
      </c>
      <c r="O11" s="636" cm="1">
        <f t="array" ref="O11">_xlfn.IFS(J11 = 77, N11*265, J11=19, N11, J11=69, N11*28, J11=61, N11*4, J11=96, N11*22200)</f>
        <v>5909988</v>
      </c>
    </row>
    <row r="12" spans="1:15" hidden="1">
      <c r="A12" s="631" t="s">
        <v>519</v>
      </c>
      <c r="B12" s="631" t="s">
        <v>520</v>
      </c>
      <c r="C12" s="631" t="s">
        <v>521</v>
      </c>
      <c r="D12" s="631" t="s">
        <v>522</v>
      </c>
      <c r="E12" s="631" t="s">
        <v>523</v>
      </c>
      <c r="F12" s="631" t="s">
        <v>524</v>
      </c>
      <c r="G12" s="632" t="s">
        <v>514</v>
      </c>
      <c r="H12" s="631" t="s">
        <v>515</v>
      </c>
      <c r="I12" s="631" t="s">
        <v>535</v>
      </c>
      <c r="J12" s="631">
        <v>69</v>
      </c>
      <c r="K12" s="633">
        <v>3950362</v>
      </c>
      <c r="L12" s="634" t="s">
        <v>517</v>
      </c>
      <c r="M12" s="635" t="s">
        <v>518</v>
      </c>
      <c r="N12" s="636">
        <v>3950362</v>
      </c>
      <c r="O12" s="636" cm="1">
        <f t="array" ref="O12">_xlfn.IFS(J12 = 77, N12*265, J12=19, N12, J12=69, N12*28, J12=61, N12*4, J12=96, N12*22200)</f>
        <v>110610136</v>
      </c>
    </row>
    <row r="13" spans="1:15" hidden="1">
      <c r="A13" s="631" t="s">
        <v>537</v>
      </c>
      <c r="B13" s="631" t="s">
        <v>510</v>
      </c>
      <c r="C13" s="631" t="s">
        <v>510</v>
      </c>
      <c r="D13" s="631" t="s">
        <v>538</v>
      </c>
      <c r="E13" s="631" t="s">
        <v>523</v>
      </c>
      <c r="F13" s="631" t="s">
        <v>539</v>
      </c>
      <c r="G13" s="632" t="s">
        <v>514</v>
      </c>
      <c r="H13" s="631" t="s">
        <v>515</v>
      </c>
      <c r="I13" s="631" t="s">
        <v>540</v>
      </c>
      <c r="J13" s="631">
        <v>61</v>
      </c>
      <c r="K13" s="633">
        <v>193</v>
      </c>
      <c r="L13" s="634" t="s">
        <v>517</v>
      </c>
      <c r="M13" s="635" t="s">
        <v>518</v>
      </c>
      <c r="N13" s="636">
        <v>193</v>
      </c>
      <c r="O13" s="636" cm="1">
        <f t="array" ref="O13">_xlfn.IFS(J13 = 77, N13*265, J13=19, N13, J13=69, N13*28, J13=61, N13*4, J13=96, N13*22200)</f>
        <v>772</v>
      </c>
    </row>
    <row r="14" spans="1:15" hidden="1">
      <c r="A14" s="631" t="s">
        <v>537</v>
      </c>
      <c r="B14" s="631" t="s">
        <v>510</v>
      </c>
      <c r="C14" s="631" t="s">
        <v>510</v>
      </c>
      <c r="D14" s="631" t="s">
        <v>538</v>
      </c>
      <c r="E14" s="631" t="s">
        <v>523</v>
      </c>
      <c r="F14" s="631" t="s">
        <v>539</v>
      </c>
      <c r="G14" s="632" t="s">
        <v>514</v>
      </c>
      <c r="H14" s="631" t="s">
        <v>515</v>
      </c>
      <c r="I14" s="631" t="s">
        <v>525</v>
      </c>
      <c r="J14" s="631">
        <v>19</v>
      </c>
      <c r="K14" s="633">
        <v>1912230133</v>
      </c>
      <c r="L14" s="634" t="s">
        <v>517</v>
      </c>
      <c r="M14" s="635" t="s">
        <v>518</v>
      </c>
      <c r="N14" s="636">
        <v>1912230133</v>
      </c>
      <c r="O14" s="636" cm="1">
        <f t="array" ref="O14">_xlfn.IFS(J14 = 77, N14*265, J14=19, N14, J14=69, N14*28, J14=61, N14*4, J14=96, N14*22200)</f>
        <v>1912230133</v>
      </c>
    </row>
    <row r="15" spans="1:15" hidden="1">
      <c r="A15" s="631" t="s">
        <v>537</v>
      </c>
      <c r="B15" s="631" t="s">
        <v>510</v>
      </c>
      <c r="C15" s="631" t="s">
        <v>510</v>
      </c>
      <c r="D15" s="631" t="s">
        <v>538</v>
      </c>
      <c r="E15" s="631" t="s">
        <v>523</v>
      </c>
      <c r="F15" s="631" t="s">
        <v>539</v>
      </c>
      <c r="G15" s="632" t="s">
        <v>514</v>
      </c>
      <c r="H15" s="631" t="s">
        <v>515</v>
      </c>
      <c r="I15" s="631" t="s">
        <v>516</v>
      </c>
      <c r="J15" s="631">
        <v>77</v>
      </c>
      <c r="K15" s="633">
        <v>0</v>
      </c>
      <c r="L15" s="634" t="s">
        <v>517</v>
      </c>
      <c r="M15" s="635" t="s">
        <v>518</v>
      </c>
      <c r="N15" s="636">
        <v>0</v>
      </c>
      <c r="O15" s="636" cm="1">
        <f t="array" ref="O15">_xlfn.IFS(J15 = 77, N15*265, J15=19, N15, J15=69, N15*28, J15=61, N15*4, J15=96, N15*22200)</f>
        <v>0</v>
      </c>
    </row>
    <row r="16" spans="1:15" hidden="1">
      <c r="A16" s="631" t="s">
        <v>537</v>
      </c>
      <c r="B16" s="631" t="s">
        <v>510</v>
      </c>
      <c r="C16" s="631" t="s">
        <v>510</v>
      </c>
      <c r="D16" s="631" t="s">
        <v>538</v>
      </c>
      <c r="E16" s="631" t="s">
        <v>523</v>
      </c>
      <c r="F16" s="631" t="s">
        <v>539</v>
      </c>
      <c r="G16" s="632" t="s">
        <v>514</v>
      </c>
      <c r="H16" s="631" t="s">
        <v>515</v>
      </c>
      <c r="I16" s="631" t="s">
        <v>535</v>
      </c>
      <c r="J16" s="631">
        <v>69</v>
      </c>
      <c r="K16" s="633">
        <v>38125</v>
      </c>
      <c r="L16" s="634" t="s">
        <v>517</v>
      </c>
      <c r="M16" s="635" t="s">
        <v>518</v>
      </c>
      <c r="N16" s="636">
        <v>38125</v>
      </c>
      <c r="O16" s="636" cm="1">
        <f t="array" ref="O16">_xlfn.IFS(J16 = 77, N16*265, J16=19, N16, J16=69, N16*28, J16=61, N16*4, J16=96, N16*22200)</f>
        <v>1067500</v>
      </c>
    </row>
    <row r="17" spans="1:15" hidden="1">
      <c r="A17" s="631" t="s">
        <v>541</v>
      </c>
      <c r="B17" s="631" t="s">
        <v>527</v>
      </c>
      <c r="C17" s="631" t="s">
        <v>527</v>
      </c>
      <c r="D17" s="631" t="s">
        <v>541</v>
      </c>
      <c r="E17" s="631" t="s">
        <v>523</v>
      </c>
      <c r="F17" s="631" t="s">
        <v>539</v>
      </c>
      <c r="G17" s="632" t="s">
        <v>514</v>
      </c>
      <c r="H17" s="631" t="s">
        <v>515</v>
      </c>
      <c r="I17" s="631" t="s">
        <v>525</v>
      </c>
      <c r="J17" s="631">
        <v>19</v>
      </c>
      <c r="K17" s="633">
        <v>318954895</v>
      </c>
      <c r="L17" s="634" t="s">
        <v>517</v>
      </c>
      <c r="M17" s="635" t="s">
        <v>518</v>
      </c>
      <c r="N17" s="636">
        <v>318954895</v>
      </c>
      <c r="O17" s="636" cm="1">
        <f t="array" ref="O17">_xlfn.IFS(J17 = 77, N17*265, J17=19, N17, J17=69, N17*28, J17=61, N17*4, J17=96, N17*22200)</f>
        <v>318954895</v>
      </c>
    </row>
    <row r="18" spans="1:15" hidden="1">
      <c r="A18" s="631" t="s">
        <v>541</v>
      </c>
      <c r="B18" s="631" t="s">
        <v>527</v>
      </c>
      <c r="C18" s="631" t="s">
        <v>527</v>
      </c>
      <c r="D18" s="631" t="s">
        <v>541</v>
      </c>
      <c r="E18" s="631" t="s">
        <v>523</v>
      </c>
      <c r="F18" s="631" t="s">
        <v>539</v>
      </c>
      <c r="G18" s="632" t="s">
        <v>514</v>
      </c>
      <c r="H18" s="631" t="s">
        <v>515</v>
      </c>
      <c r="I18" s="631" t="s">
        <v>516</v>
      </c>
      <c r="J18" s="631">
        <v>77</v>
      </c>
      <c r="K18" s="633">
        <v>0</v>
      </c>
      <c r="L18" s="634" t="s">
        <v>517</v>
      </c>
      <c r="M18" s="635" t="s">
        <v>518</v>
      </c>
      <c r="N18" s="636">
        <v>0</v>
      </c>
      <c r="O18" s="636" cm="1">
        <f t="array" ref="O18">_xlfn.IFS(J18 = 77, N18*265, J18=19, N18, J18=69, N18*28, J18=61, N18*4, J18=96, N18*22200)</f>
        <v>0</v>
      </c>
    </row>
    <row r="19" spans="1:15" hidden="1">
      <c r="A19" s="631" t="s">
        <v>541</v>
      </c>
      <c r="B19" s="631" t="s">
        <v>527</v>
      </c>
      <c r="C19" s="631" t="s">
        <v>527</v>
      </c>
      <c r="D19" s="631" t="s">
        <v>541</v>
      </c>
      <c r="E19" s="631" t="s">
        <v>523</v>
      </c>
      <c r="F19" s="631" t="s">
        <v>539</v>
      </c>
      <c r="G19" s="632" t="s">
        <v>514</v>
      </c>
      <c r="H19" s="631" t="s">
        <v>515</v>
      </c>
      <c r="I19" s="631" t="s">
        <v>535</v>
      </c>
      <c r="J19" s="631">
        <v>69</v>
      </c>
      <c r="K19" s="633">
        <v>0</v>
      </c>
      <c r="L19" s="634" t="s">
        <v>517</v>
      </c>
      <c r="M19" s="635" t="s">
        <v>518</v>
      </c>
      <c r="N19" s="636">
        <v>0</v>
      </c>
      <c r="O19" s="636" cm="1">
        <f t="array" ref="O19">_xlfn.IFS(J19 = 77, N19*265, J19=19, N19, J19=69, N19*28, J19=61, N19*4, J19=96, N19*22200)</f>
        <v>0</v>
      </c>
    </row>
    <row r="20" spans="1:15" hidden="1">
      <c r="A20" s="631" t="s">
        <v>509</v>
      </c>
      <c r="B20" s="631" t="s">
        <v>510</v>
      </c>
      <c r="C20" s="631" t="s">
        <v>510</v>
      </c>
      <c r="D20" s="631" t="s">
        <v>511</v>
      </c>
      <c r="E20" s="631" t="s">
        <v>512</v>
      </c>
      <c r="F20" s="631" t="s">
        <v>513</v>
      </c>
      <c r="G20" s="632" t="s">
        <v>514</v>
      </c>
      <c r="H20" s="631" t="s">
        <v>515</v>
      </c>
      <c r="I20" s="631" t="s">
        <v>525</v>
      </c>
      <c r="J20" s="631">
        <v>19</v>
      </c>
      <c r="K20" s="633">
        <v>2586120</v>
      </c>
      <c r="L20" s="634" t="s">
        <v>517</v>
      </c>
      <c r="M20" s="635" t="s">
        <v>518</v>
      </c>
      <c r="N20" s="636">
        <v>2586120</v>
      </c>
      <c r="O20" s="636" cm="1">
        <f t="array" ref="O20">_xlfn.IFS(J20 = 77, N20*265, J20=19, N20, J20=69, N20*28, J20=61, N20*4, J20=96, N20*22200)</f>
        <v>2586120</v>
      </c>
    </row>
    <row r="21" spans="1:15" hidden="1">
      <c r="A21" s="631" t="s">
        <v>509</v>
      </c>
      <c r="B21" s="631" t="s">
        <v>510</v>
      </c>
      <c r="C21" s="631" t="s">
        <v>510</v>
      </c>
      <c r="D21" s="631" t="s">
        <v>511</v>
      </c>
      <c r="E21" s="631" t="s">
        <v>512</v>
      </c>
      <c r="F21" s="631" t="s">
        <v>513</v>
      </c>
      <c r="G21" s="632" t="s">
        <v>514</v>
      </c>
      <c r="H21" s="631" t="s">
        <v>515</v>
      </c>
      <c r="I21" s="631" t="s">
        <v>535</v>
      </c>
      <c r="J21" s="631">
        <v>69</v>
      </c>
      <c r="K21" s="633">
        <v>0</v>
      </c>
      <c r="L21" s="634" t="s">
        <v>517</v>
      </c>
      <c r="M21" s="635" t="s">
        <v>518</v>
      </c>
      <c r="N21" s="636">
        <v>0</v>
      </c>
      <c r="O21" s="636" cm="1">
        <f t="array" ref="O21">_xlfn.IFS(J21 = 77, N21*265, J21=19, N21, J21=69, N21*28, J21=61, N21*4, J21=96, N21*22200)</f>
        <v>0</v>
      </c>
    </row>
    <row r="22" spans="1:15" hidden="1">
      <c r="A22" s="631" t="s">
        <v>542</v>
      </c>
      <c r="B22" s="631" t="s">
        <v>527</v>
      </c>
      <c r="C22" s="631" t="s">
        <v>527</v>
      </c>
      <c r="D22" s="631" t="s">
        <v>543</v>
      </c>
      <c r="E22" s="631" t="s">
        <v>523</v>
      </c>
      <c r="F22" s="631" t="s">
        <v>524</v>
      </c>
      <c r="G22" s="632" t="s">
        <v>514</v>
      </c>
      <c r="H22" s="631" t="s">
        <v>515</v>
      </c>
      <c r="I22" s="631" t="s">
        <v>525</v>
      </c>
      <c r="J22" s="631">
        <v>19</v>
      </c>
      <c r="K22" s="633">
        <v>1064654</v>
      </c>
      <c r="L22" s="634" t="s">
        <v>517</v>
      </c>
      <c r="M22" s="635" t="s">
        <v>518</v>
      </c>
      <c r="N22" s="636">
        <v>1064654</v>
      </c>
      <c r="O22" s="636" cm="1">
        <f t="array" ref="O22">_xlfn.IFS(J22 = 77, N22*265, J22=19, N22, J22=69, N22*28, J22=61, N22*4, J22=96, N22*22200)</f>
        <v>1064654</v>
      </c>
    </row>
    <row r="23" spans="1:15" hidden="1">
      <c r="A23" s="631" t="s">
        <v>542</v>
      </c>
      <c r="B23" s="631" t="s">
        <v>527</v>
      </c>
      <c r="C23" s="631" t="s">
        <v>527</v>
      </c>
      <c r="D23" s="631" t="s">
        <v>543</v>
      </c>
      <c r="E23" s="631" t="s">
        <v>523</v>
      </c>
      <c r="F23" s="631" t="s">
        <v>524</v>
      </c>
      <c r="G23" s="632" t="s">
        <v>514</v>
      </c>
      <c r="H23" s="631" t="s">
        <v>515</v>
      </c>
      <c r="I23" s="631" t="s">
        <v>516</v>
      </c>
      <c r="J23" s="631">
        <v>77</v>
      </c>
      <c r="K23" s="633">
        <v>0</v>
      </c>
      <c r="L23" s="634" t="s">
        <v>517</v>
      </c>
      <c r="M23" s="635" t="s">
        <v>518</v>
      </c>
      <c r="N23" s="636">
        <v>0</v>
      </c>
      <c r="O23" s="636" cm="1">
        <f t="array" ref="O23">_xlfn.IFS(J23 = 77, N23*265, J23=19, N23, J23=69, N23*28, J23=61, N23*4, J23=96, N23*22200)</f>
        <v>0</v>
      </c>
    </row>
    <row r="24" spans="1:15" hidden="1">
      <c r="A24" s="631" t="s">
        <v>542</v>
      </c>
      <c r="B24" s="631" t="s">
        <v>527</v>
      </c>
      <c r="C24" s="631" t="s">
        <v>527</v>
      </c>
      <c r="D24" s="631" t="s">
        <v>543</v>
      </c>
      <c r="E24" s="631" t="s">
        <v>523</v>
      </c>
      <c r="F24" s="631" t="s">
        <v>524</v>
      </c>
      <c r="G24" s="632" t="s">
        <v>514</v>
      </c>
      <c r="H24" s="631" t="s">
        <v>515</v>
      </c>
      <c r="I24" s="631" t="s">
        <v>535</v>
      </c>
      <c r="J24" s="631">
        <v>69</v>
      </c>
      <c r="K24" s="633">
        <v>114093</v>
      </c>
      <c r="L24" s="634" t="s">
        <v>517</v>
      </c>
      <c r="M24" s="635" t="s">
        <v>518</v>
      </c>
      <c r="N24" s="636">
        <v>114093</v>
      </c>
      <c r="O24" s="636" cm="1">
        <f t="array" ref="O24">_xlfn.IFS(J24 = 77, N24*265, J24=19, N24, J24=69, N24*28, J24=61, N24*4, J24=96, N24*22200)</f>
        <v>3194604</v>
      </c>
    </row>
    <row r="25" spans="1:15" hidden="1">
      <c r="A25" s="631" t="s">
        <v>544</v>
      </c>
      <c r="B25" s="631" t="s">
        <v>545</v>
      </c>
      <c r="C25" s="631" t="s">
        <v>545</v>
      </c>
      <c r="D25" s="631" t="s">
        <v>544</v>
      </c>
      <c r="E25" s="631" t="s">
        <v>523</v>
      </c>
      <c r="F25" s="631" t="s">
        <v>529</v>
      </c>
      <c r="G25" s="632" t="s">
        <v>514</v>
      </c>
      <c r="H25" s="631" t="s">
        <v>515</v>
      </c>
      <c r="I25" s="631" t="s">
        <v>525</v>
      </c>
      <c r="J25" s="631">
        <v>19</v>
      </c>
      <c r="K25" s="633">
        <v>196971778</v>
      </c>
      <c r="L25" s="634" t="s">
        <v>517</v>
      </c>
      <c r="M25" s="635" t="s">
        <v>518</v>
      </c>
      <c r="N25" s="636">
        <v>196971778</v>
      </c>
      <c r="O25" s="636" cm="1">
        <f t="array" ref="O25">_xlfn.IFS(J25 = 77, N25*265, J25=19, N25, J25=69, N25*28, J25=61, N25*4, J25=96, N25*22200)</f>
        <v>196971778</v>
      </c>
    </row>
    <row r="26" spans="1:15" hidden="1">
      <c r="A26" s="631" t="s">
        <v>544</v>
      </c>
      <c r="B26" s="631" t="s">
        <v>545</v>
      </c>
      <c r="C26" s="631" t="s">
        <v>545</v>
      </c>
      <c r="D26" s="631" t="s">
        <v>544</v>
      </c>
      <c r="E26" s="631" t="s">
        <v>523</v>
      </c>
      <c r="F26" s="631" t="s">
        <v>529</v>
      </c>
      <c r="G26" s="632" t="s">
        <v>514</v>
      </c>
      <c r="H26" s="631" t="s">
        <v>515</v>
      </c>
      <c r="I26" s="631" t="s">
        <v>516</v>
      </c>
      <c r="J26" s="631">
        <v>77</v>
      </c>
      <c r="K26" s="633">
        <v>0</v>
      </c>
      <c r="L26" s="634" t="s">
        <v>517</v>
      </c>
      <c r="M26" s="635" t="s">
        <v>518</v>
      </c>
      <c r="N26" s="636">
        <v>0</v>
      </c>
      <c r="O26" s="636" cm="1">
        <f t="array" ref="O26">_xlfn.IFS(J26 = 77, N26*265, J26=19, N26, J26=69, N26*28, J26=61, N26*4, J26=96, N26*22200)</f>
        <v>0</v>
      </c>
    </row>
    <row r="27" spans="1:15" hidden="1">
      <c r="A27" s="631" t="s">
        <v>544</v>
      </c>
      <c r="B27" s="631" t="s">
        <v>545</v>
      </c>
      <c r="C27" s="631" t="s">
        <v>545</v>
      </c>
      <c r="D27" s="631" t="s">
        <v>544</v>
      </c>
      <c r="E27" s="631" t="s">
        <v>523</v>
      </c>
      <c r="F27" s="631" t="s">
        <v>529</v>
      </c>
      <c r="G27" s="632" t="s">
        <v>514</v>
      </c>
      <c r="H27" s="631" t="s">
        <v>515</v>
      </c>
      <c r="I27" s="631" t="s">
        <v>535</v>
      </c>
      <c r="J27" s="631">
        <v>69</v>
      </c>
      <c r="K27" s="633">
        <v>0</v>
      </c>
      <c r="L27" s="634" t="s">
        <v>517</v>
      </c>
      <c r="M27" s="635" t="s">
        <v>518</v>
      </c>
      <c r="N27" s="636">
        <v>0</v>
      </c>
      <c r="O27" s="636" cm="1">
        <f t="array" ref="O27">_xlfn.IFS(J27 = 77, N27*265, J27=19, N27, J27=69, N27*28, J27=61, N27*4, J27=96, N27*22200)</f>
        <v>0</v>
      </c>
    </row>
    <row r="28" spans="1:15" hidden="1">
      <c r="A28" s="631" t="s">
        <v>546</v>
      </c>
      <c r="B28" s="631" t="s">
        <v>547</v>
      </c>
      <c r="C28" s="631" t="s">
        <v>548</v>
      </c>
      <c r="D28" s="631" t="s">
        <v>546</v>
      </c>
      <c r="E28" s="631" t="s">
        <v>523</v>
      </c>
      <c r="F28" s="631" t="s">
        <v>529</v>
      </c>
      <c r="G28" s="632" t="s">
        <v>514</v>
      </c>
      <c r="H28" s="631" t="s">
        <v>515</v>
      </c>
      <c r="I28" s="631" t="s">
        <v>525</v>
      </c>
      <c r="J28" s="631">
        <v>19</v>
      </c>
      <c r="K28" s="633">
        <v>1292845869</v>
      </c>
      <c r="L28" s="634" t="s">
        <v>517</v>
      </c>
      <c r="M28" s="635" t="s">
        <v>518</v>
      </c>
      <c r="N28" s="636">
        <v>1292845869</v>
      </c>
      <c r="O28" s="636" cm="1">
        <f t="array" ref="O28">_xlfn.IFS(J28 = 77, N28*265, J28=19, N28, J28=69, N28*28, J28=61, N28*4, J28=96, N28*22200)</f>
        <v>1292845869</v>
      </c>
    </row>
    <row r="29" spans="1:15" hidden="1">
      <c r="A29" s="631" t="s">
        <v>546</v>
      </c>
      <c r="B29" s="631" t="s">
        <v>547</v>
      </c>
      <c r="C29" s="631" t="s">
        <v>548</v>
      </c>
      <c r="D29" s="631" t="s">
        <v>546</v>
      </c>
      <c r="E29" s="631" t="s">
        <v>523</v>
      </c>
      <c r="F29" s="631" t="s">
        <v>529</v>
      </c>
      <c r="G29" s="632" t="s">
        <v>514</v>
      </c>
      <c r="H29" s="631" t="s">
        <v>515</v>
      </c>
      <c r="I29" s="631" t="s">
        <v>516</v>
      </c>
      <c r="J29" s="631">
        <v>77</v>
      </c>
      <c r="K29" s="633">
        <v>0</v>
      </c>
      <c r="L29" s="634" t="s">
        <v>517</v>
      </c>
      <c r="M29" s="635" t="s">
        <v>518</v>
      </c>
      <c r="N29" s="636">
        <v>0</v>
      </c>
      <c r="O29" s="636" cm="1">
        <f t="array" ref="O29">_xlfn.IFS(J29 = 77, N29*265, J29=19, N29, J29=69, N29*28, J29=61, N29*4, J29=96, N29*22200)</f>
        <v>0</v>
      </c>
    </row>
    <row r="30" spans="1:15" hidden="1">
      <c r="A30" s="631" t="s">
        <v>546</v>
      </c>
      <c r="B30" s="631" t="s">
        <v>547</v>
      </c>
      <c r="C30" s="631" t="s">
        <v>548</v>
      </c>
      <c r="D30" s="631" t="s">
        <v>546</v>
      </c>
      <c r="E30" s="631" t="s">
        <v>523</v>
      </c>
      <c r="F30" s="631" t="s">
        <v>529</v>
      </c>
      <c r="G30" s="632" t="s">
        <v>514</v>
      </c>
      <c r="H30" s="631" t="s">
        <v>515</v>
      </c>
      <c r="I30" s="631" t="s">
        <v>535</v>
      </c>
      <c r="J30" s="631">
        <v>69</v>
      </c>
      <c r="K30" s="633">
        <v>23830</v>
      </c>
      <c r="L30" s="634" t="s">
        <v>517</v>
      </c>
      <c r="M30" s="635" t="s">
        <v>518</v>
      </c>
      <c r="N30" s="636">
        <v>23830</v>
      </c>
      <c r="O30" s="636" cm="1">
        <f t="array" ref="O30">_xlfn.IFS(J30 = 77, N30*265, J30=19, N30, J30=69, N30*28, J30=61, N30*4, J30=96, N30*22200)</f>
        <v>667240</v>
      </c>
    </row>
    <row r="31" spans="1:15" hidden="1">
      <c r="A31" s="631" t="s">
        <v>549</v>
      </c>
      <c r="B31" s="631" t="s">
        <v>550</v>
      </c>
      <c r="C31" s="631" t="s">
        <v>551</v>
      </c>
      <c r="D31" s="631" t="s">
        <v>552</v>
      </c>
      <c r="E31" s="631" t="s">
        <v>523</v>
      </c>
      <c r="F31" s="631" t="s">
        <v>529</v>
      </c>
      <c r="G31" s="632" t="s">
        <v>514</v>
      </c>
      <c r="H31" s="631" t="s">
        <v>515</v>
      </c>
      <c r="I31" s="631" t="s">
        <v>525</v>
      </c>
      <c r="J31" s="631">
        <v>19</v>
      </c>
      <c r="K31" s="633">
        <v>426943924</v>
      </c>
      <c r="L31" s="634" t="s">
        <v>517</v>
      </c>
      <c r="M31" s="635" t="s">
        <v>518</v>
      </c>
      <c r="N31" s="636">
        <v>426943924</v>
      </c>
      <c r="O31" s="636" cm="1">
        <f t="array" ref="O31">_xlfn.IFS(J31 = 77, N31*265, J31=19, N31, J31=69, N31*28, J31=61, N31*4, J31=96, N31*22200)</f>
        <v>426943924</v>
      </c>
    </row>
    <row r="32" spans="1:15" hidden="1">
      <c r="A32" s="631" t="s">
        <v>549</v>
      </c>
      <c r="B32" s="631" t="s">
        <v>550</v>
      </c>
      <c r="C32" s="631" t="s">
        <v>551</v>
      </c>
      <c r="D32" s="631" t="s">
        <v>552</v>
      </c>
      <c r="E32" s="631" t="s">
        <v>523</v>
      </c>
      <c r="F32" s="631" t="s">
        <v>529</v>
      </c>
      <c r="G32" s="632" t="s">
        <v>514</v>
      </c>
      <c r="H32" s="631" t="s">
        <v>515</v>
      </c>
      <c r="I32" s="631" t="s">
        <v>516</v>
      </c>
      <c r="J32" s="631">
        <v>77</v>
      </c>
      <c r="K32" s="633">
        <v>0</v>
      </c>
      <c r="L32" s="634" t="s">
        <v>517</v>
      </c>
      <c r="M32" s="635" t="s">
        <v>518</v>
      </c>
      <c r="N32" s="636">
        <v>0</v>
      </c>
      <c r="O32" s="636" cm="1">
        <f t="array" ref="O32">_xlfn.IFS(J32 = 77, N32*265, J32=19, N32, J32=69, N32*28, J32=61, N32*4, J32=96, N32*22200)</f>
        <v>0</v>
      </c>
    </row>
    <row r="33" spans="1:15" hidden="1">
      <c r="A33" s="631" t="s">
        <v>549</v>
      </c>
      <c r="B33" s="631" t="s">
        <v>550</v>
      </c>
      <c r="C33" s="631" t="s">
        <v>551</v>
      </c>
      <c r="D33" s="631" t="s">
        <v>552</v>
      </c>
      <c r="E33" s="631" t="s">
        <v>523</v>
      </c>
      <c r="F33" s="631" t="s">
        <v>529</v>
      </c>
      <c r="G33" s="632" t="s">
        <v>514</v>
      </c>
      <c r="H33" s="631" t="s">
        <v>515</v>
      </c>
      <c r="I33" s="631" t="s">
        <v>535</v>
      </c>
      <c r="J33" s="631">
        <v>69</v>
      </c>
      <c r="K33" s="633">
        <v>0</v>
      </c>
      <c r="L33" s="634" t="s">
        <v>517</v>
      </c>
      <c r="M33" s="635" t="s">
        <v>518</v>
      </c>
      <c r="N33" s="636">
        <v>0</v>
      </c>
      <c r="O33" s="636" cm="1">
        <f t="array" ref="O33">_xlfn.IFS(J33 = 77, N33*265, J33=19, N33, J33=69, N33*28, J33=61, N33*4, J33=96, N33*22200)</f>
        <v>0</v>
      </c>
    </row>
    <row r="34" spans="1:15" hidden="1">
      <c r="A34" s="631" t="s">
        <v>553</v>
      </c>
      <c r="B34" s="631" t="s">
        <v>554</v>
      </c>
      <c r="C34" s="631" t="s">
        <v>554</v>
      </c>
      <c r="D34" s="631" t="s">
        <v>555</v>
      </c>
      <c r="E34" s="631" t="s">
        <v>523</v>
      </c>
      <c r="F34" s="631" t="s">
        <v>529</v>
      </c>
      <c r="G34" s="632" t="s">
        <v>514</v>
      </c>
      <c r="H34" s="631" t="s">
        <v>515</v>
      </c>
      <c r="I34" s="631" t="s">
        <v>525</v>
      </c>
      <c r="J34" s="631">
        <v>19</v>
      </c>
      <c r="K34" s="633">
        <v>382016774</v>
      </c>
      <c r="L34" s="634" t="s">
        <v>517</v>
      </c>
      <c r="M34" s="635" t="s">
        <v>518</v>
      </c>
      <c r="N34" s="636">
        <v>382016774</v>
      </c>
      <c r="O34" s="636" cm="1">
        <f t="array" ref="O34">_xlfn.IFS(J34 = 77, N34*265, J34=19, N34, J34=69, N34*28, J34=61, N34*4, J34=96, N34*22200)</f>
        <v>382016774</v>
      </c>
    </row>
    <row r="35" spans="1:15" hidden="1">
      <c r="A35" s="631" t="s">
        <v>553</v>
      </c>
      <c r="B35" s="631" t="s">
        <v>554</v>
      </c>
      <c r="C35" s="631" t="s">
        <v>554</v>
      </c>
      <c r="D35" s="631" t="s">
        <v>555</v>
      </c>
      <c r="E35" s="631" t="s">
        <v>523</v>
      </c>
      <c r="F35" s="631" t="s">
        <v>529</v>
      </c>
      <c r="G35" s="632" t="s">
        <v>514</v>
      </c>
      <c r="H35" s="631" t="s">
        <v>515</v>
      </c>
      <c r="I35" s="631" t="s">
        <v>516</v>
      </c>
      <c r="J35" s="631">
        <v>77</v>
      </c>
      <c r="K35" s="633">
        <v>0</v>
      </c>
      <c r="L35" s="634" t="s">
        <v>517</v>
      </c>
      <c r="M35" s="635" t="s">
        <v>518</v>
      </c>
      <c r="N35" s="636">
        <v>0</v>
      </c>
      <c r="O35" s="636" cm="1">
        <f t="array" ref="O35">_xlfn.IFS(J35 = 77, N35*265, J35=19, N35, J35=69, N35*28, J35=61, N35*4, J35=96, N35*22200)</f>
        <v>0</v>
      </c>
    </row>
    <row r="36" spans="1:15" hidden="1">
      <c r="A36" s="631" t="s">
        <v>553</v>
      </c>
      <c r="B36" s="631" t="s">
        <v>554</v>
      </c>
      <c r="C36" s="631" t="s">
        <v>554</v>
      </c>
      <c r="D36" s="631" t="s">
        <v>555</v>
      </c>
      <c r="E36" s="631" t="s">
        <v>523</v>
      </c>
      <c r="F36" s="631" t="s">
        <v>529</v>
      </c>
      <c r="G36" s="632" t="s">
        <v>514</v>
      </c>
      <c r="H36" s="631" t="s">
        <v>515</v>
      </c>
      <c r="I36" s="631" t="s">
        <v>535</v>
      </c>
      <c r="J36" s="631">
        <v>69</v>
      </c>
      <c r="K36" s="633">
        <v>13943</v>
      </c>
      <c r="L36" s="634" t="s">
        <v>517</v>
      </c>
      <c r="M36" s="635" t="s">
        <v>518</v>
      </c>
      <c r="N36" s="636">
        <v>13943</v>
      </c>
      <c r="O36" s="636" cm="1">
        <f t="array" ref="O36">_xlfn.IFS(J36 = 77, N36*265, J36=19, N36, J36=69, N36*28, J36=61, N36*4, J36=96, N36*22200)</f>
        <v>390404</v>
      </c>
    </row>
    <row r="37" spans="1:15" hidden="1">
      <c r="A37" s="631" t="s">
        <v>556</v>
      </c>
      <c r="B37" s="631" t="s">
        <v>527</v>
      </c>
      <c r="C37" s="631" t="s">
        <v>527</v>
      </c>
      <c r="D37" s="631" t="s">
        <v>557</v>
      </c>
      <c r="E37" s="631" t="s">
        <v>523</v>
      </c>
      <c r="F37" s="631" t="s">
        <v>529</v>
      </c>
      <c r="G37" s="632" t="s">
        <v>514</v>
      </c>
      <c r="H37" s="631" t="s">
        <v>515</v>
      </c>
      <c r="I37" s="631" t="s">
        <v>525</v>
      </c>
      <c r="J37" s="631">
        <v>19</v>
      </c>
      <c r="K37" s="633">
        <v>355701636</v>
      </c>
      <c r="L37" s="634" t="s">
        <v>517</v>
      </c>
      <c r="M37" s="635" t="s">
        <v>518</v>
      </c>
      <c r="N37" s="636">
        <v>355701636</v>
      </c>
      <c r="O37" s="636" cm="1">
        <f t="array" ref="O37">_xlfn.IFS(J37 = 77, N37*265, J37=19, N37, J37=69, N37*28, J37=61, N37*4, J37=96, N37*22200)</f>
        <v>355701636</v>
      </c>
    </row>
    <row r="38" spans="1:15" hidden="1">
      <c r="A38" s="631" t="s">
        <v>556</v>
      </c>
      <c r="B38" s="631" t="s">
        <v>527</v>
      </c>
      <c r="C38" s="631" t="s">
        <v>527</v>
      </c>
      <c r="D38" s="631" t="s">
        <v>557</v>
      </c>
      <c r="E38" s="631" t="s">
        <v>523</v>
      </c>
      <c r="F38" s="631" t="s">
        <v>529</v>
      </c>
      <c r="G38" s="632" t="s">
        <v>514</v>
      </c>
      <c r="H38" s="631" t="s">
        <v>515</v>
      </c>
      <c r="I38" s="631" t="s">
        <v>516</v>
      </c>
      <c r="J38" s="631">
        <v>77</v>
      </c>
      <c r="K38" s="633">
        <v>0</v>
      </c>
      <c r="L38" s="634" t="s">
        <v>517</v>
      </c>
      <c r="M38" s="635" t="s">
        <v>518</v>
      </c>
      <c r="N38" s="636">
        <v>0</v>
      </c>
      <c r="O38" s="636" cm="1">
        <f t="array" ref="O38">_xlfn.IFS(J38 = 77, N38*265, J38=19, N38, J38=69, N38*28, J38=61, N38*4, J38=96, N38*22200)</f>
        <v>0</v>
      </c>
    </row>
    <row r="39" spans="1:15" hidden="1">
      <c r="A39" s="631" t="s">
        <v>556</v>
      </c>
      <c r="B39" s="631" t="s">
        <v>527</v>
      </c>
      <c r="C39" s="631" t="s">
        <v>527</v>
      </c>
      <c r="D39" s="631" t="s">
        <v>557</v>
      </c>
      <c r="E39" s="631" t="s">
        <v>523</v>
      </c>
      <c r="F39" s="631" t="s">
        <v>529</v>
      </c>
      <c r="G39" s="632" t="s">
        <v>514</v>
      </c>
      <c r="H39" s="631" t="s">
        <v>515</v>
      </c>
      <c r="I39" s="631" t="s">
        <v>535</v>
      </c>
      <c r="J39" s="631">
        <v>69</v>
      </c>
      <c r="K39" s="633">
        <v>0</v>
      </c>
      <c r="L39" s="634" t="s">
        <v>517</v>
      </c>
      <c r="M39" s="635" t="s">
        <v>518</v>
      </c>
      <c r="N39" s="636">
        <v>0</v>
      </c>
      <c r="O39" s="636" cm="1">
        <f t="array" ref="O39">_xlfn.IFS(J39 = 77, N39*265, J39=19, N39, J39=69, N39*28, J39=61, N39*4, J39=96, N39*22200)</f>
        <v>0</v>
      </c>
    </row>
    <row r="40" spans="1:15" hidden="1">
      <c r="A40" s="631" t="s">
        <v>558</v>
      </c>
      <c r="B40" s="631" t="s">
        <v>527</v>
      </c>
      <c r="C40" s="631" t="s">
        <v>527</v>
      </c>
      <c r="D40" s="631" t="s">
        <v>558</v>
      </c>
      <c r="E40" s="631" t="s">
        <v>523</v>
      </c>
      <c r="F40" s="631" t="s">
        <v>529</v>
      </c>
      <c r="G40" s="632" t="s">
        <v>514</v>
      </c>
      <c r="H40" s="631" t="s">
        <v>515</v>
      </c>
      <c r="I40" s="631" t="s">
        <v>525</v>
      </c>
      <c r="J40" s="631">
        <v>19</v>
      </c>
      <c r="K40" s="633">
        <v>0</v>
      </c>
      <c r="L40" s="634" t="s">
        <v>517</v>
      </c>
      <c r="M40" s="635" t="s">
        <v>518</v>
      </c>
      <c r="N40" s="636">
        <v>0</v>
      </c>
      <c r="O40" s="636" cm="1">
        <f t="array" ref="O40">_xlfn.IFS(J40 = 77, N40*265, J40=19, N40, J40=69, N40*28, J40=61, N40*4, J40=96, N40*22200)</f>
        <v>0</v>
      </c>
    </row>
    <row r="41" spans="1:15" hidden="1">
      <c r="A41" s="631" t="s">
        <v>558</v>
      </c>
      <c r="B41" s="631" t="s">
        <v>527</v>
      </c>
      <c r="C41" s="631" t="s">
        <v>527</v>
      </c>
      <c r="D41" s="631" t="s">
        <v>558</v>
      </c>
      <c r="E41" s="631" t="s">
        <v>523</v>
      </c>
      <c r="F41" s="631" t="s">
        <v>529</v>
      </c>
      <c r="G41" s="632" t="s">
        <v>514</v>
      </c>
      <c r="H41" s="631" t="s">
        <v>515</v>
      </c>
      <c r="I41" s="631" t="s">
        <v>535</v>
      </c>
      <c r="J41" s="631">
        <v>69</v>
      </c>
      <c r="K41" s="633">
        <v>0</v>
      </c>
      <c r="L41" s="634" t="s">
        <v>517</v>
      </c>
      <c r="M41" s="635" t="s">
        <v>518</v>
      </c>
      <c r="N41" s="636">
        <v>0</v>
      </c>
      <c r="O41" s="636" cm="1">
        <f t="array" ref="O41">_xlfn.IFS(J41 = 77, N41*265, J41=19, N41, J41=69, N41*28, J41=61, N41*4, J41=96, N41*22200)</f>
        <v>0</v>
      </c>
    </row>
    <row r="42" spans="1:15" hidden="1">
      <c r="A42" s="631" t="s">
        <v>559</v>
      </c>
      <c r="B42" s="631" t="s">
        <v>554</v>
      </c>
      <c r="C42" s="631" t="s">
        <v>554</v>
      </c>
      <c r="D42" s="631" t="s">
        <v>560</v>
      </c>
      <c r="E42" s="631" t="s">
        <v>523</v>
      </c>
      <c r="F42" s="631" t="s">
        <v>529</v>
      </c>
      <c r="G42" s="632" t="s">
        <v>514</v>
      </c>
      <c r="H42" s="631" t="s">
        <v>515</v>
      </c>
      <c r="I42" s="631" t="s">
        <v>525</v>
      </c>
      <c r="J42" s="631">
        <v>19</v>
      </c>
      <c r="K42" s="633">
        <v>1516795502</v>
      </c>
      <c r="L42" s="634" t="s">
        <v>517</v>
      </c>
      <c r="M42" s="635" t="s">
        <v>518</v>
      </c>
      <c r="N42" s="636">
        <v>1516795502</v>
      </c>
      <c r="O42" s="636" cm="1">
        <f t="array" ref="O42">_xlfn.IFS(J42 = 77, N42*265, J42=19, N42, J42=69, N42*28, J42=61, N42*4, J42=96, N42*22200)</f>
        <v>1516795502</v>
      </c>
    </row>
    <row r="43" spans="1:15" hidden="1">
      <c r="A43" s="631" t="s">
        <v>559</v>
      </c>
      <c r="B43" s="631" t="s">
        <v>554</v>
      </c>
      <c r="C43" s="631" t="s">
        <v>554</v>
      </c>
      <c r="D43" s="631" t="s">
        <v>560</v>
      </c>
      <c r="E43" s="631" t="s">
        <v>523</v>
      </c>
      <c r="F43" s="631" t="s">
        <v>529</v>
      </c>
      <c r="G43" s="632" t="s">
        <v>514</v>
      </c>
      <c r="H43" s="631" t="s">
        <v>515</v>
      </c>
      <c r="I43" s="631" t="s">
        <v>516</v>
      </c>
      <c r="J43" s="631">
        <v>77</v>
      </c>
      <c r="K43" s="633">
        <v>0</v>
      </c>
      <c r="L43" s="634" t="s">
        <v>517</v>
      </c>
      <c r="M43" s="635" t="s">
        <v>518</v>
      </c>
      <c r="N43" s="636">
        <v>0</v>
      </c>
      <c r="O43" s="636" cm="1">
        <f t="array" ref="O43">_xlfn.IFS(J43 = 77, N43*265, J43=19, N43, J43=69, N43*28, J43=61, N43*4, J43=96, N43*22200)</f>
        <v>0</v>
      </c>
    </row>
    <row r="44" spans="1:15" hidden="1">
      <c r="A44" s="631" t="s">
        <v>559</v>
      </c>
      <c r="B44" s="631" t="s">
        <v>554</v>
      </c>
      <c r="C44" s="631" t="s">
        <v>554</v>
      </c>
      <c r="D44" s="631" t="s">
        <v>560</v>
      </c>
      <c r="E44" s="631" t="s">
        <v>523</v>
      </c>
      <c r="F44" s="631" t="s">
        <v>529</v>
      </c>
      <c r="G44" s="632" t="s">
        <v>514</v>
      </c>
      <c r="H44" s="631" t="s">
        <v>515</v>
      </c>
      <c r="I44" s="631" t="s">
        <v>535</v>
      </c>
      <c r="J44" s="631">
        <v>69</v>
      </c>
      <c r="K44" s="633">
        <v>28042</v>
      </c>
      <c r="L44" s="634" t="s">
        <v>517</v>
      </c>
      <c r="M44" s="635" t="s">
        <v>518</v>
      </c>
      <c r="N44" s="636">
        <v>28042</v>
      </c>
      <c r="O44" s="636" cm="1">
        <f t="array" ref="O44">_xlfn.IFS(J44 = 77, N44*265, J44=19, N44, J44=69, N44*28, J44=61, N44*4, J44=96, N44*22200)</f>
        <v>785176</v>
      </c>
    </row>
    <row r="45" spans="1:15" hidden="1">
      <c r="A45" s="631" t="s">
        <v>561</v>
      </c>
      <c r="B45" s="631" t="s">
        <v>562</v>
      </c>
      <c r="C45" s="631" t="s">
        <v>563</v>
      </c>
      <c r="D45" s="631" t="s">
        <v>564</v>
      </c>
      <c r="E45" s="631" t="s">
        <v>523</v>
      </c>
      <c r="F45" s="631" t="s">
        <v>529</v>
      </c>
      <c r="G45" s="632" t="s">
        <v>514</v>
      </c>
      <c r="H45" s="631" t="s">
        <v>515</v>
      </c>
      <c r="I45" s="631" t="s">
        <v>525</v>
      </c>
      <c r="J45" s="631">
        <v>19</v>
      </c>
      <c r="K45" s="633">
        <v>1975097006</v>
      </c>
      <c r="L45" s="634" t="s">
        <v>517</v>
      </c>
      <c r="M45" s="635" t="s">
        <v>518</v>
      </c>
      <c r="N45" s="636">
        <v>1975097006</v>
      </c>
      <c r="O45" s="636" cm="1">
        <f t="array" ref="O45">_xlfn.IFS(J45 = 77, N45*265, J45=19, N45, J45=69, N45*28, J45=61, N45*4, J45=96, N45*22200)</f>
        <v>1975097006</v>
      </c>
    </row>
    <row r="46" spans="1:15" hidden="1">
      <c r="A46" s="631" t="s">
        <v>561</v>
      </c>
      <c r="B46" s="631" t="s">
        <v>562</v>
      </c>
      <c r="C46" s="631" t="s">
        <v>563</v>
      </c>
      <c r="D46" s="631" t="s">
        <v>564</v>
      </c>
      <c r="E46" s="631" t="s">
        <v>523</v>
      </c>
      <c r="F46" s="631" t="s">
        <v>529</v>
      </c>
      <c r="G46" s="632" t="s">
        <v>514</v>
      </c>
      <c r="H46" s="631" t="s">
        <v>515</v>
      </c>
      <c r="I46" s="631" t="s">
        <v>516</v>
      </c>
      <c r="J46" s="631">
        <v>77</v>
      </c>
      <c r="K46" s="633">
        <v>0</v>
      </c>
      <c r="L46" s="634" t="s">
        <v>517</v>
      </c>
      <c r="M46" s="635" t="s">
        <v>518</v>
      </c>
      <c r="N46" s="636">
        <v>0</v>
      </c>
      <c r="O46" s="636" cm="1">
        <f t="array" ref="O46">_xlfn.IFS(J46 = 77, N46*265, J46=19, N46, J46=69, N46*28, J46=61, N46*4, J46=96, N46*22200)</f>
        <v>0</v>
      </c>
    </row>
    <row r="47" spans="1:15" hidden="1">
      <c r="A47" s="631" t="s">
        <v>561</v>
      </c>
      <c r="B47" s="631" t="s">
        <v>562</v>
      </c>
      <c r="C47" s="631" t="s">
        <v>563</v>
      </c>
      <c r="D47" s="631" t="s">
        <v>564</v>
      </c>
      <c r="E47" s="631" t="s">
        <v>523</v>
      </c>
      <c r="F47" s="631" t="s">
        <v>529</v>
      </c>
      <c r="G47" s="632" t="s">
        <v>514</v>
      </c>
      <c r="H47" s="631" t="s">
        <v>515</v>
      </c>
      <c r="I47" s="631" t="s">
        <v>535</v>
      </c>
      <c r="J47" s="631">
        <v>69</v>
      </c>
      <c r="K47" s="633">
        <v>37462</v>
      </c>
      <c r="L47" s="634" t="s">
        <v>517</v>
      </c>
      <c r="M47" s="635" t="s">
        <v>518</v>
      </c>
      <c r="N47" s="636">
        <v>37462</v>
      </c>
      <c r="O47" s="636" cm="1">
        <f t="array" ref="O47">_xlfn.IFS(J47 = 77, N47*265, J47=19, N47, J47=69, N47*28, J47=61, N47*4, J47=96, N47*22200)</f>
        <v>1048936</v>
      </c>
    </row>
    <row r="48" spans="1:15" hidden="1">
      <c r="A48" s="631" t="s">
        <v>565</v>
      </c>
      <c r="B48" s="631" t="s">
        <v>566</v>
      </c>
      <c r="C48" s="631" t="s">
        <v>567</v>
      </c>
      <c r="D48" s="631" t="s">
        <v>528</v>
      </c>
      <c r="E48" s="631" t="s">
        <v>523</v>
      </c>
      <c r="F48" s="631" t="s">
        <v>529</v>
      </c>
      <c r="G48" s="632" t="s">
        <v>514</v>
      </c>
      <c r="H48" s="631" t="s">
        <v>515</v>
      </c>
      <c r="I48" s="631" t="s">
        <v>540</v>
      </c>
      <c r="J48" s="631">
        <v>61</v>
      </c>
      <c r="K48" s="633">
        <v>0</v>
      </c>
      <c r="L48" s="634" t="s">
        <v>517</v>
      </c>
      <c r="M48" s="635" t="s">
        <v>518</v>
      </c>
      <c r="N48" s="636">
        <v>0</v>
      </c>
      <c r="O48" s="636" cm="1">
        <f t="array" ref="O48">_xlfn.IFS(J48 = 77, N48*265, J48=19, N48, J48=69, N48*28, J48=61, N48*4, J48=96, N48*22200)</f>
        <v>0</v>
      </c>
    </row>
    <row r="49" spans="1:15" hidden="1">
      <c r="A49" s="631" t="s">
        <v>568</v>
      </c>
      <c r="B49" s="631" t="s">
        <v>569</v>
      </c>
      <c r="C49" s="631" t="s">
        <v>570</v>
      </c>
      <c r="D49" s="631" t="s">
        <v>528</v>
      </c>
      <c r="E49" s="631" t="s">
        <v>523</v>
      </c>
      <c r="F49" s="631" t="s">
        <v>529</v>
      </c>
      <c r="G49" s="632" t="s">
        <v>514</v>
      </c>
      <c r="H49" s="631" t="s">
        <v>515</v>
      </c>
      <c r="I49" s="631" t="s">
        <v>540</v>
      </c>
      <c r="J49" s="631">
        <v>61</v>
      </c>
      <c r="K49" s="633">
        <v>0</v>
      </c>
      <c r="L49" s="634" t="s">
        <v>517</v>
      </c>
      <c r="M49" s="635" t="s">
        <v>518</v>
      </c>
      <c r="N49" s="636">
        <v>0</v>
      </c>
      <c r="O49" s="636" cm="1">
        <f t="array" ref="O49">_xlfn.IFS(J49 = 77, N49*265, J49=19, N49, J49=69, N49*28, J49=61, N49*4, J49=96, N49*22200)</f>
        <v>0</v>
      </c>
    </row>
    <row r="50" spans="1:15" hidden="1">
      <c r="A50" s="631" t="s">
        <v>571</v>
      </c>
      <c r="B50" s="631" t="s">
        <v>572</v>
      </c>
      <c r="C50" s="631" t="s">
        <v>572</v>
      </c>
      <c r="D50" s="631" t="s">
        <v>528</v>
      </c>
      <c r="E50" s="631" t="s">
        <v>523</v>
      </c>
      <c r="F50" s="631" t="s">
        <v>529</v>
      </c>
      <c r="G50" s="632" t="s">
        <v>514</v>
      </c>
      <c r="H50" s="631" t="s">
        <v>515</v>
      </c>
      <c r="I50" s="631" t="s">
        <v>540</v>
      </c>
      <c r="J50" s="631">
        <v>61</v>
      </c>
      <c r="K50" s="633">
        <v>0</v>
      </c>
      <c r="L50" s="634" t="s">
        <v>517</v>
      </c>
      <c r="M50" s="635" t="s">
        <v>518</v>
      </c>
      <c r="N50" s="636">
        <v>0</v>
      </c>
      <c r="O50" s="636" cm="1">
        <f t="array" ref="O50">_xlfn.IFS(J50 = 77, N50*265, J50=19, N50, J50=69, N50*28, J50=61, N50*4, J50=96, N50*22200)</f>
        <v>0</v>
      </c>
    </row>
    <row r="51" spans="1:15" hidden="1">
      <c r="A51" s="631" t="s">
        <v>526</v>
      </c>
      <c r="B51" s="631" t="s">
        <v>527</v>
      </c>
      <c r="C51" s="631" t="s">
        <v>527</v>
      </c>
      <c r="D51" s="631" t="s">
        <v>528</v>
      </c>
      <c r="E51" s="631" t="s">
        <v>523</v>
      </c>
      <c r="F51" s="631" t="s">
        <v>529</v>
      </c>
      <c r="G51" s="632" t="s">
        <v>514</v>
      </c>
      <c r="H51" s="631" t="s">
        <v>515</v>
      </c>
      <c r="I51" s="631" t="s">
        <v>540</v>
      </c>
      <c r="J51" s="631">
        <v>61</v>
      </c>
      <c r="K51" s="633">
        <v>0</v>
      </c>
      <c r="L51" s="634" t="s">
        <v>517</v>
      </c>
      <c r="M51" s="635" t="s">
        <v>518</v>
      </c>
      <c r="N51" s="636">
        <v>0</v>
      </c>
      <c r="O51" s="636" cm="1">
        <f t="array" ref="O51">_xlfn.IFS(J51 = 77, N51*265, J51=19, N51, J51=69, N51*28, J51=61, N51*4, J51=96, N51*22200)</f>
        <v>0</v>
      </c>
    </row>
    <row r="52" spans="1:15" hidden="1">
      <c r="A52" s="631" t="s">
        <v>573</v>
      </c>
      <c r="B52" s="631" t="s">
        <v>574</v>
      </c>
      <c r="C52" s="631" t="s">
        <v>575</v>
      </c>
      <c r="D52" s="631" t="s">
        <v>528</v>
      </c>
      <c r="E52" s="631" t="s">
        <v>523</v>
      </c>
      <c r="F52" s="631" t="s">
        <v>529</v>
      </c>
      <c r="G52" s="632" t="s">
        <v>514</v>
      </c>
      <c r="H52" s="631" t="s">
        <v>515</v>
      </c>
      <c r="I52" s="631" t="s">
        <v>540</v>
      </c>
      <c r="J52" s="631">
        <v>61</v>
      </c>
      <c r="K52" s="633">
        <v>0</v>
      </c>
      <c r="L52" s="634" t="s">
        <v>517</v>
      </c>
      <c r="M52" s="635" t="s">
        <v>518</v>
      </c>
      <c r="N52" s="636">
        <v>0</v>
      </c>
      <c r="O52" s="636" cm="1">
        <f t="array" ref="O52">_xlfn.IFS(J52 = 77, N52*265, J52=19, N52, J52=69, N52*28, J52=61, N52*4, J52=96, N52*22200)</f>
        <v>0</v>
      </c>
    </row>
    <row r="53" spans="1:15" hidden="1">
      <c r="A53" s="631" t="s">
        <v>576</v>
      </c>
      <c r="B53" s="631" t="s">
        <v>554</v>
      </c>
      <c r="C53" s="631" t="s">
        <v>554</v>
      </c>
      <c r="D53" s="631" t="s">
        <v>528</v>
      </c>
      <c r="E53" s="631" t="s">
        <v>523</v>
      </c>
      <c r="F53" s="631" t="s">
        <v>529</v>
      </c>
      <c r="G53" s="632" t="s">
        <v>514</v>
      </c>
      <c r="H53" s="631" t="s">
        <v>515</v>
      </c>
      <c r="I53" s="631" t="s">
        <v>540</v>
      </c>
      <c r="J53" s="631">
        <v>61</v>
      </c>
      <c r="K53" s="633">
        <v>0</v>
      </c>
      <c r="L53" s="634" t="s">
        <v>517</v>
      </c>
      <c r="M53" s="635" t="s">
        <v>518</v>
      </c>
      <c r="N53" s="636">
        <v>0</v>
      </c>
      <c r="O53" s="636" cm="1">
        <f t="array" ref="O53">_xlfn.IFS(J53 = 77, N53*265, J53=19, N53, J53=69, N53*28, J53=61, N53*4, J53=96, N53*22200)</f>
        <v>0</v>
      </c>
    </row>
    <row r="54" spans="1:15" hidden="1">
      <c r="A54" s="631" t="s">
        <v>577</v>
      </c>
      <c r="B54" s="631" t="s">
        <v>578</v>
      </c>
      <c r="C54" s="631" t="s">
        <v>551</v>
      </c>
      <c r="D54" s="631" t="s">
        <v>528</v>
      </c>
      <c r="E54" s="631" t="s">
        <v>523</v>
      </c>
      <c r="F54" s="631" t="s">
        <v>529</v>
      </c>
      <c r="G54" s="632" t="s">
        <v>514</v>
      </c>
      <c r="H54" s="631" t="s">
        <v>515</v>
      </c>
      <c r="I54" s="631" t="s">
        <v>540</v>
      </c>
      <c r="J54" s="631">
        <v>61</v>
      </c>
      <c r="K54" s="633">
        <v>0</v>
      </c>
      <c r="L54" s="634" t="s">
        <v>517</v>
      </c>
      <c r="M54" s="635" t="s">
        <v>518</v>
      </c>
      <c r="N54" s="636">
        <v>0</v>
      </c>
      <c r="O54" s="636" cm="1">
        <f t="array" ref="O54">_xlfn.IFS(J54 = 77, N54*265, J54=19, N54, J54=69, N54*28, J54=61, N54*4, J54=96, N54*22200)</f>
        <v>0</v>
      </c>
    </row>
    <row r="55" spans="1:15" hidden="1">
      <c r="A55" s="631" t="s">
        <v>579</v>
      </c>
      <c r="B55" s="631" t="s">
        <v>562</v>
      </c>
      <c r="C55" s="631" t="s">
        <v>563</v>
      </c>
      <c r="D55" s="631" t="s">
        <v>528</v>
      </c>
      <c r="E55" s="631" t="s">
        <v>523</v>
      </c>
      <c r="F55" s="631" t="s">
        <v>529</v>
      </c>
      <c r="G55" s="632" t="s">
        <v>514</v>
      </c>
      <c r="H55" s="631" t="s">
        <v>515</v>
      </c>
      <c r="I55" s="631" t="s">
        <v>540</v>
      </c>
      <c r="J55" s="631">
        <v>61</v>
      </c>
      <c r="K55" s="633">
        <v>0</v>
      </c>
      <c r="L55" s="634" t="s">
        <v>517</v>
      </c>
      <c r="M55" s="635" t="s">
        <v>518</v>
      </c>
      <c r="N55" s="636">
        <v>0</v>
      </c>
      <c r="O55" s="636" cm="1">
        <f t="array" ref="O55">_xlfn.IFS(J55 = 77, N55*265, J55=19, N55, J55=69, N55*28, J55=61, N55*4, J55=96, N55*22200)</f>
        <v>0</v>
      </c>
    </row>
    <row r="56" spans="1:15" hidden="1">
      <c r="A56" s="631" t="s">
        <v>580</v>
      </c>
      <c r="B56" s="631" t="s">
        <v>510</v>
      </c>
      <c r="C56" s="631" t="s">
        <v>510</v>
      </c>
      <c r="D56" s="631" t="s">
        <v>528</v>
      </c>
      <c r="E56" s="631" t="s">
        <v>523</v>
      </c>
      <c r="F56" s="631" t="s">
        <v>529</v>
      </c>
      <c r="G56" s="632" t="s">
        <v>514</v>
      </c>
      <c r="H56" s="631" t="s">
        <v>515</v>
      </c>
      <c r="I56" s="631" t="s">
        <v>540</v>
      </c>
      <c r="J56" s="631">
        <v>61</v>
      </c>
      <c r="K56" s="633">
        <v>112</v>
      </c>
      <c r="L56" s="634" t="s">
        <v>517</v>
      </c>
      <c r="M56" s="635" t="s">
        <v>518</v>
      </c>
      <c r="N56" s="636">
        <v>112</v>
      </c>
      <c r="O56" s="636" cm="1">
        <f t="array" ref="O56">_xlfn.IFS(J56 = 77, N56*265, J56=19, N56, J56=69, N56*28, J56=61, N56*4, J56=96, N56*22200)</f>
        <v>448</v>
      </c>
    </row>
    <row r="57" spans="1:15" hidden="1">
      <c r="A57" s="631" t="s">
        <v>581</v>
      </c>
      <c r="B57" s="631" t="s">
        <v>545</v>
      </c>
      <c r="C57" s="631" t="s">
        <v>545</v>
      </c>
      <c r="D57" s="631" t="s">
        <v>528</v>
      </c>
      <c r="E57" s="631" t="s">
        <v>523</v>
      </c>
      <c r="F57" s="631" t="s">
        <v>529</v>
      </c>
      <c r="G57" s="632" t="s">
        <v>514</v>
      </c>
      <c r="H57" s="631" t="s">
        <v>515</v>
      </c>
      <c r="I57" s="631" t="s">
        <v>540</v>
      </c>
      <c r="J57" s="631">
        <v>61</v>
      </c>
      <c r="K57" s="633">
        <v>135</v>
      </c>
      <c r="L57" s="634" t="s">
        <v>517</v>
      </c>
      <c r="M57" s="635" t="s">
        <v>518</v>
      </c>
      <c r="N57" s="636">
        <v>135</v>
      </c>
      <c r="O57" s="636" cm="1">
        <f t="array" ref="O57">_xlfn.IFS(J57 = 77, N57*265, J57=19, N57, J57=69, N57*28, J57=61, N57*4, J57=96, N57*22200)</f>
        <v>540</v>
      </c>
    </row>
    <row r="58" spans="1:15" hidden="1">
      <c r="A58" s="631" t="s">
        <v>582</v>
      </c>
      <c r="B58" s="631" t="s">
        <v>583</v>
      </c>
      <c r="C58" s="631" t="s">
        <v>584</v>
      </c>
      <c r="D58" s="631" t="s">
        <v>528</v>
      </c>
      <c r="E58" s="631" t="s">
        <v>523</v>
      </c>
      <c r="F58" s="631" t="s">
        <v>529</v>
      </c>
      <c r="G58" s="632" t="s">
        <v>514</v>
      </c>
      <c r="H58" s="631" t="s">
        <v>515</v>
      </c>
      <c r="I58" s="631" t="s">
        <v>525</v>
      </c>
      <c r="J58" s="631">
        <v>19</v>
      </c>
      <c r="K58" s="633">
        <v>0</v>
      </c>
      <c r="L58" s="634" t="s">
        <v>517</v>
      </c>
      <c r="M58" s="635" t="s">
        <v>518</v>
      </c>
      <c r="N58" s="636">
        <v>0</v>
      </c>
      <c r="O58" s="636" cm="1">
        <f t="array" ref="O58">_xlfn.IFS(J58 = 77, N58*265, J58=19, N58, J58=69, N58*28, J58=61, N58*4, J58=96, N58*22200)</f>
        <v>0</v>
      </c>
    </row>
    <row r="59" spans="1:15" hidden="1">
      <c r="A59" s="631" t="s">
        <v>585</v>
      </c>
      <c r="B59" s="631" t="s">
        <v>586</v>
      </c>
      <c r="C59" s="631" t="s">
        <v>587</v>
      </c>
      <c r="D59" s="631" t="s">
        <v>528</v>
      </c>
      <c r="E59" s="631" t="s">
        <v>523</v>
      </c>
      <c r="F59" s="631" t="s">
        <v>529</v>
      </c>
      <c r="G59" s="632" t="s">
        <v>514</v>
      </c>
      <c r="H59" s="631" t="s">
        <v>515</v>
      </c>
      <c r="I59" s="631" t="s">
        <v>525</v>
      </c>
      <c r="J59" s="631">
        <v>19</v>
      </c>
      <c r="K59" s="633">
        <v>0</v>
      </c>
      <c r="L59" s="634" t="s">
        <v>517</v>
      </c>
      <c r="M59" s="635" t="s">
        <v>518</v>
      </c>
      <c r="N59" s="636">
        <v>0</v>
      </c>
      <c r="O59" s="636" cm="1">
        <f t="array" ref="O59">_xlfn.IFS(J59 = 77, N59*265, J59=19, N59, J59=69, N59*28, J59=61, N59*4, J59=96, N59*22200)</f>
        <v>0</v>
      </c>
    </row>
    <row r="60" spans="1:15" hidden="1">
      <c r="A60" s="631" t="s">
        <v>588</v>
      </c>
      <c r="B60" s="631" t="s">
        <v>589</v>
      </c>
      <c r="C60" s="631" t="s">
        <v>590</v>
      </c>
      <c r="D60" s="631" t="s">
        <v>528</v>
      </c>
      <c r="E60" s="631" t="s">
        <v>523</v>
      </c>
      <c r="F60" s="631" t="s">
        <v>529</v>
      </c>
      <c r="G60" s="632" t="s">
        <v>514</v>
      </c>
      <c r="H60" s="631" t="s">
        <v>515</v>
      </c>
      <c r="I60" s="631" t="s">
        <v>525</v>
      </c>
      <c r="J60" s="631">
        <v>19</v>
      </c>
      <c r="K60" s="633">
        <v>0</v>
      </c>
      <c r="L60" s="634" t="s">
        <v>517</v>
      </c>
      <c r="M60" s="635" t="s">
        <v>518</v>
      </c>
      <c r="N60" s="636">
        <v>0</v>
      </c>
      <c r="O60" s="636" cm="1">
        <f t="array" ref="O60">_xlfn.IFS(J60 = 77, N60*265, J60=19, N60, J60=69, N60*28, J60=61, N60*4, J60=96, N60*22200)</f>
        <v>0</v>
      </c>
    </row>
    <row r="61" spans="1:15" hidden="1">
      <c r="A61" s="631" t="s">
        <v>591</v>
      </c>
      <c r="B61" s="631" t="s">
        <v>592</v>
      </c>
      <c r="C61" s="631" t="s">
        <v>592</v>
      </c>
      <c r="D61" s="631" t="s">
        <v>528</v>
      </c>
      <c r="E61" s="631" t="s">
        <v>523</v>
      </c>
      <c r="F61" s="631" t="s">
        <v>529</v>
      </c>
      <c r="G61" s="632" t="s">
        <v>514</v>
      </c>
      <c r="H61" s="631" t="s">
        <v>515</v>
      </c>
      <c r="I61" s="631" t="s">
        <v>525</v>
      </c>
      <c r="J61" s="631">
        <v>19</v>
      </c>
      <c r="K61" s="633">
        <v>0</v>
      </c>
      <c r="L61" s="634" t="s">
        <v>517</v>
      </c>
      <c r="M61" s="635" t="s">
        <v>518</v>
      </c>
      <c r="N61" s="636">
        <v>0</v>
      </c>
      <c r="O61" s="636" cm="1">
        <f t="array" ref="O61">_xlfn.IFS(J61 = 77, N61*265, J61=19, N61, J61=69, N61*28, J61=61, N61*4, J61=96, N61*22200)</f>
        <v>0</v>
      </c>
    </row>
    <row r="62" spans="1:15" hidden="1">
      <c r="A62" s="631" t="s">
        <v>593</v>
      </c>
      <c r="B62" s="631" t="s">
        <v>594</v>
      </c>
      <c r="C62" s="631" t="s">
        <v>595</v>
      </c>
      <c r="D62" s="631" t="s">
        <v>528</v>
      </c>
      <c r="E62" s="631" t="s">
        <v>523</v>
      </c>
      <c r="F62" s="631" t="s">
        <v>529</v>
      </c>
      <c r="G62" s="632" t="s">
        <v>514</v>
      </c>
      <c r="H62" s="631" t="s">
        <v>515</v>
      </c>
      <c r="I62" s="631" t="s">
        <v>525</v>
      </c>
      <c r="J62" s="631">
        <v>19</v>
      </c>
      <c r="K62" s="633">
        <v>0</v>
      </c>
      <c r="L62" s="634" t="s">
        <v>517</v>
      </c>
      <c r="M62" s="635" t="s">
        <v>518</v>
      </c>
      <c r="N62" s="636">
        <v>0</v>
      </c>
      <c r="O62" s="636" cm="1">
        <f t="array" ref="O62">_xlfn.IFS(J62 = 77, N62*265, J62=19, N62, J62=69, N62*28, J62=61, N62*4, J62=96, N62*22200)</f>
        <v>0</v>
      </c>
    </row>
    <row r="63" spans="1:15" hidden="1">
      <c r="A63" s="631" t="s">
        <v>530</v>
      </c>
      <c r="B63" s="631" t="s">
        <v>531</v>
      </c>
      <c r="C63" s="631" t="s">
        <v>531</v>
      </c>
      <c r="D63" s="631" t="s">
        <v>528</v>
      </c>
      <c r="E63" s="631" t="s">
        <v>523</v>
      </c>
      <c r="F63" s="631" t="s">
        <v>529</v>
      </c>
      <c r="G63" s="632" t="s">
        <v>514</v>
      </c>
      <c r="H63" s="631" t="s">
        <v>515</v>
      </c>
      <c r="I63" s="631" t="s">
        <v>525</v>
      </c>
      <c r="J63" s="631">
        <v>19</v>
      </c>
      <c r="K63" s="633">
        <v>7580637</v>
      </c>
      <c r="L63" s="634" t="s">
        <v>517</v>
      </c>
      <c r="M63" s="635" t="s">
        <v>518</v>
      </c>
      <c r="N63" s="636">
        <v>7580637</v>
      </c>
      <c r="O63" s="636" cm="1">
        <f t="array" ref="O63">_xlfn.IFS(J63 = 77, N63*265, J63=19, N63, J63=69, N63*28, J63=61, N63*4, J63=96, N63*22200)</f>
        <v>7580637</v>
      </c>
    </row>
    <row r="64" spans="1:15" hidden="1">
      <c r="A64" s="631" t="s">
        <v>573</v>
      </c>
      <c r="B64" s="631" t="s">
        <v>574</v>
      </c>
      <c r="C64" s="631" t="s">
        <v>575</v>
      </c>
      <c r="D64" s="631" t="s">
        <v>528</v>
      </c>
      <c r="E64" s="631" t="s">
        <v>523</v>
      </c>
      <c r="F64" s="631" t="s">
        <v>529</v>
      </c>
      <c r="G64" s="632" t="s">
        <v>514</v>
      </c>
      <c r="H64" s="631" t="s">
        <v>515</v>
      </c>
      <c r="I64" s="631" t="s">
        <v>525</v>
      </c>
      <c r="J64" s="631">
        <v>19</v>
      </c>
      <c r="K64" s="633">
        <v>246906073</v>
      </c>
      <c r="L64" s="634" t="s">
        <v>517</v>
      </c>
      <c r="M64" s="635" t="s">
        <v>518</v>
      </c>
      <c r="N64" s="636">
        <v>246906073</v>
      </c>
      <c r="O64" s="636" cm="1">
        <f t="array" ref="O64">_xlfn.IFS(J64 = 77, N64*265, J64=19, N64, J64=69, N64*28, J64=61, N64*4, J64=96, N64*22200)</f>
        <v>246906073</v>
      </c>
    </row>
    <row r="65" spans="1:15" hidden="1">
      <c r="A65" s="631" t="s">
        <v>579</v>
      </c>
      <c r="B65" s="631" t="s">
        <v>562</v>
      </c>
      <c r="C65" s="631" t="s">
        <v>563</v>
      </c>
      <c r="D65" s="631" t="s">
        <v>528</v>
      </c>
      <c r="E65" s="631" t="s">
        <v>523</v>
      </c>
      <c r="F65" s="631" t="s">
        <v>529</v>
      </c>
      <c r="G65" s="632" t="s">
        <v>514</v>
      </c>
      <c r="H65" s="631" t="s">
        <v>515</v>
      </c>
      <c r="I65" s="631" t="s">
        <v>525</v>
      </c>
      <c r="J65" s="631">
        <v>19</v>
      </c>
      <c r="K65" s="633">
        <v>488479862</v>
      </c>
      <c r="L65" s="634" t="s">
        <v>517</v>
      </c>
      <c r="M65" s="635" t="s">
        <v>518</v>
      </c>
      <c r="N65" s="636">
        <v>488479862</v>
      </c>
      <c r="O65" s="636" cm="1">
        <f t="array" ref="O65">_xlfn.IFS(J65 = 77, N65*265, J65=19, N65, J65=69, N65*28, J65=61, N65*4, J65=96, N65*22200)</f>
        <v>488479862</v>
      </c>
    </row>
    <row r="66" spans="1:15" hidden="1">
      <c r="A66" s="631" t="s">
        <v>565</v>
      </c>
      <c r="B66" s="631" t="s">
        <v>566</v>
      </c>
      <c r="C66" s="631" t="s">
        <v>567</v>
      </c>
      <c r="D66" s="631" t="s">
        <v>528</v>
      </c>
      <c r="E66" s="631" t="s">
        <v>523</v>
      </c>
      <c r="F66" s="631" t="s">
        <v>529</v>
      </c>
      <c r="G66" s="632" t="s">
        <v>514</v>
      </c>
      <c r="H66" s="631" t="s">
        <v>515</v>
      </c>
      <c r="I66" s="631" t="s">
        <v>525</v>
      </c>
      <c r="J66" s="631">
        <v>19</v>
      </c>
      <c r="K66" s="633">
        <v>733011720</v>
      </c>
      <c r="L66" s="634" t="s">
        <v>517</v>
      </c>
      <c r="M66" s="635" t="s">
        <v>518</v>
      </c>
      <c r="N66" s="636">
        <v>733011720</v>
      </c>
      <c r="O66" s="636" cm="1">
        <f t="array" ref="O66">_xlfn.IFS(J66 = 77, N66*265, J66=19, N66, J66=69, N66*28, J66=61, N66*4, J66=96, N66*22200)</f>
        <v>733011720</v>
      </c>
    </row>
    <row r="67" spans="1:15" hidden="1">
      <c r="A67" s="631" t="s">
        <v>577</v>
      </c>
      <c r="B67" s="631" t="s">
        <v>578</v>
      </c>
      <c r="C67" s="631" t="s">
        <v>551</v>
      </c>
      <c r="D67" s="631" t="s">
        <v>528</v>
      </c>
      <c r="E67" s="631" t="s">
        <v>523</v>
      </c>
      <c r="F67" s="631" t="s">
        <v>529</v>
      </c>
      <c r="G67" s="632" t="s">
        <v>514</v>
      </c>
      <c r="H67" s="631" t="s">
        <v>515</v>
      </c>
      <c r="I67" s="631" t="s">
        <v>525</v>
      </c>
      <c r="J67" s="631">
        <v>19</v>
      </c>
      <c r="K67" s="633">
        <v>1311287037</v>
      </c>
      <c r="L67" s="634" t="s">
        <v>517</v>
      </c>
      <c r="M67" s="635" t="s">
        <v>518</v>
      </c>
      <c r="N67" s="636">
        <v>1311287037</v>
      </c>
      <c r="O67" s="636" cm="1">
        <f t="array" ref="O67">_xlfn.IFS(J67 = 77, N67*265, J67=19, N67, J67=69, N67*28, J67=61, N67*4, J67=96, N67*22200)</f>
        <v>1311287037</v>
      </c>
    </row>
    <row r="68" spans="1:15" hidden="1">
      <c r="A68" s="631" t="s">
        <v>571</v>
      </c>
      <c r="B68" s="631" t="s">
        <v>572</v>
      </c>
      <c r="C68" s="631" t="s">
        <v>572</v>
      </c>
      <c r="D68" s="631" t="s">
        <v>528</v>
      </c>
      <c r="E68" s="631" t="s">
        <v>523</v>
      </c>
      <c r="F68" s="631" t="s">
        <v>529</v>
      </c>
      <c r="G68" s="632" t="s">
        <v>514</v>
      </c>
      <c r="H68" s="631" t="s">
        <v>515</v>
      </c>
      <c r="I68" s="631" t="s">
        <v>525</v>
      </c>
      <c r="J68" s="631">
        <v>19</v>
      </c>
      <c r="K68" s="633">
        <v>1516737548</v>
      </c>
      <c r="L68" s="634" t="s">
        <v>517</v>
      </c>
      <c r="M68" s="635" t="s">
        <v>518</v>
      </c>
      <c r="N68" s="636">
        <v>1516737548</v>
      </c>
      <c r="O68" s="636" cm="1">
        <f t="array" ref="O68">_xlfn.IFS(J68 = 77, N68*265, J68=19, N68, J68=69, N68*28, J68=61, N68*4, J68=96, N68*22200)</f>
        <v>1516737548</v>
      </c>
    </row>
    <row r="69" spans="1:15" hidden="1">
      <c r="A69" s="631" t="s">
        <v>580</v>
      </c>
      <c r="B69" s="631" t="s">
        <v>510</v>
      </c>
      <c r="C69" s="631" t="s">
        <v>510</v>
      </c>
      <c r="D69" s="631" t="s">
        <v>528</v>
      </c>
      <c r="E69" s="631" t="s">
        <v>523</v>
      </c>
      <c r="F69" s="631" t="s">
        <v>529</v>
      </c>
      <c r="G69" s="632" t="s">
        <v>514</v>
      </c>
      <c r="H69" s="631" t="s">
        <v>515</v>
      </c>
      <c r="I69" s="631" t="s">
        <v>525</v>
      </c>
      <c r="J69" s="631">
        <v>19</v>
      </c>
      <c r="K69" s="633">
        <v>1557507115</v>
      </c>
      <c r="L69" s="634" t="s">
        <v>517</v>
      </c>
      <c r="M69" s="635" t="s">
        <v>518</v>
      </c>
      <c r="N69" s="636">
        <v>1557507115</v>
      </c>
      <c r="O69" s="636" cm="1">
        <f t="array" ref="O69">_xlfn.IFS(J69 = 77, N69*265, J69=19, N69, J69=69, N69*28, J69=61, N69*4, J69=96, N69*22200)</f>
        <v>1557507115</v>
      </c>
    </row>
    <row r="70" spans="1:15" hidden="1">
      <c r="A70" s="631" t="s">
        <v>568</v>
      </c>
      <c r="B70" s="631" t="s">
        <v>569</v>
      </c>
      <c r="C70" s="631" t="s">
        <v>570</v>
      </c>
      <c r="D70" s="631" t="s">
        <v>528</v>
      </c>
      <c r="E70" s="631" t="s">
        <v>523</v>
      </c>
      <c r="F70" s="631" t="s">
        <v>529</v>
      </c>
      <c r="G70" s="632" t="s">
        <v>514</v>
      </c>
      <c r="H70" s="631" t="s">
        <v>515</v>
      </c>
      <c r="I70" s="631" t="s">
        <v>525</v>
      </c>
      <c r="J70" s="631">
        <v>19</v>
      </c>
      <c r="K70" s="633">
        <v>2190939094</v>
      </c>
      <c r="L70" s="634" t="s">
        <v>517</v>
      </c>
      <c r="M70" s="635" t="s">
        <v>518</v>
      </c>
      <c r="N70" s="636">
        <v>2190939094</v>
      </c>
      <c r="O70" s="636" cm="1">
        <f t="array" ref="O70">_xlfn.IFS(J70 = 77, N70*265, J70=19, N70, J70=69, N70*28, J70=61, N70*4, J70=96, N70*22200)</f>
        <v>2190939094</v>
      </c>
    </row>
    <row r="71" spans="1:15" hidden="1">
      <c r="A71" s="631" t="s">
        <v>526</v>
      </c>
      <c r="B71" s="631" t="s">
        <v>527</v>
      </c>
      <c r="C71" s="631" t="s">
        <v>527</v>
      </c>
      <c r="D71" s="631" t="s">
        <v>528</v>
      </c>
      <c r="E71" s="631" t="s">
        <v>523</v>
      </c>
      <c r="F71" s="631" t="s">
        <v>529</v>
      </c>
      <c r="G71" s="632" t="s">
        <v>514</v>
      </c>
      <c r="H71" s="631" t="s">
        <v>515</v>
      </c>
      <c r="I71" s="631" t="s">
        <v>525</v>
      </c>
      <c r="J71" s="631">
        <v>19</v>
      </c>
      <c r="K71" s="633">
        <v>2350879306</v>
      </c>
      <c r="L71" s="634" t="s">
        <v>517</v>
      </c>
      <c r="M71" s="635" t="s">
        <v>518</v>
      </c>
      <c r="N71" s="636">
        <v>2350879306</v>
      </c>
      <c r="O71" s="636" cm="1">
        <f t="array" ref="O71">_xlfn.IFS(J71 = 77, N71*265, J71=19, N71, J71=69, N71*28, J71=61, N71*4, J71=96, N71*22200)</f>
        <v>2350879306</v>
      </c>
    </row>
    <row r="72" spans="1:15" hidden="1">
      <c r="A72" s="631" t="s">
        <v>576</v>
      </c>
      <c r="B72" s="631" t="s">
        <v>554</v>
      </c>
      <c r="C72" s="631" t="s">
        <v>554</v>
      </c>
      <c r="D72" s="631" t="s">
        <v>528</v>
      </c>
      <c r="E72" s="631" t="s">
        <v>523</v>
      </c>
      <c r="F72" s="631" t="s">
        <v>529</v>
      </c>
      <c r="G72" s="632" t="s">
        <v>514</v>
      </c>
      <c r="H72" s="631" t="s">
        <v>515</v>
      </c>
      <c r="I72" s="631" t="s">
        <v>525</v>
      </c>
      <c r="J72" s="631">
        <v>19</v>
      </c>
      <c r="K72" s="633">
        <v>8317411770</v>
      </c>
      <c r="L72" s="634" t="s">
        <v>517</v>
      </c>
      <c r="M72" s="635" t="s">
        <v>518</v>
      </c>
      <c r="N72" s="636">
        <v>8317411770</v>
      </c>
      <c r="O72" s="636" cm="1">
        <f t="array" ref="O72">_xlfn.IFS(J72 = 77, N72*265, J72=19, N72, J72=69, N72*28, J72=61, N72*4, J72=96, N72*22200)</f>
        <v>8317411770</v>
      </c>
    </row>
    <row r="73" spans="1:15" hidden="1">
      <c r="A73" s="631" t="s">
        <v>581</v>
      </c>
      <c r="B73" s="631" t="s">
        <v>545</v>
      </c>
      <c r="C73" s="631" t="s">
        <v>545</v>
      </c>
      <c r="D73" s="631" t="s">
        <v>528</v>
      </c>
      <c r="E73" s="631" t="s">
        <v>523</v>
      </c>
      <c r="F73" s="631" t="s">
        <v>529</v>
      </c>
      <c r="G73" s="632" t="s">
        <v>514</v>
      </c>
      <c r="H73" s="631" t="s">
        <v>515</v>
      </c>
      <c r="I73" s="631" t="s">
        <v>525</v>
      </c>
      <c r="J73" s="631">
        <v>19</v>
      </c>
      <c r="K73" s="633">
        <v>11276897012</v>
      </c>
      <c r="L73" s="634" t="s">
        <v>517</v>
      </c>
      <c r="M73" s="635" t="s">
        <v>518</v>
      </c>
      <c r="N73" s="636">
        <v>11276897012</v>
      </c>
      <c r="O73" s="636" cm="1">
        <f t="array" ref="O73">_xlfn.IFS(J73 = 77, N73*265, J73=19, N73, J73=69, N73*28, J73=61, N73*4, J73=96, N73*22200)</f>
        <v>11276897012</v>
      </c>
    </row>
    <row r="74" spans="1:15" hidden="1">
      <c r="A74" s="631" t="s">
        <v>565</v>
      </c>
      <c r="B74" s="631" t="s">
        <v>566</v>
      </c>
      <c r="C74" s="631" t="s">
        <v>567</v>
      </c>
      <c r="D74" s="631" t="s">
        <v>528</v>
      </c>
      <c r="E74" s="631" t="s">
        <v>523</v>
      </c>
      <c r="F74" s="631" t="s">
        <v>529</v>
      </c>
      <c r="G74" s="632" t="s">
        <v>514</v>
      </c>
      <c r="H74" s="631" t="s">
        <v>515</v>
      </c>
      <c r="I74" s="631" t="s">
        <v>516</v>
      </c>
      <c r="J74" s="631">
        <v>77</v>
      </c>
      <c r="K74" s="633">
        <v>0</v>
      </c>
      <c r="L74" s="634" t="s">
        <v>517</v>
      </c>
      <c r="M74" s="635" t="s">
        <v>518</v>
      </c>
      <c r="N74" s="636">
        <v>0</v>
      </c>
      <c r="O74" s="636" cm="1">
        <f t="array" ref="O74">_xlfn.IFS(J74 = 77, N74*265, J74=19, N74, J74=69, N74*28, J74=61, N74*4, J74=96, N74*22200)</f>
        <v>0</v>
      </c>
    </row>
    <row r="75" spans="1:15" hidden="1">
      <c r="A75" s="631" t="s">
        <v>582</v>
      </c>
      <c r="B75" s="631" t="s">
        <v>583</v>
      </c>
      <c r="C75" s="631" t="s">
        <v>584</v>
      </c>
      <c r="D75" s="631" t="s">
        <v>528</v>
      </c>
      <c r="E75" s="631" t="s">
        <v>523</v>
      </c>
      <c r="F75" s="631" t="s">
        <v>529</v>
      </c>
      <c r="G75" s="632" t="s">
        <v>514</v>
      </c>
      <c r="H75" s="631" t="s">
        <v>515</v>
      </c>
      <c r="I75" s="631" t="s">
        <v>516</v>
      </c>
      <c r="J75" s="631">
        <v>77</v>
      </c>
      <c r="K75" s="633">
        <v>0</v>
      </c>
      <c r="L75" s="634" t="s">
        <v>517</v>
      </c>
      <c r="M75" s="635" t="s">
        <v>518</v>
      </c>
      <c r="N75" s="636">
        <v>0</v>
      </c>
      <c r="O75" s="636" cm="1">
        <f t="array" ref="O75">_xlfn.IFS(J75 = 77, N75*265, J75=19, N75, J75=69, N75*28, J75=61, N75*4, J75=96, N75*22200)</f>
        <v>0</v>
      </c>
    </row>
    <row r="76" spans="1:15" hidden="1">
      <c r="A76" s="631" t="s">
        <v>585</v>
      </c>
      <c r="B76" s="631" t="s">
        <v>586</v>
      </c>
      <c r="C76" s="631" t="s">
        <v>587</v>
      </c>
      <c r="D76" s="631" t="s">
        <v>528</v>
      </c>
      <c r="E76" s="631" t="s">
        <v>523</v>
      </c>
      <c r="F76" s="631" t="s">
        <v>529</v>
      </c>
      <c r="G76" s="632" t="s">
        <v>514</v>
      </c>
      <c r="H76" s="631" t="s">
        <v>515</v>
      </c>
      <c r="I76" s="631" t="s">
        <v>516</v>
      </c>
      <c r="J76" s="631">
        <v>77</v>
      </c>
      <c r="K76" s="633">
        <v>0</v>
      </c>
      <c r="L76" s="634" t="s">
        <v>517</v>
      </c>
      <c r="M76" s="635" t="s">
        <v>518</v>
      </c>
      <c r="N76" s="636">
        <v>0</v>
      </c>
      <c r="O76" s="636" cm="1">
        <f t="array" ref="O76">_xlfn.IFS(J76 = 77, N76*265, J76=19, N76, J76=69, N76*28, J76=61, N76*4, J76=96, N76*22200)</f>
        <v>0</v>
      </c>
    </row>
    <row r="77" spans="1:15" hidden="1">
      <c r="A77" s="631" t="s">
        <v>568</v>
      </c>
      <c r="B77" s="631" t="s">
        <v>569</v>
      </c>
      <c r="C77" s="631" t="s">
        <v>570</v>
      </c>
      <c r="D77" s="631" t="s">
        <v>528</v>
      </c>
      <c r="E77" s="631" t="s">
        <v>523</v>
      </c>
      <c r="F77" s="631" t="s">
        <v>529</v>
      </c>
      <c r="G77" s="632" t="s">
        <v>514</v>
      </c>
      <c r="H77" s="631" t="s">
        <v>515</v>
      </c>
      <c r="I77" s="631" t="s">
        <v>516</v>
      </c>
      <c r="J77" s="631">
        <v>77</v>
      </c>
      <c r="K77" s="633">
        <v>0</v>
      </c>
      <c r="L77" s="634" t="s">
        <v>517</v>
      </c>
      <c r="M77" s="635" t="s">
        <v>518</v>
      </c>
      <c r="N77" s="636">
        <v>0</v>
      </c>
      <c r="O77" s="636" cm="1">
        <f t="array" ref="O77">_xlfn.IFS(J77 = 77, N77*265, J77=19, N77, J77=69, N77*28, J77=61, N77*4, J77=96, N77*22200)</f>
        <v>0</v>
      </c>
    </row>
    <row r="78" spans="1:15" hidden="1">
      <c r="A78" s="631" t="s">
        <v>588</v>
      </c>
      <c r="B78" s="631" t="s">
        <v>589</v>
      </c>
      <c r="C78" s="631" t="s">
        <v>590</v>
      </c>
      <c r="D78" s="631" t="s">
        <v>528</v>
      </c>
      <c r="E78" s="631" t="s">
        <v>523</v>
      </c>
      <c r="F78" s="631" t="s">
        <v>529</v>
      </c>
      <c r="G78" s="632" t="s">
        <v>514</v>
      </c>
      <c r="H78" s="631" t="s">
        <v>515</v>
      </c>
      <c r="I78" s="631" t="s">
        <v>516</v>
      </c>
      <c r="J78" s="631">
        <v>77</v>
      </c>
      <c r="K78" s="633">
        <v>0</v>
      </c>
      <c r="L78" s="634" t="s">
        <v>517</v>
      </c>
      <c r="M78" s="635" t="s">
        <v>518</v>
      </c>
      <c r="N78" s="636">
        <v>0</v>
      </c>
      <c r="O78" s="636" cm="1">
        <f t="array" ref="O78">_xlfn.IFS(J78 = 77, N78*265, J78=19, N78, J78=69, N78*28, J78=61, N78*4, J78=96, N78*22200)</f>
        <v>0</v>
      </c>
    </row>
    <row r="79" spans="1:15" hidden="1">
      <c r="A79" s="631" t="s">
        <v>591</v>
      </c>
      <c r="B79" s="631" t="s">
        <v>592</v>
      </c>
      <c r="C79" s="631" t="s">
        <v>592</v>
      </c>
      <c r="D79" s="631" t="s">
        <v>528</v>
      </c>
      <c r="E79" s="631" t="s">
        <v>523</v>
      </c>
      <c r="F79" s="631" t="s">
        <v>529</v>
      </c>
      <c r="G79" s="632" t="s">
        <v>514</v>
      </c>
      <c r="H79" s="631" t="s">
        <v>515</v>
      </c>
      <c r="I79" s="631" t="s">
        <v>516</v>
      </c>
      <c r="J79" s="631">
        <v>77</v>
      </c>
      <c r="K79" s="633">
        <v>0</v>
      </c>
      <c r="L79" s="634" t="s">
        <v>517</v>
      </c>
      <c r="M79" s="635" t="s">
        <v>518</v>
      </c>
      <c r="N79" s="636">
        <v>0</v>
      </c>
      <c r="O79" s="636" cm="1">
        <f t="array" ref="O79">_xlfn.IFS(J79 = 77, N79*265, J79=19, N79, J79=69, N79*28, J79=61, N79*4, J79=96, N79*22200)</f>
        <v>0</v>
      </c>
    </row>
    <row r="80" spans="1:15" hidden="1">
      <c r="A80" s="631" t="s">
        <v>571</v>
      </c>
      <c r="B80" s="631" t="s">
        <v>572</v>
      </c>
      <c r="C80" s="631" t="s">
        <v>572</v>
      </c>
      <c r="D80" s="631" t="s">
        <v>528</v>
      </c>
      <c r="E80" s="631" t="s">
        <v>523</v>
      </c>
      <c r="F80" s="631" t="s">
        <v>529</v>
      </c>
      <c r="G80" s="632" t="s">
        <v>514</v>
      </c>
      <c r="H80" s="631" t="s">
        <v>515</v>
      </c>
      <c r="I80" s="631" t="s">
        <v>516</v>
      </c>
      <c r="J80" s="631">
        <v>77</v>
      </c>
      <c r="K80" s="633">
        <v>0</v>
      </c>
      <c r="L80" s="634" t="s">
        <v>517</v>
      </c>
      <c r="M80" s="635" t="s">
        <v>518</v>
      </c>
      <c r="N80" s="636">
        <v>0</v>
      </c>
      <c r="O80" s="636" cm="1">
        <f t="array" ref="O80">_xlfn.IFS(J80 = 77, N80*265, J80=19, N80, J80=69, N80*28, J80=61, N80*4, J80=96, N80*22200)</f>
        <v>0</v>
      </c>
    </row>
    <row r="81" spans="1:15" hidden="1">
      <c r="A81" s="631" t="s">
        <v>580</v>
      </c>
      <c r="B81" s="631" t="s">
        <v>510</v>
      </c>
      <c r="C81" s="631" t="s">
        <v>510</v>
      </c>
      <c r="D81" s="631" t="s">
        <v>528</v>
      </c>
      <c r="E81" s="631" t="s">
        <v>523</v>
      </c>
      <c r="F81" s="631" t="s">
        <v>529</v>
      </c>
      <c r="G81" s="632" t="s">
        <v>514</v>
      </c>
      <c r="H81" s="631" t="s">
        <v>515</v>
      </c>
      <c r="I81" s="631" t="s">
        <v>516</v>
      </c>
      <c r="J81" s="631">
        <v>77</v>
      </c>
      <c r="K81" s="633">
        <v>0</v>
      </c>
      <c r="L81" s="634" t="s">
        <v>517</v>
      </c>
      <c r="M81" s="635" t="s">
        <v>518</v>
      </c>
      <c r="N81" s="636">
        <v>0</v>
      </c>
      <c r="O81" s="636" cm="1">
        <f t="array" ref="O81">_xlfn.IFS(J81 = 77, N81*265, J81=19, N81, J81=69, N81*28, J81=61, N81*4, J81=96, N81*22200)</f>
        <v>0</v>
      </c>
    </row>
    <row r="82" spans="1:15" hidden="1">
      <c r="A82" s="631" t="s">
        <v>573</v>
      </c>
      <c r="B82" s="631" t="s">
        <v>574</v>
      </c>
      <c r="C82" s="631" t="s">
        <v>575</v>
      </c>
      <c r="D82" s="631" t="s">
        <v>528</v>
      </c>
      <c r="E82" s="631" t="s">
        <v>523</v>
      </c>
      <c r="F82" s="631" t="s">
        <v>529</v>
      </c>
      <c r="G82" s="632" t="s">
        <v>514</v>
      </c>
      <c r="H82" s="631" t="s">
        <v>515</v>
      </c>
      <c r="I82" s="631" t="s">
        <v>516</v>
      </c>
      <c r="J82" s="631">
        <v>77</v>
      </c>
      <c r="K82" s="633">
        <v>0</v>
      </c>
      <c r="L82" s="634" t="s">
        <v>517</v>
      </c>
      <c r="M82" s="635" t="s">
        <v>518</v>
      </c>
      <c r="N82" s="636">
        <v>0</v>
      </c>
      <c r="O82" s="636" cm="1">
        <f t="array" ref="O82">_xlfn.IFS(J82 = 77, N82*265, J82=19, N82, J82=69, N82*28, J82=61, N82*4, J82=96, N82*22200)</f>
        <v>0</v>
      </c>
    </row>
    <row r="83" spans="1:15" hidden="1">
      <c r="A83" s="631" t="s">
        <v>577</v>
      </c>
      <c r="B83" s="631" t="s">
        <v>578</v>
      </c>
      <c r="C83" s="631" t="s">
        <v>551</v>
      </c>
      <c r="D83" s="631" t="s">
        <v>528</v>
      </c>
      <c r="E83" s="631" t="s">
        <v>523</v>
      </c>
      <c r="F83" s="631" t="s">
        <v>529</v>
      </c>
      <c r="G83" s="632" t="s">
        <v>514</v>
      </c>
      <c r="H83" s="631" t="s">
        <v>515</v>
      </c>
      <c r="I83" s="631" t="s">
        <v>516</v>
      </c>
      <c r="J83" s="631">
        <v>77</v>
      </c>
      <c r="K83" s="633">
        <v>0</v>
      </c>
      <c r="L83" s="634" t="s">
        <v>517</v>
      </c>
      <c r="M83" s="635" t="s">
        <v>518</v>
      </c>
      <c r="N83" s="636">
        <v>0</v>
      </c>
      <c r="O83" s="636" cm="1">
        <f t="array" ref="O83">_xlfn.IFS(J83 = 77, N83*265, J83=19, N83, J83=69, N83*28, J83=61, N83*4, J83=96, N83*22200)</f>
        <v>0</v>
      </c>
    </row>
    <row r="84" spans="1:15" hidden="1">
      <c r="A84" s="631" t="s">
        <v>593</v>
      </c>
      <c r="B84" s="631" t="s">
        <v>594</v>
      </c>
      <c r="C84" s="631" t="s">
        <v>595</v>
      </c>
      <c r="D84" s="631" t="s">
        <v>528</v>
      </c>
      <c r="E84" s="631" t="s">
        <v>523</v>
      </c>
      <c r="F84" s="631" t="s">
        <v>529</v>
      </c>
      <c r="G84" s="632" t="s">
        <v>514</v>
      </c>
      <c r="H84" s="631" t="s">
        <v>515</v>
      </c>
      <c r="I84" s="631" t="s">
        <v>516</v>
      </c>
      <c r="J84" s="631">
        <v>77</v>
      </c>
      <c r="K84" s="633">
        <v>0</v>
      </c>
      <c r="L84" s="634" t="s">
        <v>517</v>
      </c>
      <c r="M84" s="635" t="s">
        <v>518</v>
      </c>
      <c r="N84" s="636">
        <v>0</v>
      </c>
      <c r="O84" s="636" cm="1">
        <f t="array" ref="O84">_xlfn.IFS(J84 = 77, N84*265, J84=19, N84, J84=69, N84*28, J84=61, N84*4, J84=96, N84*22200)</f>
        <v>0</v>
      </c>
    </row>
    <row r="85" spans="1:15" hidden="1">
      <c r="A85" s="631" t="s">
        <v>579</v>
      </c>
      <c r="B85" s="631" t="s">
        <v>562</v>
      </c>
      <c r="C85" s="631" t="s">
        <v>563</v>
      </c>
      <c r="D85" s="631" t="s">
        <v>528</v>
      </c>
      <c r="E85" s="631" t="s">
        <v>523</v>
      </c>
      <c r="F85" s="631" t="s">
        <v>529</v>
      </c>
      <c r="G85" s="632" t="s">
        <v>514</v>
      </c>
      <c r="H85" s="631" t="s">
        <v>515</v>
      </c>
      <c r="I85" s="631" t="s">
        <v>516</v>
      </c>
      <c r="J85" s="631">
        <v>77</v>
      </c>
      <c r="K85" s="633">
        <v>0</v>
      </c>
      <c r="L85" s="634" t="s">
        <v>517</v>
      </c>
      <c r="M85" s="635" t="s">
        <v>518</v>
      </c>
      <c r="N85" s="636">
        <v>0</v>
      </c>
      <c r="O85" s="636" cm="1">
        <f t="array" ref="O85">_xlfn.IFS(J85 = 77, N85*265, J85=19, N85, J85=69, N85*28, J85=61, N85*4, J85=96, N85*22200)</f>
        <v>0</v>
      </c>
    </row>
    <row r="86" spans="1:15" hidden="1">
      <c r="A86" s="631" t="s">
        <v>576</v>
      </c>
      <c r="B86" s="631" t="s">
        <v>554</v>
      </c>
      <c r="C86" s="631" t="s">
        <v>554</v>
      </c>
      <c r="D86" s="631" t="s">
        <v>528</v>
      </c>
      <c r="E86" s="631" t="s">
        <v>523</v>
      </c>
      <c r="F86" s="631" t="s">
        <v>529</v>
      </c>
      <c r="G86" s="632" t="s">
        <v>514</v>
      </c>
      <c r="H86" s="631" t="s">
        <v>515</v>
      </c>
      <c r="I86" s="631" t="s">
        <v>516</v>
      </c>
      <c r="J86" s="631">
        <v>77</v>
      </c>
      <c r="K86" s="633">
        <v>131959</v>
      </c>
      <c r="L86" s="634" t="s">
        <v>517</v>
      </c>
      <c r="M86" s="635" t="s">
        <v>518</v>
      </c>
      <c r="N86" s="636">
        <v>131959</v>
      </c>
      <c r="O86" s="636" cm="1">
        <f t="array" ref="O86">_xlfn.IFS(J86 = 77, N86*265, J86=19, N86, J86=69, N86*28, J86=61, N86*4, J86=96, N86*22200)</f>
        <v>34969135</v>
      </c>
    </row>
    <row r="87" spans="1:15" hidden="1">
      <c r="A87" s="631" t="s">
        <v>581</v>
      </c>
      <c r="B87" s="631" t="s">
        <v>545</v>
      </c>
      <c r="C87" s="631" t="s">
        <v>545</v>
      </c>
      <c r="D87" s="631" t="s">
        <v>528</v>
      </c>
      <c r="E87" s="631" t="s">
        <v>523</v>
      </c>
      <c r="F87" s="631" t="s">
        <v>529</v>
      </c>
      <c r="G87" s="632" t="s">
        <v>514</v>
      </c>
      <c r="H87" s="631" t="s">
        <v>515</v>
      </c>
      <c r="I87" s="631" t="s">
        <v>516</v>
      </c>
      <c r="J87" s="631">
        <v>77</v>
      </c>
      <c r="K87" s="633">
        <v>178648</v>
      </c>
      <c r="L87" s="634" t="s">
        <v>517</v>
      </c>
      <c r="M87" s="635" t="s">
        <v>518</v>
      </c>
      <c r="N87" s="636">
        <v>178648</v>
      </c>
      <c r="O87" s="636" cm="1">
        <f t="array" ref="O87">_xlfn.IFS(J87 = 77, N87*265, J87=19, N87, J87=69, N87*28, J87=61, N87*4, J87=96, N87*22200)</f>
        <v>47341720</v>
      </c>
    </row>
    <row r="88" spans="1:15" hidden="1">
      <c r="A88" s="631" t="s">
        <v>582</v>
      </c>
      <c r="B88" s="631" t="s">
        <v>583</v>
      </c>
      <c r="C88" s="631" t="s">
        <v>584</v>
      </c>
      <c r="D88" s="631" t="s">
        <v>528</v>
      </c>
      <c r="E88" s="631" t="s">
        <v>523</v>
      </c>
      <c r="F88" s="631" t="s">
        <v>529</v>
      </c>
      <c r="G88" s="632" t="s">
        <v>514</v>
      </c>
      <c r="H88" s="631" t="s">
        <v>515</v>
      </c>
      <c r="I88" s="631" t="s">
        <v>535</v>
      </c>
      <c r="J88" s="631">
        <v>69</v>
      </c>
      <c r="K88" s="633">
        <v>0</v>
      </c>
      <c r="L88" s="634" t="s">
        <v>517</v>
      </c>
      <c r="M88" s="635" t="s">
        <v>518</v>
      </c>
      <c r="N88" s="636">
        <v>0</v>
      </c>
      <c r="O88" s="636" cm="1">
        <f t="array" ref="O88">_xlfn.IFS(J88 = 77, N88*265, J88=19, N88, J88=69, N88*28, J88=61, N88*4, J88=96, N88*22200)</f>
        <v>0</v>
      </c>
    </row>
    <row r="89" spans="1:15" hidden="1">
      <c r="A89" s="631" t="s">
        <v>585</v>
      </c>
      <c r="B89" s="631" t="s">
        <v>586</v>
      </c>
      <c r="C89" s="631" t="s">
        <v>587</v>
      </c>
      <c r="D89" s="631" t="s">
        <v>528</v>
      </c>
      <c r="E89" s="631" t="s">
        <v>523</v>
      </c>
      <c r="F89" s="631" t="s">
        <v>529</v>
      </c>
      <c r="G89" s="632" t="s">
        <v>514</v>
      </c>
      <c r="H89" s="631" t="s">
        <v>515</v>
      </c>
      <c r="I89" s="631" t="s">
        <v>535</v>
      </c>
      <c r="J89" s="631">
        <v>69</v>
      </c>
      <c r="K89" s="633">
        <v>0</v>
      </c>
      <c r="L89" s="634" t="s">
        <v>517</v>
      </c>
      <c r="M89" s="635" t="s">
        <v>518</v>
      </c>
      <c r="N89" s="636">
        <v>0</v>
      </c>
      <c r="O89" s="636" cm="1">
        <f t="array" ref="O89">_xlfn.IFS(J89 = 77, N89*265, J89=19, N89, J89=69, N89*28, J89=61, N89*4, J89=96, N89*22200)</f>
        <v>0</v>
      </c>
    </row>
    <row r="90" spans="1:15" hidden="1">
      <c r="A90" s="631" t="s">
        <v>588</v>
      </c>
      <c r="B90" s="631" t="s">
        <v>589</v>
      </c>
      <c r="C90" s="631" t="s">
        <v>590</v>
      </c>
      <c r="D90" s="631" t="s">
        <v>528</v>
      </c>
      <c r="E90" s="631" t="s">
        <v>523</v>
      </c>
      <c r="F90" s="631" t="s">
        <v>529</v>
      </c>
      <c r="G90" s="632" t="s">
        <v>514</v>
      </c>
      <c r="H90" s="631" t="s">
        <v>515</v>
      </c>
      <c r="I90" s="631" t="s">
        <v>535</v>
      </c>
      <c r="J90" s="631">
        <v>69</v>
      </c>
      <c r="K90" s="633">
        <v>0</v>
      </c>
      <c r="L90" s="634" t="s">
        <v>517</v>
      </c>
      <c r="M90" s="635" t="s">
        <v>518</v>
      </c>
      <c r="N90" s="636">
        <v>0</v>
      </c>
      <c r="O90" s="636" cm="1">
        <f t="array" ref="O90">_xlfn.IFS(J90 = 77, N90*265, J90=19, N90, J90=69, N90*28, J90=61, N90*4, J90=96, N90*22200)</f>
        <v>0</v>
      </c>
    </row>
    <row r="91" spans="1:15" hidden="1">
      <c r="A91" s="631" t="s">
        <v>591</v>
      </c>
      <c r="B91" s="631" t="s">
        <v>592</v>
      </c>
      <c r="C91" s="631" t="s">
        <v>592</v>
      </c>
      <c r="D91" s="631" t="s">
        <v>528</v>
      </c>
      <c r="E91" s="631" t="s">
        <v>523</v>
      </c>
      <c r="F91" s="631" t="s">
        <v>529</v>
      </c>
      <c r="G91" s="632" t="s">
        <v>514</v>
      </c>
      <c r="H91" s="631" t="s">
        <v>515</v>
      </c>
      <c r="I91" s="631" t="s">
        <v>535</v>
      </c>
      <c r="J91" s="631">
        <v>69</v>
      </c>
      <c r="K91" s="633">
        <v>0</v>
      </c>
      <c r="L91" s="634" t="s">
        <v>517</v>
      </c>
      <c r="M91" s="635" t="s">
        <v>518</v>
      </c>
      <c r="N91" s="636">
        <v>0</v>
      </c>
      <c r="O91" s="636" cm="1">
        <f t="array" ref="O91">_xlfn.IFS(J91 = 77, N91*265, J91=19, N91, J91=69, N91*28, J91=61, N91*4, J91=96, N91*22200)</f>
        <v>0</v>
      </c>
    </row>
    <row r="92" spans="1:15" hidden="1">
      <c r="A92" s="631" t="s">
        <v>573</v>
      </c>
      <c r="B92" s="631" t="s">
        <v>574</v>
      </c>
      <c r="C92" s="631" t="s">
        <v>575</v>
      </c>
      <c r="D92" s="631" t="s">
        <v>528</v>
      </c>
      <c r="E92" s="631" t="s">
        <v>523</v>
      </c>
      <c r="F92" s="631" t="s">
        <v>529</v>
      </c>
      <c r="G92" s="632" t="s">
        <v>514</v>
      </c>
      <c r="H92" s="631" t="s">
        <v>515</v>
      </c>
      <c r="I92" s="631" t="s">
        <v>535</v>
      </c>
      <c r="J92" s="631">
        <v>69</v>
      </c>
      <c r="K92" s="633">
        <v>0</v>
      </c>
      <c r="L92" s="634" t="s">
        <v>517</v>
      </c>
      <c r="M92" s="635" t="s">
        <v>518</v>
      </c>
      <c r="N92" s="636">
        <v>0</v>
      </c>
      <c r="O92" s="636" cm="1">
        <f t="array" ref="O92">_xlfn.IFS(J92 = 77, N92*265, J92=19, N92, J92=69, N92*28, J92=61, N92*4, J92=96, N92*22200)</f>
        <v>0</v>
      </c>
    </row>
    <row r="93" spans="1:15" hidden="1">
      <c r="A93" s="631" t="s">
        <v>530</v>
      </c>
      <c r="B93" s="631" t="s">
        <v>531</v>
      </c>
      <c r="C93" s="631" t="s">
        <v>531</v>
      </c>
      <c r="D93" s="631" t="s">
        <v>528</v>
      </c>
      <c r="E93" s="631" t="s">
        <v>523</v>
      </c>
      <c r="F93" s="631" t="s">
        <v>529</v>
      </c>
      <c r="G93" s="632" t="s">
        <v>514</v>
      </c>
      <c r="H93" s="631" t="s">
        <v>515</v>
      </c>
      <c r="I93" s="631" t="s">
        <v>535</v>
      </c>
      <c r="J93" s="631">
        <v>69</v>
      </c>
      <c r="K93" s="633">
        <v>0</v>
      </c>
      <c r="L93" s="634" t="s">
        <v>517</v>
      </c>
      <c r="M93" s="635" t="s">
        <v>518</v>
      </c>
      <c r="N93" s="636">
        <v>0</v>
      </c>
      <c r="O93" s="636" cm="1">
        <f t="array" ref="O93">_xlfn.IFS(J93 = 77, N93*265, J93=19, N93, J93=69, N93*28, J93=61, N93*4, J93=96, N93*22200)</f>
        <v>0</v>
      </c>
    </row>
    <row r="94" spans="1:15" hidden="1">
      <c r="A94" s="631" t="s">
        <v>593</v>
      </c>
      <c r="B94" s="631" t="s">
        <v>594</v>
      </c>
      <c r="C94" s="631" t="s">
        <v>595</v>
      </c>
      <c r="D94" s="631" t="s">
        <v>528</v>
      </c>
      <c r="E94" s="631" t="s">
        <v>523</v>
      </c>
      <c r="F94" s="631" t="s">
        <v>529</v>
      </c>
      <c r="G94" s="632" t="s">
        <v>514</v>
      </c>
      <c r="H94" s="631" t="s">
        <v>515</v>
      </c>
      <c r="I94" s="631" t="s">
        <v>535</v>
      </c>
      <c r="J94" s="631">
        <v>69</v>
      </c>
      <c r="K94" s="633">
        <v>0</v>
      </c>
      <c r="L94" s="634" t="s">
        <v>517</v>
      </c>
      <c r="M94" s="635" t="s">
        <v>518</v>
      </c>
      <c r="N94" s="636">
        <v>0</v>
      </c>
      <c r="O94" s="636" cm="1">
        <f t="array" ref="O94">_xlfn.IFS(J94 = 77, N94*265, J94=19, N94, J94=69, N94*28, J94=61, N94*4, J94=96, N94*22200)</f>
        <v>0</v>
      </c>
    </row>
    <row r="95" spans="1:15" hidden="1">
      <c r="A95" s="631" t="s">
        <v>579</v>
      </c>
      <c r="B95" s="631" t="s">
        <v>562</v>
      </c>
      <c r="C95" s="631" t="s">
        <v>563</v>
      </c>
      <c r="D95" s="631" t="s">
        <v>528</v>
      </c>
      <c r="E95" s="631" t="s">
        <v>523</v>
      </c>
      <c r="F95" s="631" t="s">
        <v>529</v>
      </c>
      <c r="G95" s="632" t="s">
        <v>514</v>
      </c>
      <c r="H95" s="631" t="s">
        <v>515</v>
      </c>
      <c r="I95" s="631" t="s">
        <v>535</v>
      </c>
      <c r="J95" s="631">
        <v>69</v>
      </c>
      <c r="K95" s="633">
        <v>0</v>
      </c>
      <c r="L95" s="634" t="s">
        <v>517</v>
      </c>
      <c r="M95" s="635" t="s">
        <v>518</v>
      </c>
      <c r="N95" s="636">
        <v>0</v>
      </c>
      <c r="O95" s="636" cm="1">
        <f t="array" ref="O95">_xlfn.IFS(J95 = 77, N95*265, J95=19, N95, J95=69, N95*28, J95=61, N95*4, J95=96, N95*22200)</f>
        <v>0</v>
      </c>
    </row>
    <row r="96" spans="1:15" hidden="1">
      <c r="A96" s="631" t="s">
        <v>565</v>
      </c>
      <c r="B96" s="631" t="s">
        <v>566</v>
      </c>
      <c r="C96" s="631" t="s">
        <v>567</v>
      </c>
      <c r="D96" s="631" t="s">
        <v>528</v>
      </c>
      <c r="E96" s="631" t="s">
        <v>523</v>
      </c>
      <c r="F96" s="631" t="s">
        <v>529</v>
      </c>
      <c r="G96" s="632" t="s">
        <v>514</v>
      </c>
      <c r="H96" s="631" t="s">
        <v>515</v>
      </c>
      <c r="I96" s="631" t="s">
        <v>535</v>
      </c>
      <c r="J96" s="631">
        <v>69</v>
      </c>
      <c r="K96" s="633">
        <v>14026</v>
      </c>
      <c r="L96" s="634" t="s">
        <v>517</v>
      </c>
      <c r="M96" s="635" t="s">
        <v>518</v>
      </c>
      <c r="N96" s="636">
        <v>14026</v>
      </c>
      <c r="O96" s="636" cm="1">
        <f t="array" ref="O96">_xlfn.IFS(J96 = 77, N96*265, J96=19, N96, J96=69, N96*28, J96=61, N96*4, J96=96, N96*22200)</f>
        <v>392728</v>
      </c>
    </row>
    <row r="97" spans="1:15" hidden="1">
      <c r="A97" s="631" t="s">
        <v>577</v>
      </c>
      <c r="B97" s="631" t="s">
        <v>578</v>
      </c>
      <c r="C97" s="631" t="s">
        <v>551</v>
      </c>
      <c r="D97" s="631" t="s">
        <v>528</v>
      </c>
      <c r="E97" s="631" t="s">
        <v>523</v>
      </c>
      <c r="F97" s="631" t="s">
        <v>529</v>
      </c>
      <c r="G97" s="632" t="s">
        <v>514</v>
      </c>
      <c r="H97" s="631" t="s">
        <v>515</v>
      </c>
      <c r="I97" s="631" t="s">
        <v>535</v>
      </c>
      <c r="J97" s="631">
        <v>69</v>
      </c>
      <c r="K97" s="633">
        <v>26294</v>
      </c>
      <c r="L97" s="634" t="s">
        <v>517</v>
      </c>
      <c r="M97" s="635" t="s">
        <v>518</v>
      </c>
      <c r="N97" s="636">
        <v>26294</v>
      </c>
      <c r="O97" s="636" cm="1">
        <f t="array" ref="O97">_xlfn.IFS(J97 = 77, N97*265, J97=19, N97, J97=69, N97*28, J97=61, N97*4, J97=96, N97*22200)</f>
        <v>736232</v>
      </c>
    </row>
    <row r="98" spans="1:15" hidden="1">
      <c r="A98" s="631" t="s">
        <v>580</v>
      </c>
      <c r="B98" s="631" t="s">
        <v>510</v>
      </c>
      <c r="C98" s="631" t="s">
        <v>510</v>
      </c>
      <c r="D98" s="631" t="s">
        <v>528</v>
      </c>
      <c r="E98" s="631" t="s">
        <v>523</v>
      </c>
      <c r="F98" s="631" t="s">
        <v>529</v>
      </c>
      <c r="G98" s="632" t="s">
        <v>514</v>
      </c>
      <c r="H98" s="631" t="s">
        <v>515</v>
      </c>
      <c r="I98" s="631" t="s">
        <v>535</v>
      </c>
      <c r="J98" s="631">
        <v>69</v>
      </c>
      <c r="K98" s="633">
        <v>28486</v>
      </c>
      <c r="L98" s="634" t="s">
        <v>517</v>
      </c>
      <c r="M98" s="635" t="s">
        <v>518</v>
      </c>
      <c r="N98" s="636">
        <v>28486</v>
      </c>
      <c r="O98" s="636" cm="1">
        <f t="array" ref="O98">_xlfn.IFS(J98 = 77, N98*265, J98=19, N98, J98=69, N98*28, J98=61, N98*4, J98=96, N98*22200)</f>
        <v>797608</v>
      </c>
    </row>
    <row r="99" spans="1:15" hidden="1">
      <c r="A99" s="631" t="s">
        <v>571</v>
      </c>
      <c r="B99" s="631" t="s">
        <v>572</v>
      </c>
      <c r="C99" s="631" t="s">
        <v>572</v>
      </c>
      <c r="D99" s="631" t="s">
        <v>528</v>
      </c>
      <c r="E99" s="631" t="s">
        <v>523</v>
      </c>
      <c r="F99" s="631" t="s">
        <v>529</v>
      </c>
      <c r="G99" s="632" t="s">
        <v>514</v>
      </c>
      <c r="H99" s="631" t="s">
        <v>515</v>
      </c>
      <c r="I99" s="631" t="s">
        <v>535</v>
      </c>
      <c r="J99" s="631">
        <v>69</v>
      </c>
      <c r="K99" s="633">
        <v>29000</v>
      </c>
      <c r="L99" s="634" t="s">
        <v>517</v>
      </c>
      <c r="M99" s="635" t="s">
        <v>518</v>
      </c>
      <c r="N99" s="636">
        <v>29000</v>
      </c>
      <c r="O99" s="636" cm="1">
        <f t="array" ref="O99">_xlfn.IFS(J99 = 77, N99*265, J99=19, N99, J99=69, N99*28, J99=61, N99*4, J99=96, N99*22200)</f>
        <v>812000</v>
      </c>
    </row>
    <row r="100" spans="1:15" hidden="1">
      <c r="A100" s="631" t="s">
        <v>568</v>
      </c>
      <c r="B100" s="631" t="s">
        <v>569</v>
      </c>
      <c r="C100" s="631" t="s">
        <v>570</v>
      </c>
      <c r="D100" s="631" t="s">
        <v>528</v>
      </c>
      <c r="E100" s="631" t="s">
        <v>523</v>
      </c>
      <c r="F100" s="631" t="s">
        <v>529</v>
      </c>
      <c r="G100" s="632" t="s">
        <v>514</v>
      </c>
      <c r="H100" s="631" t="s">
        <v>515</v>
      </c>
      <c r="I100" s="631" t="s">
        <v>535</v>
      </c>
      <c r="J100" s="631">
        <v>69</v>
      </c>
      <c r="K100" s="633">
        <v>41702</v>
      </c>
      <c r="L100" s="634" t="s">
        <v>517</v>
      </c>
      <c r="M100" s="635" t="s">
        <v>518</v>
      </c>
      <c r="N100" s="636">
        <v>41702</v>
      </c>
      <c r="O100" s="636" cm="1">
        <f t="array" ref="O100">_xlfn.IFS(J100 = 77, N100*265, J100=19, N100, J100=69, N100*28, J100=61, N100*4, J100=96, N100*22200)</f>
        <v>1167656</v>
      </c>
    </row>
    <row r="101" spans="1:15" hidden="1">
      <c r="A101" s="631" t="s">
        <v>526</v>
      </c>
      <c r="B101" s="631" t="s">
        <v>527</v>
      </c>
      <c r="C101" s="631" t="s">
        <v>527</v>
      </c>
      <c r="D101" s="631" t="s">
        <v>528</v>
      </c>
      <c r="E101" s="631" t="s">
        <v>523</v>
      </c>
      <c r="F101" s="631" t="s">
        <v>529</v>
      </c>
      <c r="G101" s="632" t="s">
        <v>514</v>
      </c>
      <c r="H101" s="631" t="s">
        <v>515</v>
      </c>
      <c r="I101" s="631" t="s">
        <v>535</v>
      </c>
      <c r="J101" s="631">
        <v>69</v>
      </c>
      <c r="K101" s="633">
        <v>43530</v>
      </c>
      <c r="L101" s="634" t="s">
        <v>517</v>
      </c>
      <c r="M101" s="635" t="s">
        <v>518</v>
      </c>
      <c r="N101" s="636">
        <v>43530</v>
      </c>
      <c r="O101" s="636" cm="1">
        <f t="array" ref="O101">_xlfn.IFS(J101 = 77, N101*265, J101=19, N101, J101=69, N101*28, J101=61, N101*4, J101=96, N101*22200)</f>
        <v>1218840</v>
      </c>
    </row>
    <row r="102" spans="1:15" hidden="1">
      <c r="A102" s="631" t="s">
        <v>576</v>
      </c>
      <c r="B102" s="631" t="s">
        <v>554</v>
      </c>
      <c r="C102" s="631" t="s">
        <v>554</v>
      </c>
      <c r="D102" s="631" t="s">
        <v>528</v>
      </c>
      <c r="E102" s="631" t="s">
        <v>523</v>
      </c>
      <c r="F102" s="631" t="s">
        <v>529</v>
      </c>
      <c r="G102" s="632" t="s">
        <v>514</v>
      </c>
      <c r="H102" s="631" t="s">
        <v>515</v>
      </c>
      <c r="I102" s="631" t="s">
        <v>535</v>
      </c>
      <c r="J102" s="631">
        <v>69</v>
      </c>
      <c r="K102" s="633">
        <v>88490</v>
      </c>
      <c r="L102" s="634" t="s">
        <v>517</v>
      </c>
      <c r="M102" s="635" t="s">
        <v>518</v>
      </c>
      <c r="N102" s="636">
        <v>88490</v>
      </c>
      <c r="O102" s="636" cm="1">
        <f t="array" ref="O102">_xlfn.IFS(J102 = 77, N102*265, J102=19, N102, J102=69, N102*28, J102=61, N102*4, J102=96, N102*22200)</f>
        <v>2477720</v>
      </c>
    </row>
    <row r="103" spans="1:15" hidden="1">
      <c r="A103" s="631" t="s">
        <v>581</v>
      </c>
      <c r="B103" s="631" t="s">
        <v>545</v>
      </c>
      <c r="C103" s="631" t="s">
        <v>545</v>
      </c>
      <c r="D103" s="631" t="s">
        <v>528</v>
      </c>
      <c r="E103" s="631" t="s">
        <v>523</v>
      </c>
      <c r="F103" s="631" t="s">
        <v>529</v>
      </c>
      <c r="G103" s="632" t="s">
        <v>514</v>
      </c>
      <c r="H103" s="631" t="s">
        <v>515</v>
      </c>
      <c r="I103" s="631" t="s">
        <v>535</v>
      </c>
      <c r="J103" s="631">
        <v>69</v>
      </c>
      <c r="K103" s="633">
        <v>119699</v>
      </c>
      <c r="L103" s="634" t="s">
        <v>517</v>
      </c>
      <c r="M103" s="635" t="s">
        <v>518</v>
      </c>
      <c r="N103" s="636">
        <v>119699</v>
      </c>
      <c r="O103" s="636" cm="1">
        <f t="array" ref="O103">_xlfn.IFS(J103 = 77, N103*265, J103=19, N103, J103=69, N103*28, J103=61, N103*4, J103=96, N103*22200)</f>
        <v>3351572</v>
      </c>
    </row>
    <row r="104" spans="1:15" hidden="1">
      <c r="A104" s="631" t="s">
        <v>565</v>
      </c>
      <c r="B104" s="631" t="s">
        <v>566</v>
      </c>
      <c r="C104" s="631" t="s">
        <v>567</v>
      </c>
      <c r="D104" s="631" t="s">
        <v>528</v>
      </c>
      <c r="E104" s="631" t="s">
        <v>523</v>
      </c>
      <c r="F104" s="631" t="s">
        <v>529</v>
      </c>
      <c r="G104" s="632" t="s">
        <v>514</v>
      </c>
      <c r="H104" s="631" t="s">
        <v>515</v>
      </c>
      <c r="I104" s="631" t="s">
        <v>596</v>
      </c>
      <c r="J104" s="631">
        <v>96</v>
      </c>
      <c r="K104" s="633">
        <v>0</v>
      </c>
      <c r="L104" s="634" t="s">
        <v>517</v>
      </c>
      <c r="M104" s="635" t="s">
        <v>518</v>
      </c>
      <c r="N104" s="636">
        <v>0</v>
      </c>
      <c r="O104" s="636" cm="1">
        <f t="array" ref="O104">_xlfn.IFS(J104 = 77, N104*265, J104=19, N104, J104=69, N104*28, J104=61, N104*4, J104=96, N104*22200)</f>
        <v>0</v>
      </c>
    </row>
    <row r="105" spans="1:15" hidden="1">
      <c r="A105" s="631" t="s">
        <v>568</v>
      </c>
      <c r="B105" s="631" t="s">
        <v>569</v>
      </c>
      <c r="C105" s="631" t="s">
        <v>570</v>
      </c>
      <c r="D105" s="631" t="s">
        <v>528</v>
      </c>
      <c r="E105" s="631" t="s">
        <v>523</v>
      </c>
      <c r="F105" s="631" t="s">
        <v>529</v>
      </c>
      <c r="G105" s="632" t="s">
        <v>514</v>
      </c>
      <c r="H105" s="631" t="s">
        <v>515</v>
      </c>
      <c r="I105" s="631" t="s">
        <v>596</v>
      </c>
      <c r="J105" s="631">
        <v>96</v>
      </c>
      <c r="K105" s="633">
        <v>0</v>
      </c>
      <c r="L105" s="634" t="s">
        <v>517</v>
      </c>
      <c r="M105" s="635" t="s">
        <v>518</v>
      </c>
      <c r="N105" s="636">
        <v>0</v>
      </c>
      <c r="O105" s="636" cm="1">
        <f t="array" ref="O105">_xlfn.IFS(J105 = 77, N105*265, J105=19, N105, J105=69, N105*28, J105=61, N105*4, J105=96, N105*22200)</f>
        <v>0</v>
      </c>
    </row>
    <row r="106" spans="1:15" hidden="1">
      <c r="A106" s="631" t="s">
        <v>591</v>
      </c>
      <c r="B106" s="631" t="s">
        <v>592</v>
      </c>
      <c r="C106" s="631" t="s">
        <v>592</v>
      </c>
      <c r="D106" s="631" t="s">
        <v>528</v>
      </c>
      <c r="E106" s="631" t="s">
        <v>523</v>
      </c>
      <c r="F106" s="631" t="s">
        <v>529</v>
      </c>
      <c r="G106" s="632" t="s">
        <v>514</v>
      </c>
      <c r="H106" s="631" t="s">
        <v>515</v>
      </c>
      <c r="I106" s="631" t="s">
        <v>596</v>
      </c>
      <c r="J106" s="631">
        <v>96</v>
      </c>
      <c r="K106" s="633">
        <v>0</v>
      </c>
      <c r="L106" s="634" t="s">
        <v>517</v>
      </c>
      <c r="M106" s="635" t="s">
        <v>518</v>
      </c>
      <c r="N106" s="636">
        <v>0</v>
      </c>
      <c r="O106" s="636" cm="1">
        <f t="array" ref="O106">_xlfn.IFS(J106 = 77, N106*265, J106=19, N106, J106=69, N106*28, J106=61, N106*4, J106=96, N106*22200)</f>
        <v>0</v>
      </c>
    </row>
    <row r="107" spans="1:15" hidden="1">
      <c r="A107" s="631" t="s">
        <v>571</v>
      </c>
      <c r="B107" s="631" t="s">
        <v>572</v>
      </c>
      <c r="C107" s="631" t="s">
        <v>572</v>
      </c>
      <c r="D107" s="631" t="s">
        <v>528</v>
      </c>
      <c r="E107" s="631" t="s">
        <v>523</v>
      </c>
      <c r="F107" s="631" t="s">
        <v>529</v>
      </c>
      <c r="G107" s="632" t="s">
        <v>514</v>
      </c>
      <c r="H107" s="631" t="s">
        <v>515</v>
      </c>
      <c r="I107" s="631" t="s">
        <v>596</v>
      </c>
      <c r="J107" s="631">
        <v>96</v>
      </c>
      <c r="K107" s="633">
        <v>0</v>
      </c>
      <c r="L107" s="634" t="s">
        <v>517</v>
      </c>
      <c r="M107" s="635" t="s">
        <v>518</v>
      </c>
      <c r="N107" s="636">
        <v>0</v>
      </c>
      <c r="O107" s="636" cm="1">
        <f t="array" ref="O107">_xlfn.IFS(J107 = 77, N107*265, J107=19, N107, J107=69, N107*28, J107=61, N107*4, J107=96, N107*22200)</f>
        <v>0</v>
      </c>
    </row>
    <row r="108" spans="1:15" hidden="1">
      <c r="A108" s="631" t="s">
        <v>526</v>
      </c>
      <c r="B108" s="631" t="s">
        <v>527</v>
      </c>
      <c r="C108" s="631" t="s">
        <v>527</v>
      </c>
      <c r="D108" s="631" t="s">
        <v>528</v>
      </c>
      <c r="E108" s="631" t="s">
        <v>523</v>
      </c>
      <c r="F108" s="631" t="s">
        <v>529</v>
      </c>
      <c r="G108" s="632" t="s">
        <v>514</v>
      </c>
      <c r="H108" s="631" t="s">
        <v>515</v>
      </c>
      <c r="I108" s="631" t="s">
        <v>596</v>
      </c>
      <c r="J108" s="631">
        <v>96</v>
      </c>
      <c r="K108" s="633">
        <v>0</v>
      </c>
      <c r="L108" s="634" t="s">
        <v>517</v>
      </c>
      <c r="M108" s="635" t="s">
        <v>518</v>
      </c>
      <c r="N108" s="636">
        <v>0</v>
      </c>
      <c r="O108" s="636" cm="1">
        <f t="array" ref="O108">_xlfn.IFS(J108 = 77, N108*265, J108=19, N108, J108=69, N108*28, J108=61, N108*4, J108=96, N108*22200)</f>
        <v>0</v>
      </c>
    </row>
    <row r="109" spans="1:15" hidden="1">
      <c r="A109" s="631" t="s">
        <v>581</v>
      </c>
      <c r="B109" s="631" t="s">
        <v>545</v>
      </c>
      <c r="C109" s="631" t="s">
        <v>545</v>
      </c>
      <c r="D109" s="631" t="s">
        <v>528</v>
      </c>
      <c r="E109" s="631" t="s">
        <v>523</v>
      </c>
      <c r="F109" s="631" t="s">
        <v>529</v>
      </c>
      <c r="G109" s="632" t="s">
        <v>514</v>
      </c>
      <c r="H109" s="631" t="s">
        <v>515</v>
      </c>
      <c r="I109" s="631" t="s">
        <v>596</v>
      </c>
      <c r="J109" s="631">
        <v>96</v>
      </c>
      <c r="K109" s="633">
        <v>0</v>
      </c>
      <c r="L109" s="634" t="s">
        <v>517</v>
      </c>
      <c r="M109" s="635" t="s">
        <v>518</v>
      </c>
      <c r="N109" s="636">
        <v>0</v>
      </c>
      <c r="O109" s="636" cm="1">
        <f t="array" ref="O109">_xlfn.IFS(J109 = 77, N109*265, J109=19, N109, J109=69, N109*28, J109=61, N109*4, J109=96, N109*22200)</f>
        <v>0</v>
      </c>
    </row>
    <row r="110" spans="1:15" hidden="1">
      <c r="A110" s="631" t="s">
        <v>580</v>
      </c>
      <c r="B110" s="631" t="s">
        <v>510</v>
      </c>
      <c r="C110" s="631" t="s">
        <v>510</v>
      </c>
      <c r="D110" s="631" t="s">
        <v>528</v>
      </c>
      <c r="E110" s="631" t="s">
        <v>523</v>
      </c>
      <c r="F110" s="631" t="s">
        <v>529</v>
      </c>
      <c r="G110" s="632" t="s">
        <v>514</v>
      </c>
      <c r="H110" s="631" t="s">
        <v>515</v>
      </c>
      <c r="I110" s="631" t="s">
        <v>596</v>
      </c>
      <c r="J110" s="631">
        <v>96</v>
      </c>
      <c r="K110" s="633">
        <v>0</v>
      </c>
      <c r="L110" s="634" t="s">
        <v>517</v>
      </c>
      <c r="M110" s="635" t="s">
        <v>518</v>
      </c>
      <c r="N110" s="636">
        <v>0</v>
      </c>
      <c r="O110" s="636" cm="1">
        <f t="array" ref="O110">_xlfn.IFS(J110 = 77, N110*265, J110=19, N110, J110=69, N110*28, J110=61, N110*4, J110=96, N110*22200)</f>
        <v>0</v>
      </c>
    </row>
    <row r="111" spans="1:15" hidden="1">
      <c r="A111" s="631" t="s">
        <v>573</v>
      </c>
      <c r="B111" s="631" t="s">
        <v>574</v>
      </c>
      <c r="C111" s="631" t="s">
        <v>575</v>
      </c>
      <c r="D111" s="631" t="s">
        <v>528</v>
      </c>
      <c r="E111" s="631" t="s">
        <v>523</v>
      </c>
      <c r="F111" s="631" t="s">
        <v>529</v>
      </c>
      <c r="G111" s="632" t="s">
        <v>514</v>
      </c>
      <c r="H111" s="631" t="s">
        <v>515</v>
      </c>
      <c r="I111" s="631" t="s">
        <v>596</v>
      </c>
      <c r="J111" s="631">
        <v>96</v>
      </c>
      <c r="K111" s="633">
        <v>0</v>
      </c>
      <c r="L111" s="634" t="s">
        <v>517</v>
      </c>
      <c r="M111" s="635" t="s">
        <v>518</v>
      </c>
      <c r="N111" s="636">
        <v>0</v>
      </c>
      <c r="O111" s="636" cm="1">
        <f t="array" ref="O111">_xlfn.IFS(J111 = 77, N111*265, J111=19, N111, J111=69, N111*28, J111=61, N111*4, J111=96, N111*22200)</f>
        <v>0</v>
      </c>
    </row>
    <row r="112" spans="1:15" hidden="1">
      <c r="A112" s="631" t="s">
        <v>577</v>
      </c>
      <c r="B112" s="631" t="s">
        <v>578</v>
      </c>
      <c r="C112" s="631" t="s">
        <v>551</v>
      </c>
      <c r="D112" s="631" t="s">
        <v>528</v>
      </c>
      <c r="E112" s="631" t="s">
        <v>523</v>
      </c>
      <c r="F112" s="631" t="s">
        <v>529</v>
      </c>
      <c r="G112" s="632" t="s">
        <v>514</v>
      </c>
      <c r="H112" s="631" t="s">
        <v>515</v>
      </c>
      <c r="I112" s="631" t="s">
        <v>596</v>
      </c>
      <c r="J112" s="631">
        <v>96</v>
      </c>
      <c r="K112" s="633">
        <v>0</v>
      </c>
      <c r="L112" s="634" t="s">
        <v>517</v>
      </c>
      <c r="M112" s="635" t="s">
        <v>518</v>
      </c>
      <c r="N112" s="636">
        <v>0</v>
      </c>
      <c r="O112" s="636" cm="1">
        <f t="array" ref="O112">_xlfn.IFS(J112 = 77, N112*265, J112=19, N112, J112=69, N112*28, J112=61, N112*4, J112=96, N112*22200)</f>
        <v>0</v>
      </c>
    </row>
    <row r="113" spans="1:15" hidden="1">
      <c r="A113" s="631" t="s">
        <v>579</v>
      </c>
      <c r="B113" s="631" t="s">
        <v>562</v>
      </c>
      <c r="C113" s="631" t="s">
        <v>563</v>
      </c>
      <c r="D113" s="631" t="s">
        <v>528</v>
      </c>
      <c r="E113" s="631" t="s">
        <v>523</v>
      </c>
      <c r="F113" s="631" t="s">
        <v>529</v>
      </c>
      <c r="G113" s="632" t="s">
        <v>514</v>
      </c>
      <c r="H113" s="631" t="s">
        <v>515</v>
      </c>
      <c r="I113" s="631" t="s">
        <v>596</v>
      </c>
      <c r="J113" s="631">
        <v>96</v>
      </c>
      <c r="K113" s="633">
        <v>0</v>
      </c>
      <c r="L113" s="634" t="s">
        <v>517</v>
      </c>
      <c r="M113" s="635" t="s">
        <v>518</v>
      </c>
      <c r="N113" s="636">
        <v>0</v>
      </c>
      <c r="O113" s="636" cm="1">
        <f t="array" ref="O113">_xlfn.IFS(J113 = 77, N113*265, J113=19, N113, J113=69, N113*28, J113=61, N113*4, J113=96, N113*22200)</f>
        <v>0</v>
      </c>
    </row>
    <row r="114" spans="1:15" hidden="1">
      <c r="A114" s="631" t="s">
        <v>576</v>
      </c>
      <c r="B114" s="631" t="s">
        <v>554</v>
      </c>
      <c r="C114" s="631" t="s">
        <v>554</v>
      </c>
      <c r="D114" s="631" t="s">
        <v>528</v>
      </c>
      <c r="E114" s="631" t="s">
        <v>523</v>
      </c>
      <c r="F114" s="631" t="s">
        <v>529</v>
      </c>
      <c r="G114" s="632" t="s">
        <v>514</v>
      </c>
      <c r="H114" s="631" t="s">
        <v>515</v>
      </c>
      <c r="I114" s="631" t="s">
        <v>596</v>
      </c>
      <c r="J114" s="631">
        <v>96</v>
      </c>
      <c r="K114" s="633">
        <v>84</v>
      </c>
      <c r="L114" s="634" t="s">
        <v>517</v>
      </c>
      <c r="M114" s="635" t="s">
        <v>518</v>
      </c>
      <c r="N114" s="636">
        <v>84</v>
      </c>
      <c r="O114" s="636" cm="1">
        <f t="array" ref="O114">_xlfn.IFS(J114 = 77, N114*265, J114=19, N114, J114=69, N114*28, J114=61, N114*4, J114=96, N114*22200)</f>
        <v>1864800</v>
      </c>
    </row>
    <row r="115" spans="1:15" hidden="1">
      <c r="A115" s="631" t="s">
        <v>597</v>
      </c>
      <c r="B115" s="631" t="s">
        <v>598</v>
      </c>
      <c r="C115" s="631" t="s">
        <v>598</v>
      </c>
      <c r="D115" s="631" t="s">
        <v>599</v>
      </c>
      <c r="E115" s="631" t="s">
        <v>523</v>
      </c>
      <c r="F115" s="631" t="s">
        <v>529</v>
      </c>
      <c r="G115" s="632" t="s">
        <v>514</v>
      </c>
      <c r="H115" s="631" t="s">
        <v>515</v>
      </c>
      <c r="I115" s="631" t="s">
        <v>525</v>
      </c>
      <c r="J115" s="631">
        <v>19</v>
      </c>
      <c r="K115" s="633">
        <v>294903103</v>
      </c>
      <c r="L115" s="634" t="s">
        <v>517</v>
      </c>
      <c r="M115" s="635" t="s">
        <v>518</v>
      </c>
      <c r="N115" s="636">
        <v>294903103</v>
      </c>
      <c r="O115" s="636" cm="1">
        <f t="array" ref="O115">_xlfn.IFS(J115 = 77, N115*265, J115=19, N115, J115=69, N115*28, J115=61, N115*4, J115=96, N115*22200)</f>
        <v>294903103</v>
      </c>
    </row>
    <row r="116" spans="1:15" hidden="1">
      <c r="A116" s="631" t="s">
        <v>597</v>
      </c>
      <c r="B116" s="631" t="s">
        <v>598</v>
      </c>
      <c r="C116" s="631" t="s">
        <v>598</v>
      </c>
      <c r="D116" s="631" t="s">
        <v>599</v>
      </c>
      <c r="E116" s="631" t="s">
        <v>523</v>
      </c>
      <c r="F116" s="631" t="s">
        <v>529</v>
      </c>
      <c r="G116" s="632" t="s">
        <v>514</v>
      </c>
      <c r="H116" s="631" t="s">
        <v>515</v>
      </c>
      <c r="I116" s="631" t="s">
        <v>516</v>
      </c>
      <c r="J116" s="631">
        <v>77</v>
      </c>
      <c r="K116" s="633">
        <v>0</v>
      </c>
      <c r="L116" s="634" t="s">
        <v>517</v>
      </c>
      <c r="M116" s="635" t="s">
        <v>518</v>
      </c>
      <c r="N116" s="636">
        <v>0</v>
      </c>
      <c r="O116" s="636" cm="1">
        <f t="array" ref="O116">_xlfn.IFS(J116 = 77, N116*265, J116=19, N116, J116=69, N116*28, J116=61, N116*4, J116=96, N116*22200)</f>
        <v>0</v>
      </c>
    </row>
    <row r="117" spans="1:15" hidden="1">
      <c r="A117" s="631" t="s">
        <v>597</v>
      </c>
      <c r="B117" s="631" t="s">
        <v>598</v>
      </c>
      <c r="C117" s="631" t="s">
        <v>598</v>
      </c>
      <c r="D117" s="631" t="s">
        <v>599</v>
      </c>
      <c r="E117" s="631" t="s">
        <v>523</v>
      </c>
      <c r="F117" s="631" t="s">
        <v>529</v>
      </c>
      <c r="G117" s="632" t="s">
        <v>514</v>
      </c>
      <c r="H117" s="631" t="s">
        <v>515</v>
      </c>
      <c r="I117" s="631" t="s">
        <v>535</v>
      </c>
      <c r="J117" s="631">
        <v>69</v>
      </c>
      <c r="K117" s="633">
        <v>0</v>
      </c>
      <c r="L117" s="634" t="s">
        <v>517</v>
      </c>
      <c r="M117" s="635" t="s">
        <v>518</v>
      </c>
      <c r="N117" s="636">
        <v>0</v>
      </c>
      <c r="O117" s="636" cm="1">
        <f t="array" ref="O117">_xlfn.IFS(J117 = 77, N117*265, J117=19, N117, J117=69, N117*28, J117=61, N117*4, J117=96, N117*22200)</f>
        <v>0</v>
      </c>
    </row>
    <row r="118" spans="1:15">
      <c r="A118" s="631" t="s">
        <v>600</v>
      </c>
      <c r="B118" s="631" t="s">
        <v>601</v>
      </c>
      <c r="C118" s="631" t="s">
        <v>601</v>
      </c>
      <c r="D118" s="631" t="s">
        <v>602</v>
      </c>
      <c r="E118" s="631" t="s">
        <v>603</v>
      </c>
      <c r="F118" s="631" t="s">
        <v>604</v>
      </c>
      <c r="G118" s="632" t="s">
        <v>514</v>
      </c>
      <c r="H118" s="631" t="s">
        <v>515</v>
      </c>
      <c r="I118" s="631" t="s">
        <v>525</v>
      </c>
      <c r="J118" s="631">
        <v>19</v>
      </c>
      <c r="K118" s="633">
        <v>4933794</v>
      </c>
      <c r="L118" s="634" t="s">
        <v>605</v>
      </c>
      <c r="M118" s="635" t="s">
        <v>518</v>
      </c>
      <c r="N118" s="636">
        <v>4933794</v>
      </c>
      <c r="O118" s="636" cm="1">
        <f t="array" ref="O118">_xlfn.IFS(J118 = 77, N118*265, J118=19, N118, J118=69, N118*28, J118=61, N118*4, J118=96, N118*22200)</f>
        <v>4933794</v>
      </c>
    </row>
    <row r="119" spans="1:15">
      <c r="A119" s="631" t="s">
        <v>600</v>
      </c>
      <c r="B119" s="631" t="s">
        <v>601</v>
      </c>
      <c r="C119" s="631" t="s">
        <v>601</v>
      </c>
      <c r="D119" s="631" t="s">
        <v>602</v>
      </c>
      <c r="E119" s="631" t="s">
        <v>603</v>
      </c>
      <c r="F119" s="631" t="s">
        <v>604</v>
      </c>
      <c r="G119" s="632" t="s">
        <v>514</v>
      </c>
      <c r="H119" s="631" t="s">
        <v>515</v>
      </c>
      <c r="I119" s="631" t="s">
        <v>516</v>
      </c>
      <c r="J119" s="631">
        <v>77</v>
      </c>
      <c r="K119" s="633">
        <v>0</v>
      </c>
      <c r="L119" s="634" t="s">
        <v>605</v>
      </c>
      <c r="M119" s="635" t="s">
        <v>518</v>
      </c>
      <c r="N119" s="636">
        <v>0</v>
      </c>
      <c r="O119" s="636" cm="1">
        <f t="array" ref="O119">_xlfn.IFS(J119 = 77, N119*265, J119=19, N119, J119=69, N119*28, J119=61, N119*4, J119=96, N119*22200)</f>
        <v>0</v>
      </c>
    </row>
    <row r="120" spans="1:15">
      <c r="A120" s="631" t="s">
        <v>600</v>
      </c>
      <c r="B120" s="631" t="s">
        <v>601</v>
      </c>
      <c r="C120" s="631" t="s">
        <v>601</v>
      </c>
      <c r="D120" s="631" t="s">
        <v>602</v>
      </c>
      <c r="E120" s="631" t="s">
        <v>603</v>
      </c>
      <c r="F120" s="631" t="s">
        <v>604</v>
      </c>
      <c r="G120" s="632" t="s">
        <v>514</v>
      </c>
      <c r="H120" s="631" t="s">
        <v>515</v>
      </c>
      <c r="I120" s="631" t="s">
        <v>535</v>
      </c>
      <c r="J120" s="631">
        <v>69</v>
      </c>
      <c r="K120" s="633">
        <v>0</v>
      </c>
      <c r="L120" s="634" t="s">
        <v>605</v>
      </c>
      <c r="M120" s="635" t="s">
        <v>518</v>
      </c>
      <c r="N120" s="636">
        <v>0</v>
      </c>
      <c r="O120" s="636" cm="1">
        <f t="array" ref="O120">_xlfn.IFS(J120 = 77, N120*265, J120=19, N120, J120=69, N120*28, J120=61, N120*4, J120=96, N120*22200)</f>
        <v>0</v>
      </c>
    </row>
    <row r="121" spans="1:15">
      <c r="A121" s="631" t="s">
        <v>606</v>
      </c>
      <c r="B121" s="631" t="s">
        <v>607</v>
      </c>
      <c r="C121" s="631" t="s">
        <v>608</v>
      </c>
      <c r="D121" s="631" t="s">
        <v>609</v>
      </c>
      <c r="E121" s="631" t="s">
        <v>603</v>
      </c>
      <c r="F121" s="631" t="s">
        <v>604</v>
      </c>
      <c r="G121" s="632" t="s">
        <v>514</v>
      </c>
      <c r="H121" s="631" t="s">
        <v>515</v>
      </c>
      <c r="I121" s="631" t="s">
        <v>525</v>
      </c>
      <c r="J121" s="631">
        <v>19</v>
      </c>
      <c r="K121" s="633">
        <v>8332988</v>
      </c>
      <c r="L121" s="634" t="s">
        <v>605</v>
      </c>
      <c r="M121" s="635" t="s">
        <v>518</v>
      </c>
      <c r="N121" s="636">
        <v>8332988</v>
      </c>
      <c r="O121" s="636" cm="1">
        <f t="array" ref="O121">_xlfn.IFS(J121 = 77, N121*265, J121=19, N121, J121=69, N121*28, J121=61, N121*4, J121=96, N121*22200)</f>
        <v>8332988</v>
      </c>
    </row>
    <row r="122" spans="1:15">
      <c r="A122" s="631" t="s">
        <v>610</v>
      </c>
      <c r="B122" s="631" t="s">
        <v>611</v>
      </c>
      <c r="C122" s="631" t="s">
        <v>612</v>
      </c>
      <c r="D122" s="631" t="s">
        <v>610</v>
      </c>
      <c r="E122" s="631" t="s">
        <v>603</v>
      </c>
      <c r="F122" s="631" t="s">
        <v>604</v>
      </c>
      <c r="G122" s="632" t="s">
        <v>514</v>
      </c>
      <c r="H122" s="631" t="s">
        <v>515</v>
      </c>
      <c r="I122" s="631" t="s">
        <v>525</v>
      </c>
      <c r="J122" s="631">
        <v>19</v>
      </c>
      <c r="K122" s="633">
        <v>3329075</v>
      </c>
      <c r="L122" s="634" t="s">
        <v>605</v>
      </c>
      <c r="M122" s="635" t="s">
        <v>518</v>
      </c>
      <c r="N122" s="636">
        <v>3329075</v>
      </c>
      <c r="O122" s="636" cm="1">
        <f t="array" ref="O122">_xlfn.IFS(J122 = 77, N122*265, J122=19, N122, J122=69, N122*28, J122=61, N122*4, J122=96, N122*22200)</f>
        <v>3329075</v>
      </c>
    </row>
    <row r="123" spans="1:15">
      <c r="A123" s="631" t="s">
        <v>610</v>
      </c>
      <c r="B123" s="631" t="s">
        <v>611</v>
      </c>
      <c r="C123" s="631" t="s">
        <v>612</v>
      </c>
      <c r="D123" s="631" t="s">
        <v>610</v>
      </c>
      <c r="E123" s="631" t="s">
        <v>603</v>
      </c>
      <c r="F123" s="631" t="s">
        <v>604</v>
      </c>
      <c r="G123" s="632" t="s">
        <v>514</v>
      </c>
      <c r="H123" s="631" t="s">
        <v>515</v>
      </c>
      <c r="I123" s="631" t="s">
        <v>535</v>
      </c>
      <c r="J123" s="631">
        <v>69</v>
      </c>
      <c r="K123" s="633">
        <v>0</v>
      </c>
      <c r="L123" s="634" t="s">
        <v>605</v>
      </c>
      <c r="M123" s="635" t="s">
        <v>518</v>
      </c>
      <c r="N123" s="636">
        <v>0</v>
      </c>
      <c r="O123" s="636" cm="1">
        <f t="array" ref="O123">_xlfn.IFS(J123 = 77, N123*265, J123=19, N123, J123=69, N123*28, J123=61, N123*4, J123=96, N123*22200)</f>
        <v>0</v>
      </c>
    </row>
    <row r="124" spans="1:15">
      <c r="A124" s="631" t="s">
        <v>613</v>
      </c>
      <c r="B124" s="631" t="s">
        <v>614</v>
      </c>
      <c r="C124" s="631" t="s">
        <v>614</v>
      </c>
      <c r="D124" s="631" t="s">
        <v>615</v>
      </c>
      <c r="E124" s="631" t="s">
        <v>603</v>
      </c>
      <c r="F124" s="631" t="s">
        <v>604</v>
      </c>
      <c r="G124" s="632" t="s">
        <v>514</v>
      </c>
      <c r="H124" s="631" t="s">
        <v>515</v>
      </c>
      <c r="I124" s="631" t="s">
        <v>525</v>
      </c>
      <c r="J124" s="631">
        <v>19</v>
      </c>
      <c r="K124" s="633">
        <v>4367583</v>
      </c>
      <c r="L124" s="634" t="s">
        <v>605</v>
      </c>
      <c r="M124" s="635" t="s">
        <v>518</v>
      </c>
      <c r="N124" s="636">
        <v>4367583</v>
      </c>
      <c r="O124" s="636" cm="1">
        <f t="array" ref="O124">_xlfn.IFS(J124 = 77, N124*265, J124=19, N124, J124=69, N124*28, J124=61, N124*4, J124=96, N124*22200)</f>
        <v>4367583</v>
      </c>
    </row>
    <row r="125" spans="1:15">
      <c r="A125" s="631" t="s">
        <v>613</v>
      </c>
      <c r="B125" s="631" t="s">
        <v>614</v>
      </c>
      <c r="C125" s="631" t="s">
        <v>614</v>
      </c>
      <c r="D125" s="631" t="s">
        <v>615</v>
      </c>
      <c r="E125" s="631" t="s">
        <v>603</v>
      </c>
      <c r="F125" s="631" t="s">
        <v>604</v>
      </c>
      <c r="G125" s="632" t="s">
        <v>514</v>
      </c>
      <c r="H125" s="631" t="s">
        <v>515</v>
      </c>
      <c r="I125" s="631" t="s">
        <v>516</v>
      </c>
      <c r="J125" s="631">
        <v>77</v>
      </c>
      <c r="K125" s="633">
        <v>0</v>
      </c>
      <c r="L125" s="634" t="s">
        <v>605</v>
      </c>
      <c r="M125" s="635" t="s">
        <v>518</v>
      </c>
      <c r="N125" s="636">
        <v>0</v>
      </c>
      <c r="O125" s="636" cm="1">
        <f t="array" ref="O125">_xlfn.IFS(J125 = 77, N125*265, J125=19, N125, J125=69, N125*28, J125=61, N125*4, J125=96, N125*22200)</f>
        <v>0</v>
      </c>
    </row>
    <row r="126" spans="1:15">
      <c r="A126" s="631" t="s">
        <v>613</v>
      </c>
      <c r="B126" s="631" t="s">
        <v>614</v>
      </c>
      <c r="C126" s="631" t="s">
        <v>614</v>
      </c>
      <c r="D126" s="631" t="s">
        <v>615</v>
      </c>
      <c r="E126" s="631" t="s">
        <v>603</v>
      </c>
      <c r="F126" s="631" t="s">
        <v>604</v>
      </c>
      <c r="G126" s="632" t="s">
        <v>514</v>
      </c>
      <c r="H126" s="631" t="s">
        <v>515</v>
      </c>
      <c r="I126" s="631" t="s">
        <v>535</v>
      </c>
      <c r="J126" s="631">
        <v>69</v>
      </c>
      <c r="K126" s="633">
        <v>0</v>
      </c>
      <c r="L126" s="634" t="s">
        <v>605</v>
      </c>
      <c r="M126" s="635" t="s">
        <v>518</v>
      </c>
      <c r="N126" s="636">
        <v>0</v>
      </c>
      <c r="O126" s="636" cm="1">
        <f t="array" ref="O126">_xlfn.IFS(J126 = 77, N126*265, J126=19, N126, J126=69, N126*28, J126=61, N126*4, J126=96, N126*22200)</f>
        <v>0</v>
      </c>
    </row>
    <row r="127" spans="1:15">
      <c r="A127" s="631" t="s">
        <v>616</v>
      </c>
      <c r="B127" s="631" t="s">
        <v>617</v>
      </c>
      <c r="C127" s="631" t="s">
        <v>618</v>
      </c>
      <c r="D127" s="631" t="s">
        <v>615</v>
      </c>
      <c r="E127" s="631" t="s">
        <v>603</v>
      </c>
      <c r="F127" s="631" t="s">
        <v>604</v>
      </c>
      <c r="G127" s="632" t="s">
        <v>514</v>
      </c>
      <c r="H127" s="631" t="s">
        <v>515</v>
      </c>
      <c r="I127" s="631" t="s">
        <v>525</v>
      </c>
      <c r="J127" s="631">
        <v>19</v>
      </c>
      <c r="K127" s="633">
        <v>2701108</v>
      </c>
      <c r="L127" s="634" t="s">
        <v>605</v>
      </c>
      <c r="M127" s="635" t="s">
        <v>518</v>
      </c>
      <c r="N127" s="636">
        <v>2701108</v>
      </c>
      <c r="O127" s="636" cm="1">
        <f t="array" ref="O127">_xlfn.IFS(J127 = 77, N127*265, J127=19, N127, J127=69, N127*28, J127=61, N127*4, J127=96, N127*22200)</f>
        <v>2701108</v>
      </c>
    </row>
    <row r="128" spans="1:15">
      <c r="A128" s="631" t="s">
        <v>616</v>
      </c>
      <c r="B128" s="631" t="s">
        <v>617</v>
      </c>
      <c r="C128" s="631" t="s">
        <v>618</v>
      </c>
      <c r="D128" s="631" t="s">
        <v>615</v>
      </c>
      <c r="E128" s="631" t="s">
        <v>603</v>
      </c>
      <c r="F128" s="631" t="s">
        <v>604</v>
      </c>
      <c r="G128" s="632" t="s">
        <v>514</v>
      </c>
      <c r="H128" s="631" t="s">
        <v>515</v>
      </c>
      <c r="I128" s="631" t="s">
        <v>516</v>
      </c>
      <c r="J128" s="631">
        <v>77</v>
      </c>
      <c r="K128" s="633">
        <v>0</v>
      </c>
      <c r="L128" s="634" t="s">
        <v>605</v>
      </c>
      <c r="M128" s="635" t="s">
        <v>518</v>
      </c>
      <c r="N128" s="636">
        <v>0</v>
      </c>
      <c r="O128" s="636" cm="1">
        <f t="array" ref="O128">_xlfn.IFS(J128 = 77, N128*265, J128=19, N128, J128=69, N128*28, J128=61, N128*4, J128=96, N128*22200)</f>
        <v>0</v>
      </c>
    </row>
    <row r="129" spans="1:15">
      <c r="A129" s="631" t="s">
        <v>616</v>
      </c>
      <c r="B129" s="631" t="s">
        <v>617</v>
      </c>
      <c r="C129" s="631" t="s">
        <v>618</v>
      </c>
      <c r="D129" s="631" t="s">
        <v>615</v>
      </c>
      <c r="E129" s="631" t="s">
        <v>603</v>
      </c>
      <c r="F129" s="631" t="s">
        <v>604</v>
      </c>
      <c r="G129" s="632" t="s">
        <v>514</v>
      </c>
      <c r="H129" s="631" t="s">
        <v>515</v>
      </c>
      <c r="I129" s="631" t="s">
        <v>535</v>
      </c>
      <c r="J129" s="631">
        <v>69</v>
      </c>
      <c r="K129" s="633">
        <v>0</v>
      </c>
      <c r="L129" s="634" t="s">
        <v>605</v>
      </c>
      <c r="M129" s="635" t="s">
        <v>518</v>
      </c>
      <c r="N129" s="636">
        <v>0</v>
      </c>
      <c r="O129" s="636" cm="1">
        <f t="array" ref="O129">_xlfn.IFS(J129 = 77, N129*265, J129=19, N129, J129=69, N129*28, J129=61, N129*4, J129=96, N129*22200)</f>
        <v>0</v>
      </c>
    </row>
    <row r="130" spans="1:15">
      <c r="A130" s="631" t="s">
        <v>619</v>
      </c>
      <c r="B130" s="631" t="s">
        <v>620</v>
      </c>
      <c r="C130" s="631" t="s">
        <v>620</v>
      </c>
      <c r="D130" s="631" t="s">
        <v>619</v>
      </c>
      <c r="E130" s="631" t="s">
        <v>603</v>
      </c>
      <c r="F130" s="631" t="s">
        <v>621</v>
      </c>
      <c r="G130" s="632" t="s">
        <v>514</v>
      </c>
      <c r="H130" s="631" t="s">
        <v>515</v>
      </c>
      <c r="I130" s="631" t="s">
        <v>525</v>
      </c>
      <c r="J130" s="631">
        <v>19</v>
      </c>
      <c r="K130" s="633">
        <v>0</v>
      </c>
      <c r="L130" s="634" t="s">
        <v>605</v>
      </c>
      <c r="M130" s="635" t="s">
        <v>518</v>
      </c>
      <c r="N130" s="636">
        <v>0</v>
      </c>
      <c r="O130" s="636" cm="1">
        <f t="array" ref="O130">_xlfn.IFS(J130 = 77, N130*265, J130=19, N130, J130=69, N130*28, J130=61, N130*4, J130=96, N130*22200)</f>
        <v>0</v>
      </c>
    </row>
    <row r="131" spans="1:15">
      <c r="A131" s="631" t="s">
        <v>619</v>
      </c>
      <c r="B131" s="631" t="s">
        <v>620</v>
      </c>
      <c r="C131" s="631" t="s">
        <v>620</v>
      </c>
      <c r="D131" s="631" t="s">
        <v>619</v>
      </c>
      <c r="E131" s="631" t="s">
        <v>603</v>
      </c>
      <c r="F131" s="631" t="s">
        <v>621</v>
      </c>
      <c r="G131" s="632" t="s">
        <v>514</v>
      </c>
      <c r="H131" s="631" t="s">
        <v>515</v>
      </c>
      <c r="I131" s="631" t="s">
        <v>516</v>
      </c>
      <c r="J131" s="631">
        <v>77</v>
      </c>
      <c r="K131" s="633">
        <v>0</v>
      </c>
      <c r="L131" s="634" t="s">
        <v>605</v>
      </c>
      <c r="M131" s="635" t="s">
        <v>518</v>
      </c>
      <c r="N131" s="636">
        <v>0</v>
      </c>
      <c r="O131" s="636" cm="1">
        <f t="array" ref="O131">_xlfn.IFS(J131 = 77, N131*265, J131=19, N131, J131=69, N131*28, J131=61, N131*4, J131=96, N131*22200)</f>
        <v>0</v>
      </c>
    </row>
    <row r="132" spans="1:15">
      <c r="A132" s="631" t="s">
        <v>619</v>
      </c>
      <c r="B132" s="631" t="s">
        <v>620</v>
      </c>
      <c r="C132" s="631" t="s">
        <v>620</v>
      </c>
      <c r="D132" s="631" t="s">
        <v>619</v>
      </c>
      <c r="E132" s="631" t="s">
        <v>603</v>
      </c>
      <c r="F132" s="631" t="s">
        <v>621</v>
      </c>
      <c r="G132" s="632" t="s">
        <v>514</v>
      </c>
      <c r="H132" s="631" t="s">
        <v>515</v>
      </c>
      <c r="I132" s="631" t="s">
        <v>535</v>
      </c>
      <c r="J132" s="631">
        <v>69</v>
      </c>
      <c r="K132" s="633">
        <v>0</v>
      </c>
      <c r="L132" s="634" t="s">
        <v>605</v>
      </c>
      <c r="M132" s="635" t="s">
        <v>518</v>
      </c>
      <c r="N132" s="636">
        <v>0</v>
      </c>
      <c r="O132" s="636" cm="1">
        <f t="array" ref="O132">_xlfn.IFS(J132 = 77, N132*265, J132=19, N132, J132=69, N132*28, J132=61, N132*4, J132=96, N132*22200)</f>
        <v>0</v>
      </c>
    </row>
    <row r="133" spans="1:15">
      <c r="A133" s="631" t="s">
        <v>622</v>
      </c>
      <c r="B133" s="631" t="s">
        <v>623</v>
      </c>
      <c r="C133" s="631" t="s">
        <v>623</v>
      </c>
      <c r="D133" s="631" t="s">
        <v>624</v>
      </c>
      <c r="E133" s="631" t="s">
        <v>603</v>
      </c>
      <c r="F133" s="631" t="s">
        <v>604</v>
      </c>
      <c r="G133" s="632" t="s">
        <v>514</v>
      </c>
      <c r="H133" s="631" t="s">
        <v>515</v>
      </c>
      <c r="I133" s="631" t="s">
        <v>525</v>
      </c>
      <c r="J133" s="631">
        <v>19</v>
      </c>
      <c r="K133" s="633">
        <v>4628718</v>
      </c>
      <c r="L133" s="634" t="s">
        <v>605</v>
      </c>
      <c r="M133" s="635" t="s">
        <v>518</v>
      </c>
      <c r="N133" s="636">
        <v>4628718</v>
      </c>
      <c r="O133" s="636" cm="1">
        <f t="array" ref="O133">_xlfn.IFS(J133 = 77, N133*265, J133=19, N133, J133=69, N133*28, J133=61, N133*4, J133=96, N133*22200)</f>
        <v>4628718</v>
      </c>
    </row>
    <row r="134" spans="1:15">
      <c r="A134" s="631" t="s">
        <v>622</v>
      </c>
      <c r="B134" s="631" t="s">
        <v>623</v>
      </c>
      <c r="C134" s="631" t="s">
        <v>623</v>
      </c>
      <c r="D134" s="631" t="s">
        <v>624</v>
      </c>
      <c r="E134" s="631" t="s">
        <v>603</v>
      </c>
      <c r="F134" s="631" t="s">
        <v>604</v>
      </c>
      <c r="G134" s="632" t="s">
        <v>514</v>
      </c>
      <c r="H134" s="631" t="s">
        <v>515</v>
      </c>
      <c r="I134" s="631" t="s">
        <v>516</v>
      </c>
      <c r="J134" s="631">
        <v>77</v>
      </c>
      <c r="K134" s="633">
        <v>0</v>
      </c>
      <c r="L134" s="634" t="s">
        <v>605</v>
      </c>
      <c r="M134" s="635" t="s">
        <v>518</v>
      </c>
      <c r="N134" s="636">
        <v>0</v>
      </c>
      <c r="O134" s="636" cm="1">
        <f t="array" ref="O134">_xlfn.IFS(J134 = 77, N134*265, J134=19, N134, J134=69, N134*28, J134=61, N134*4, J134=96, N134*22200)</f>
        <v>0</v>
      </c>
    </row>
    <row r="135" spans="1:15">
      <c r="A135" s="631" t="s">
        <v>622</v>
      </c>
      <c r="B135" s="631" t="s">
        <v>623</v>
      </c>
      <c r="C135" s="631" t="s">
        <v>623</v>
      </c>
      <c r="D135" s="631" t="s">
        <v>624</v>
      </c>
      <c r="E135" s="631" t="s">
        <v>603</v>
      </c>
      <c r="F135" s="631" t="s">
        <v>604</v>
      </c>
      <c r="G135" s="632" t="s">
        <v>514</v>
      </c>
      <c r="H135" s="631" t="s">
        <v>515</v>
      </c>
      <c r="I135" s="631" t="s">
        <v>535</v>
      </c>
      <c r="J135" s="631">
        <v>69</v>
      </c>
      <c r="K135" s="633">
        <v>0</v>
      </c>
      <c r="L135" s="634" t="s">
        <v>605</v>
      </c>
      <c r="M135" s="635" t="s">
        <v>518</v>
      </c>
      <c r="N135" s="636">
        <v>0</v>
      </c>
      <c r="O135" s="636" cm="1">
        <f t="array" ref="O135">_xlfn.IFS(J135 = 77, N135*265, J135=19, N135, J135=69, N135*28, J135=61, N135*4, J135=96, N135*22200)</f>
        <v>0</v>
      </c>
    </row>
    <row r="136" spans="1:15">
      <c r="A136" s="631" t="s">
        <v>625</v>
      </c>
      <c r="B136" s="631" t="s">
        <v>626</v>
      </c>
      <c r="C136" s="631" t="s">
        <v>627</v>
      </c>
      <c r="D136" s="631" t="s">
        <v>628</v>
      </c>
      <c r="E136" s="631" t="s">
        <v>603</v>
      </c>
      <c r="F136" s="631" t="s">
        <v>629</v>
      </c>
      <c r="G136" s="632" t="s">
        <v>514</v>
      </c>
      <c r="H136" s="631" t="s">
        <v>515</v>
      </c>
      <c r="I136" s="631" t="s">
        <v>516</v>
      </c>
      <c r="J136" s="631">
        <v>77</v>
      </c>
      <c r="K136" s="633">
        <v>0</v>
      </c>
      <c r="L136" s="634" t="s">
        <v>605</v>
      </c>
      <c r="M136" s="635" t="s">
        <v>518</v>
      </c>
      <c r="N136" s="636">
        <v>0</v>
      </c>
      <c r="O136" s="636" cm="1">
        <f t="array" ref="O136">_xlfn.IFS(J136 = 77, N136*265, J136=19, N136, J136=69, N136*28, J136=61, N136*4, J136=96, N136*22200)</f>
        <v>0</v>
      </c>
    </row>
    <row r="137" spans="1:15">
      <c r="A137" s="631" t="s">
        <v>625</v>
      </c>
      <c r="B137" s="631" t="s">
        <v>626</v>
      </c>
      <c r="C137" s="631" t="s">
        <v>627</v>
      </c>
      <c r="D137" s="631" t="s">
        <v>628</v>
      </c>
      <c r="E137" s="631" t="s">
        <v>603</v>
      </c>
      <c r="F137" s="631" t="s">
        <v>629</v>
      </c>
      <c r="G137" s="632" t="s">
        <v>514</v>
      </c>
      <c r="H137" s="631" t="s">
        <v>515</v>
      </c>
      <c r="I137" s="631" t="s">
        <v>525</v>
      </c>
      <c r="J137" s="631">
        <v>19</v>
      </c>
      <c r="K137" s="633">
        <v>6176251</v>
      </c>
      <c r="L137" s="634" t="s">
        <v>605</v>
      </c>
      <c r="M137" s="635" t="s">
        <v>518</v>
      </c>
      <c r="N137" s="636">
        <v>6176251</v>
      </c>
      <c r="O137" s="636" cm="1">
        <f t="array" ref="O137">_xlfn.IFS(J137 = 77, N137*265, J137=19, N137, J137=69, N137*28, J137=61, N137*4, J137=96, N137*22200)</f>
        <v>6176251</v>
      </c>
    </row>
    <row r="138" spans="1:15">
      <c r="A138" s="631" t="s">
        <v>625</v>
      </c>
      <c r="B138" s="631" t="s">
        <v>626</v>
      </c>
      <c r="C138" s="631" t="s">
        <v>627</v>
      </c>
      <c r="D138" s="631" t="s">
        <v>628</v>
      </c>
      <c r="E138" s="631" t="s">
        <v>603</v>
      </c>
      <c r="F138" s="631" t="s">
        <v>629</v>
      </c>
      <c r="G138" s="632" t="s">
        <v>514</v>
      </c>
      <c r="H138" s="631" t="s">
        <v>515</v>
      </c>
      <c r="I138" s="631" t="s">
        <v>535</v>
      </c>
      <c r="J138" s="631">
        <v>69</v>
      </c>
      <c r="K138" s="633">
        <v>0</v>
      </c>
      <c r="L138" s="634" t="s">
        <v>605</v>
      </c>
      <c r="M138" s="635" t="s">
        <v>518</v>
      </c>
      <c r="N138" s="636">
        <v>0</v>
      </c>
      <c r="O138" s="636" cm="1">
        <f t="array" ref="O138">_xlfn.IFS(J138 = 77, N138*265, J138=19, N138, J138=69, N138*28, J138=61, N138*4, J138=96, N138*22200)</f>
        <v>0</v>
      </c>
    </row>
    <row r="139" spans="1:15">
      <c r="A139" s="631" t="s">
        <v>630</v>
      </c>
      <c r="B139" s="631" t="s">
        <v>626</v>
      </c>
      <c r="C139" s="631" t="s">
        <v>627</v>
      </c>
      <c r="D139" s="631" t="s">
        <v>631</v>
      </c>
      <c r="E139" s="631" t="s">
        <v>603</v>
      </c>
      <c r="F139" s="631" t="s">
        <v>604</v>
      </c>
      <c r="G139" s="632" t="s">
        <v>514</v>
      </c>
      <c r="H139" s="631" t="s">
        <v>515</v>
      </c>
      <c r="I139" s="631" t="s">
        <v>632</v>
      </c>
      <c r="J139" s="631">
        <v>85</v>
      </c>
      <c r="K139" s="633">
        <v>0</v>
      </c>
      <c r="L139" s="634" t="s">
        <v>605</v>
      </c>
      <c r="M139" s="635" t="s">
        <v>518</v>
      </c>
      <c r="N139" s="636">
        <v>0</v>
      </c>
      <c r="O139" s="636">
        <v>0</v>
      </c>
    </row>
    <row r="140" spans="1:15">
      <c r="A140" s="631" t="s">
        <v>630</v>
      </c>
      <c r="B140" s="631" t="s">
        <v>626</v>
      </c>
      <c r="C140" s="631" t="s">
        <v>627</v>
      </c>
      <c r="D140" s="631" t="s">
        <v>631</v>
      </c>
      <c r="E140" s="631" t="s">
        <v>603</v>
      </c>
      <c r="F140" s="631" t="s">
        <v>604</v>
      </c>
      <c r="G140" s="632" t="s">
        <v>514</v>
      </c>
      <c r="H140" s="631" t="s">
        <v>515</v>
      </c>
      <c r="I140" s="631" t="s">
        <v>525</v>
      </c>
      <c r="J140" s="631">
        <v>19</v>
      </c>
      <c r="K140" s="633">
        <v>4532564</v>
      </c>
      <c r="L140" s="634" t="s">
        <v>605</v>
      </c>
      <c r="M140" s="635" t="s">
        <v>518</v>
      </c>
      <c r="N140" s="636">
        <v>4532564</v>
      </c>
      <c r="O140" s="636" cm="1">
        <f t="array" ref="O140">_xlfn.IFS(J140 = 77, N140*265, J140=19, N140, J140=69, N140*28, J140=61, N140*4, J140=96, N140*22200)</f>
        <v>4532564</v>
      </c>
    </row>
    <row r="141" spans="1:15">
      <c r="A141" s="631" t="s">
        <v>630</v>
      </c>
      <c r="B141" s="631" t="s">
        <v>626</v>
      </c>
      <c r="C141" s="631" t="s">
        <v>627</v>
      </c>
      <c r="D141" s="631" t="s">
        <v>631</v>
      </c>
      <c r="E141" s="631" t="s">
        <v>603</v>
      </c>
      <c r="F141" s="631" t="s">
        <v>604</v>
      </c>
      <c r="G141" s="632" t="s">
        <v>514</v>
      </c>
      <c r="H141" s="631" t="s">
        <v>515</v>
      </c>
      <c r="I141" s="631" t="s">
        <v>516</v>
      </c>
      <c r="J141" s="631">
        <v>77</v>
      </c>
      <c r="K141" s="633">
        <v>0</v>
      </c>
      <c r="L141" s="634" t="s">
        <v>605</v>
      </c>
      <c r="M141" s="635" t="s">
        <v>518</v>
      </c>
      <c r="N141" s="636">
        <v>0</v>
      </c>
      <c r="O141" s="636" cm="1">
        <f t="array" ref="O141">_xlfn.IFS(J141 = 77, N141*265, J141=19, N141, J141=69, N141*28, J141=61, N141*4, J141=96, N141*22200)</f>
        <v>0</v>
      </c>
    </row>
    <row r="142" spans="1:15">
      <c r="A142" s="631" t="s">
        <v>630</v>
      </c>
      <c r="B142" s="631" t="s">
        <v>626</v>
      </c>
      <c r="C142" s="631" t="s">
        <v>627</v>
      </c>
      <c r="D142" s="631" t="s">
        <v>631</v>
      </c>
      <c r="E142" s="631" t="s">
        <v>603</v>
      </c>
      <c r="F142" s="631" t="s">
        <v>604</v>
      </c>
      <c r="G142" s="632" t="s">
        <v>514</v>
      </c>
      <c r="H142" s="631" t="s">
        <v>515</v>
      </c>
      <c r="I142" s="631" t="s">
        <v>535</v>
      </c>
      <c r="J142" s="631">
        <v>69</v>
      </c>
      <c r="K142" s="633">
        <v>0</v>
      </c>
      <c r="L142" s="634" t="s">
        <v>605</v>
      </c>
      <c r="M142" s="635" t="s">
        <v>518</v>
      </c>
      <c r="N142" s="636">
        <v>0</v>
      </c>
      <c r="O142" s="636" cm="1">
        <f t="array" ref="O142">_xlfn.IFS(J142 = 77, N142*265, J142=19, N142, J142=69, N142*28, J142=61, N142*4, J142=96, N142*22200)</f>
        <v>0</v>
      </c>
    </row>
    <row r="143" spans="1:15">
      <c r="A143" s="631" t="s">
        <v>633</v>
      </c>
      <c r="B143" s="631" t="s">
        <v>634</v>
      </c>
      <c r="C143" s="631" t="s">
        <v>635</v>
      </c>
      <c r="D143" s="631" t="s">
        <v>636</v>
      </c>
      <c r="E143" s="631" t="s">
        <v>603</v>
      </c>
      <c r="F143" s="631" t="s">
        <v>604</v>
      </c>
      <c r="G143" s="632" t="s">
        <v>514</v>
      </c>
      <c r="H143" s="631" t="s">
        <v>515</v>
      </c>
      <c r="I143" s="631" t="s">
        <v>525</v>
      </c>
      <c r="J143" s="631">
        <v>19</v>
      </c>
      <c r="K143" s="633">
        <v>8983470</v>
      </c>
      <c r="L143" s="634" t="s">
        <v>605</v>
      </c>
      <c r="M143" s="635" t="s">
        <v>518</v>
      </c>
      <c r="N143" s="636">
        <v>8983470</v>
      </c>
      <c r="O143" s="636" cm="1">
        <f t="array" ref="O143">_xlfn.IFS(J143 = 77, N143*265, J143=19, N143, J143=69, N143*28, J143=61, N143*4, J143=96, N143*22200)</f>
        <v>8983470</v>
      </c>
    </row>
    <row r="144" spans="1:15">
      <c r="A144" s="631" t="s">
        <v>633</v>
      </c>
      <c r="B144" s="631" t="s">
        <v>634</v>
      </c>
      <c r="C144" s="631" t="s">
        <v>635</v>
      </c>
      <c r="D144" s="631" t="s">
        <v>636</v>
      </c>
      <c r="E144" s="631" t="s">
        <v>603</v>
      </c>
      <c r="F144" s="631" t="s">
        <v>604</v>
      </c>
      <c r="G144" s="632" t="s">
        <v>514</v>
      </c>
      <c r="H144" s="631" t="s">
        <v>515</v>
      </c>
      <c r="I144" s="631" t="s">
        <v>535</v>
      </c>
      <c r="J144" s="631">
        <v>69</v>
      </c>
      <c r="K144" s="633">
        <v>0</v>
      </c>
      <c r="L144" s="634" t="s">
        <v>605</v>
      </c>
      <c r="M144" s="635" t="s">
        <v>518</v>
      </c>
      <c r="N144" s="636">
        <v>0</v>
      </c>
      <c r="O144" s="636" cm="1">
        <f t="array" ref="O144">_xlfn.IFS(J144 = 77, N144*265, J144=19, N144, J144=69, N144*28, J144=61, N144*4, J144=96, N144*22200)</f>
        <v>0</v>
      </c>
    </row>
    <row r="145" spans="1:15">
      <c r="A145" s="631" t="s">
        <v>637</v>
      </c>
      <c r="B145" s="631" t="s">
        <v>547</v>
      </c>
      <c r="C145" s="631" t="s">
        <v>548</v>
      </c>
      <c r="D145" s="631" t="s">
        <v>638</v>
      </c>
      <c r="E145" s="631" t="s">
        <v>603</v>
      </c>
      <c r="F145" s="631" t="s">
        <v>629</v>
      </c>
      <c r="G145" s="632" t="s">
        <v>514</v>
      </c>
      <c r="H145" s="631" t="s">
        <v>515</v>
      </c>
      <c r="I145" s="631" t="s">
        <v>525</v>
      </c>
      <c r="J145" s="631">
        <v>19</v>
      </c>
      <c r="K145" s="633">
        <v>2027348</v>
      </c>
      <c r="L145" s="634" t="s">
        <v>605</v>
      </c>
      <c r="M145" s="635" t="s">
        <v>518</v>
      </c>
      <c r="N145" s="636">
        <v>2027348</v>
      </c>
      <c r="O145" s="636" cm="1">
        <f t="array" ref="O145">_xlfn.IFS(J145 = 77, N145*265, J145=19, N145, J145=69, N145*28, J145=61, N145*4, J145=96, N145*22200)</f>
        <v>2027348</v>
      </c>
    </row>
    <row r="146" spans="1:15">
      <c r="A146" s="631" t="s">
        <v>637</v>
      </c>
      <c r="B146" s="631" t="s">
        <v>547</v>
      </c>
      <c r="C146" s="631" t="s">
        <v>548</v>
      </c>
      <c r="D146" s="631" t="s">
        <v>638</v>
      </c>
      <c r="E146" s="631" t="s">
        <v>603</v>
      </c>
      <c r="F146" s="631" t="s">
        <v>629</v>
      </c>
      <c r="G146" s="632" t="s">
        <v>514</v>
      </c>
      <c r="H146" s="631" t="s">
        <v>515</v>
      </c>
      <c r="I146" s="631" t="s">
        <v>516</v>
      </c>
      <c r="J146" s="631">
        <v>77</v>
      </c>
      <c r="K146" s="633">
        <v>0</v>
      </c>
      <c r="L146" s="634" t="s">
        <v>605</v>
      </c>
      <c r="M146" s="635" t="s">
        <v>518</v>
      </c>
      <c r="N146" s="636">
        <v>0</v>
      </c>
      <c r="O146" s="636" cm="1">
        <f t="array" ref="O146">_xlfn.IFS(J146 = 77, N146*265, J146=19, N146, J146=69, N146*28, J146=61, N146*4, J146=96, N146*22200)</f>
        <v>0</v>
      </c>
    </row>
    <row r="147" spans="1:15">
      <c r="A147" s="631" t="s">
        <v>637</v>
      </c>
      <c r="B147" s="631" t="s">
        <v>547</v>
      </c>
      <c r="C147" s="631" t="s">
        <v>548</v>
      </c>
      <c r="D147" s="631" t="s">
        <v>638</v>
      </c>
      <c r="E147" s="631" t="s">
        <v>603</v>
      </c>
      <c r="F147" s="631" t="s">
        <v>629</v>
      </c>
      <c r="G147" s="632" t="s">
        <v>514</v>
      </c>
      <c r="H147" s="631" t="s">
        <v>515</v>
      </c>
      <c r="I147" s="631" t="s">
        <v>535</v>
      </c>
      <c r="J147" s="631">
        <v>69</v>
      </c>
      <c r="K147" s="633">
        <v>0</v>
      </c>
      <c r="L147" s="634" t="s">
        <v>605</v>
      </c>
      <c r="M147" s="635" t="s">
        <v>518</v>
      </c>
      <c r="N147" s="636">
        <v>0</v>
      </c>
      <c r="O147" s="636" cm="1">
        <f t="array" ref="O147">_xlfn.IFS(J147 = 77, N147*265, J147=19, N147, J147=69, N147*28, J147=61, N147*4, J147=96, N147*22200)</f>
        <v>0</v>
      </c>
    </row>
    <row r="148" spans="1:15">
      <c r="A148" s="631" t="s">
        <v>639</v>
      </c>
      <c r="B148" s="631" t="s">
        <v>589</v>
      </c>
      <c r="C148" s="631" t="s">
        <v>640</v>
      </c>
      <c r="D148" s="631" t="s">
        <v>641</v>
      </c>
      <c r="E148" s="631" t="s">
        <v>603</v>
      </c>
      <c r="F148" s="631" t="s">
        <v>604</v>
      </c>
      <c r="G148" s="632" t="s">
        <v>514</v>
      </c>
      <c r="H148" s="631" t="s">
        <v>515</v>
      </c>
      <c r="I148" s="631" t="s">
        <v>525</v>
      </c>
      <c r="J148" s="631">
        <v>19</v>
      </c>
      <c r="K148" s="633">
        <v>3700000</v>
      </c>
      <c r="L148" s="634" t="s">
        <v>605</v>
      </c>
      <c r="M148" s="635" t="s">
        <v>518</v>
      </c>
      <c r="N148" s="636">
        <v>3700000</v>
      </c>
      <c r="O148" s="636" cm="1">
        <f t="array" ref="O148">_xlfn.IFS(J148 = 77, N148*265, J148=19, N148, J148=69, N148*28, J148=61, N148*4, J148=96, N148*22200)</f>
        <v>3700000</v>
      </c>
    </row>
    <row r="149" spans="1:15">
      <c r="A149" s="631" t="s">
        <v>639</v>
      </c>
      <c r="B149" s="631" t="s">
        <v>589</v>
      </c>
      <c r="C149" s="631" t="s">
        <v>640</v>
      </c>
      <c r="D149" s="631" t="s">
        <v>641</v>
      </c>
      <c r="E149" s="631" t="s">
        <v>603</v>
      </c>
      <c r="F149" s="631" t="s">
        <v>604</v>
      </c>
      <c r="G149" s="632" t="s">
        <v>514</v>
      </c>
      <c r="H149" s="631" t="s">
        <v>515</v>
      </c>
      <c r="I149" s="631" t="s">
        <v>535</v>
      </c>
      <c r="J149" s="631">
        <v>69</v>
      </c>
      <c r="K149" s="633">
        <v>0</v>
      </c>
      <c r="L149" s="634" t="s">
        <v>605</v>
      </c>
      <c r="M149" s="635" t="s">
        <v>518</v>
      </c>
      <c r="N149" s="636">
        <v>0</v>
      </c>
      <c r="O149" s="636" cm="1">
        <f t="array" ref="O149">_xlfn.IFS(J149 = 77, N149*265, J149=19, N149, J149=69, N149*28, J149=61, N149*4, J149=96, N149*22200)</f>
        <v>0</v>
      </c>
    </row>
    <row r="150" spans="1:15">
      <c r="A150" s="631" t="s">
        <v>642</v>
      </c>
      <c r="B150" s="631" t="s">
        <v>643</v>
      </c>
      <c r="C150" s="631" t="s">
        <v>644</v>
      </c>
      <c r="D150" s="631" t="s">
        <v>645</v>
      </c>
      <c r="E150" s="631" t="s">
        <v>603</v>
      </c>
      <c r="F150" s="631" t="s">
        <v>604</v>
      </c>
      <c r="G150" s="632" t="s">
        <v>514</v>
      </c>
      <c r="H150" s="631" t="s">
        <v>515</v>
      </c>
      <c r="I150" s="631" t="s">
        <v>632</v>
      </c>
      <c r="J150" s="631">
        <v>85</v>
      </c>
      <c r="K150" s="633">
        <v>0</v>
      </c>
      <c r="L150" s="634" t="s">
        <v>605</v>
      </c>
      <c r="M150" s="635" t="s">
        <v>518</v>
      </c>
      <c r="N150" s="636">
        <v>0</v>
      </c>
      <c r="O150" s="636">
        <v>0</v>
      </c>
    </row>
    <row r="151" spans="1:15">
      <c r="A151" s="631" t="s">
        <v>642</v>
      </c>
      <c r="B151" s="631" t="s">
        <v>643</v>
      </c>
      <c r="C151" s="631" t="s">
        <v>644</v>
      </c>
      <c r="D151" s="631" t="s">
        <v>645</v>
      </c>
      <c r="E151" s="631" t="s">
        <v>603</v>
      </c>
      <c r="F151" s="631" t="s">
        <v>604</v>
      </c>
      <c r="G151" s="632" t="s">
        <v>514</v>
      </c>
      <c r="H151" s="631" t="s">
        <v>515</v>
      </c>
      <c r="I151" s="631" t="s">
        <v>525</v>
      </c>
      <c r="J151" s="631">
        <v>19</v>
      </c>
      <c r="K151" s="633">
        <v>5087517</v>
      </c>
      <c r="L151" s="634" t="s">
        <v>605</v>
      </c>
      <c r="M151" s="635" t="s">
        <v>518</v>
      </c>
      <c r="N151" s="636">
        <v>5087517</v>
      </c>
      <c r="O151" s="636" cm="1">
        <f t="array" ref="O151">_xlfn.IFS(J151 = 77, N151*265, J151=19, N151, J151=69, N151*28, J151=61, N151*4, J151=96, N151*22200)</f>
        <v>5087517</v>
      </c>
    </row>
    <row r="152" spans="1:15">
      <c r="A152" s="631" t="s">
        <v>642</v>
      </c>
      <c r="B152" s="631" t="s">
        <v>643</v>
      </c>
      <c r="C152" s="631" t="s">
        <v>644</v>
      </c>
      <c r="D152" s="631" t="s">
        <v>645</v>
      </c>
      <c r="E152" s="631" t="s">
        <v>603</v>
      </c>
      <c r="F152" s="631" t="s">
        <v>604</v>
      </c>
      <c r="G152" s="632" t="s">
        <v>514</v>
      </c>
      <c r="H152" s="631" t="s">
        <v>515</v>
      </c>
      <c r="I152" s="631" t="s">
        <v>516</v>
      </c>
      <c r="J152" s="631">
        <v>77</v>
      </c>
      <c r="K152" s="633">
        <v>0</v>
      </c>
      <c r="L152" s="634" t="s">
        <v>605</v>
      </c>
      <c r="M152" s="635" t="s">
        <v>518</v>
      </c>
      <c r="N152" s="636">
        <v>0</v>
      </c>
      <c r="O152" s="636" cm="1">
        <f t="array" ref="O152">_xlfn.IFS(J152 = 77, N152*265, J152=19, N152, J152=69, N152*28, J152=61, N152*4, J152=96, N152*22200)</f>
        <v>0</v>
      </c>
    </row>
    <row r="153" spans="1:15">
      <c r="A153" s="631" t="s">
        <v>642</v>
      </c>
      <c r="B153" s="631" t="s">
        <v>643</v>
      </c>
      <c r="C153" s="631" t="s">
        <v>644</v>
      </c>
      <c r="D153" s="631" t="s">
        <v>645</v>
      </c>
      <c r="E153" s="631" t="s">
        <v>603</v>
      </c>
      <c r="F153" s="631" t="s">
        <v>604</v>
      </c>
      <c r="G153" s="632" t="s">
        <v>514</v>
      </c>
      <c r="H153" s="631" t="s">
        <v>515</v>
      </c>
      <c r="I153" s="631" t="s">
        <v>535</v>
      </c>
      <c r="J153" s="631">
        <v>69</v>
      </c>
      <c r="K153" s="633">
        <v>0</v>
      </c>
      <c r="L153" s="634" t="s">
        <v>605</v>
      </c>
      <c r="M153" s="635" t="s">
        <v>518</v>
      </c>
      <c r="N153" s="636">
        <v>0</v>
      </c>
      <c r="O153" s="636" cm="1">
        <f t="array" ref="O153">_xlfn.IFS(J153 = 77, N153*265, J153=19, N153, J153=69, N153*28, J153=61, N153*4, J153=96, N153*22200)</f>
        <v>0</v>
      </c>
    </row>
    <row r="154" spans="1:15">
      <c r="A154" s="631" t="s">
        <v>646</v>
      </c>
      <c r="B154" s="631" t="s">
        <v>547</v>
      </c>
      <c r="C154" s="631" t="s">
        <v>548</v>
      </c>
      <c r="D154" s="631" t="s">
        <v>647</v>
      </c>
      <c r="E154" s="631" t="s">
        <v>603</v>
      </c>
      <c r="F154" s="631" t="s">
        <v>629</v>
      </c>
      <c r="G154" s="632" t="s">
        <v>514</v>
      </c>
      <c r="H154" s="631" t="s">
        <v>515</v>
      </c>
      <c r="I154" s="631" t="s">
        <v>525</v>
      </c>
      <c r="J154" s="631">
        <v>19</v>
      </c>
      <c r="K154" s="633">
        <v>0</v>
      </c>
      <c r="L154" s="634" t="s">
        <v>605</v>
      </c>
      <c r="M154" s="635" t="s">
        <v>518</v>
      </c>
      <c r="N154" s="636">
        <v>0</v>
      </c>
      <c r="O154" s="636" cm="1">
        <f t="array" ref="O154">_xlfn.IFS(J154 = 77, N154*265, J154=19, N154, J154=69, N154*28, J154=61, N154*4, J154=96, N154*22200)</f>
        <v>0</v>
      </c>
    </row>
    <row r="155" spans="1:15">
      <c r="A155" s="631" t="s">
        <v>646</v>
      </c>
      <c r="B155" s="631" t="s">
        <v>547</v>
      </c>
      <c r="C155" s="631" t="s">
        <v>548</v>
      </c>
      <c r="D155" s="631" t="s">
        <v>647</v>
      </c>
      <c r="E155" s="631" t="s">
        <v>603</v>
      </c>
      <c r="F155" s="631" t="s">
        <v>629</v>
      </c>
      <c r="G155" s="632" t="s">
        <v>514</v>
      </c>
      <c r="H155" s="631" t="s">
        <v>515</v>
      </c>
      <c r="I155" s="631" t="s">
        <v>516</v>
      </c>
      <c r="J155" s="631">
        <v>77</v>
      </c>
      <c r="K155" s="633">
        <v>0</v>
      </c>
      <c r="L155" s="634" t="s">
        <v>605</v>
      </c>
      <c r="M155" s="635" t="s">
        <v>518</v>
      </c>
      <c r="N155" s="636">
        <v>0</v>
      </c>
      <c r="O155" s="636" cm="1">
        <f t="array" ref="O155">_xlfn.IFS(J155 = 77, N155*265, J155=19, N155, J155=69, N155*28, J155=61, N155*4, J155=96, N155*22200)</f>
        <v>0</v>
      </c>
    </row>
    <row r="156" spans="1:15">
      <c r="A156" s="631" t="s">
        <v>646</v>
      </c>
      <c r="B156" s="631" t="s">
        <v>547</v>
      </c>
      <c r="C156" s="631" t="s">
        <v>548</v>
      </c>
      <c r="D156" s="631" t="s">
        <v>647</v>
      </c>
      <c r="E156" s="631" t="s">
        <v>603</v>
      </c>
      <c r="F156" s="631" t="s">
        <v>629</v>
      </c>
      <c r="G156" s="632" t="s">
        <v>514</v>
      </c>
      <c r="H156" s="631" t="s">
        <v>515</v>
      </c>
      <c r="I156" s="631" t="s">
        <v>535</v>
      </c>
      <c r="J156" s="631">
        <v>69</v>
      </c>
      <c r="K156" s="633">
        <v>0</v>
      </c>
      <c r="L156" s="634" t="s">
        <v>605</v>
      </c>
      <c r="M156" s="635" t="s">
        <v>518</v>
      </c>
      <c r="N156" s="636">
        <v>0</v>
      </c>
      <c r="O156" s="636" cm="1">
        <f t="array" ref="O156">_xlfn.IFS(J156 = 77, N156*265, J156=19, N156, J156=69, N156*28, J156=61, N156*4, J156=96, N156*22200)</f>
        <v>0</v>
      </c>
    </row>
    <row r="157" spans="1:15">
      <c r="A157" s="631" t="s">
        <v>648</v>
      </c>
      <c r="B157" s="631" t="s">
        <v>649</v>
      </c>
      <c r="C157" s="631" t="s">
        <v>650</v>
      </c>
      <c r="D157" s="631" t="s">
        <v>651</v>
      </c>
      <c r="E157" s="631" t="s">
        <v>603</v>
      </c>
      <c r="F157" s="631" t="s">
        <v>629</v>
      </c>
      <c r="G157" s="632" t="s">
        <v>514</v>
      </c>
      <c r="H157" s="631" t="s">
        <v>515</v>
      </c>
      <c r="I157" s="631" t="s">
        <v>525</v>
      </c>
      <c r="J157" s="631">
        <v>19</v>
      </c>
      <c r="K157" s="633">
        <v>5405146</v>
      </c>
      <c r="L157" s="634" t="s">
        <v>605</v>
      </c>
      <c r="M157" s="635" t="s">
        <v>518</v>
      </c>
      <c r="N157" s="636">
        <v>5405146</v>
      </c>
      <c r="O157" s="636" cm="1">
        <f t="array" ref="O157">_xlfn.IFS(J157 = 77, N157*265, J157=19, N157, J157=69, N157*28, J157=61, N157*4, J157=96, N157*22200)</f>
        <v>5405146</v>
      </c>
    </row>
    <row r="158" spans="1:15">
      <c r="A158" s="631" t="s">
        <v>648</v>
      </c>
      <c r="B158" s="631" t="s">
        <v>649</v>
      </c>
      <c r="C158" s="631" t="s">
        <v>650</v>
      </c>
      <c r="D158" s="631" t="s">
        <v>651</v>
      </c>
      <c r="E158" s="631" t="s">
        <v>603</v>
      </c>
      <c r="F158" s="631" t="s">
        <v>629</v>
      </c>
      <c r="G158" s="632" t="s">
        <v>514</v>
      </c>
      <c r="H158" s="631" t="s">
        <v>515</v>
      </c>
      <c r="I158" s="631" t="s">
        <v>516</v>
      </c>
      <c r="J158" s="631">
        <v>77</v>
      </c>
      <c r="K158" s="633">
        <v>0</v>
      </c>
      <c r="L158" s="634" t="s">
        <v>605</v>
      </c>
      <c r="M158" s="635" t="s">
        <v>518</v>
      </c>
      <c r="N158" s="636">
        <v>0</v>
      </c>
      <c r="O158" s="636" cm="1">
        <f t="array" ref="O158">_xlfn.IFS(J158 = 77, N158*265, J158=19, N158, J158=69, N158*28, J158=61, N158*4, J158=96, N158*22200)</f>
        <v>0</v>
      </c>
    </row>
    <row r="159" spans="1:15">
      <c r="A159" s="631" t="s">
        <v>648</v>
      </c>
      <c r="B159" s="631" t="s">
        <v>649</v>
      </c>
      <c r="C159" s="631" t="s">
        <v>650</v>
      </c>
      <c r="D159" s="631" t="s">
        <v>651</v>
      </c>
      <c r="E159" s="631" t="s">
        <v>603</v>
      </c>
      <c r="F159" s="631" t="s">
        <v>629</v>
      </c>
      <c r="G159" s="632" t="s">
        <v>514</v>
      </c>
      <c r="H159" s="631" t="s">
        <v>515</v>
      </c>
      <c r="I159" s="631" t="s">
        <v>535</v>
      </c>
      <c r="J159" s="631">
        <v>69</v>
      </c>
      <c r="K159" s="633">
        <v>0</v>
      </c>
      <c r="L159" s="634" t="s">
        <v>605</v>
      </c>
      <c r="M159" s="635" t="s">
        <v>518</v>
      </c>
      <c r="N159" s="636">
        <v>0</v>
      </c>
      <c r="O159" s="636" cm="1">
        <f t="array" ref="O159">_xlfn.IFS(J159 = 77, N159*265, J159=19, N159, J159=69, N159*28, J159=61, N159*4, J159=96, N159*22200)</f>
        <v>0</v>
      </c>
    </row>
    <row r="160" spans="1:15">
      <c r="A160" s="631" t="s">
        <v>652</v>
      </c>
      <c r="B160" s="631" t="s">
        <v>653</v>
      </c>
      <c r="C160" s="631" t="s">
        <v>620</v>
      </c>
      <c r="D160" s="631" t="s">
        <v>647</v>
      </c>
      <c r="E160" s="631" t="s">
        <v>603</v>
      </c>
      <c r="F160" s="631" t="s">
        <v>629</v>
      </c>
      <c r="G160" s="632" t="s">
        <v>514</v>
      </c>
      <c r="H160" s="631" t="s">
        <v>515</v>
      </c>
      <c r="I160" s="631" t="s">
        <v>525</v>
      </c>
      <c r="J160" s="631">
        <v>19</v>
      </c>
      <c r="K160" s="633">
        <v>1297053</v>
      </c>
      <c r="L160" s="634" t="s">
        <v>605</v>
      </c>
      <c r="M160" s="635" t="s">
        <v>518</v>
      </c>
      <c r="N160" s="636">
        <v>1297053</v>
      </c>
      <c r="O160" s="636" cm="1">
        <f t="array" ref="O160">_xlfn.IFS(J160 = 77, N160*265, J160=19, N160, J160=69, N160*28, J160=61, N160*4, J160=96, N160*22200)</f>
        <v>1297053</v>
      </c>
    </row>
    <row r="161" spans="1:15">
      <c r="A161" s="631" t="s">
        <v>652</v>
      </c>
      <c r="B161" s="631" t="s">
        <v>653</v>
      </c>
      <c r="C161" s="631" t="s">
        <v>620</v>
      </c>
      <c r="D161" s="631" t="s">
        <v>647</v>
      </c>
      <c r="E161" s="631" t="s">
        <v>603</v>
      </c>
      <c r="F161" s="631" t="s">
        <v>629</v>
      </c>
      <c r="G161" s="632" t="s">
        <v>514</v>
      </c>
      <c r="H161" s="631" t="s">
        <v>515</v>
      </c>
      <c r="I161" s="631" t="s">
        <v>516</v>
      </c>
      <c r="J161" s="631">
        <v>77</v>
      </c>
      <c r="K161" s="633">
        <v>0</v>
      </c>
      <c r="L161" s="634" t="s">
        <v>605</v>
      </c>
      <c r="M161" s="635" t="s">
        <v>518</v>
      </c>
      <c r="N161" s="636">
        <v>0</v>
      </c>
      <c r="O161" s="636" cm="1">
        <f t="array" ref="O161">_xlfn.IFS(J161 = 77, N161*265, J161=19, N161, J161=69, N161*28, J161=61, N161*4, J161=96, N161*22200)</f>
        <v>0</v>
      </c>
    </row>
    <row r="162" spans="1:15">
      <c r="A162" s="631" t="s">
        <v>652</v>
      </c>
      <c r="B162" s="631" t="s">
        <v>653</v>
      </c>
      <c r="C162" s="631" t="s">
        <v>620</v>
      </c>
      <c r="D162" s="631" t="s">
        <v>647</v>
      </c>
      <c r="E162" s="631" t="s">
        <v>603</v>
      </c>
      <c r="F162" s="631" t="s">
        <v>629</v>
      </c>
      <c r="G162" s="632" t="s">
        <v>514</v>
      </c>
      <c r="H162" s="631" t="s">
        <v>515</v>
      </c>
      <c r="I162" s="631" t="s">
        <v>535</v>
      </c>
      <c r="J162" s="631">
        <v>69</v>
      </c>
      <c r="K162" s="633">
        <v>0</v>
      </c>
      <c r="L162" s="634" t="s">
        <v>605</v>
      </c>
      <c r="M162" s="635" t="s">
        <v>518</v>
      </c>
      <c r="N162" s="636">
        <v>0</v>
      </c>
      <c r="O162" s="636" cm="1">
        <f t="array" ref="O162">_xlfn.IFS(J162 = 77, N162*265, J162=19, N162, J162=69, N162*28, J162=61, N162*4, J162=96, N162*22200)</f>
        <v>0</v>
      </c>
    </row>
    <row r="163" spans="1:15">
      <c r="A163" s="631" t="s">
        <v>654</v>
      </c>
      <c r="B163" s="631" t="s">
        <v>614</v>
      </c>
      <c r="C163" s="631" t="s">
        <v>614</v>
      </c>
      <c r="D163" s="631" t="s">
        <v>654</v>
      </c>
      <c r="E163" s="631" t="s">
        <v>603</v>
      </c>
      <c r="F163" s="631" t="s">
        <v>655</v>
      </c>
      <c r="G163" s="632" t="s">
        <v>514</v>
      </c>
      <c r="H163" s="631" t="s">
        <v>515</v>
      </c>
      <c r="I163" s="631" t="s">
        <v>525</v>
      </c>
      <c r="J163" s="631">
        <v>19</v>
      </c>
      <c r="K163" s="633">
        <v>374618069</v>
      </c>
      <c r="L163" s="634" t="s">
        <v>605</v>
      </c>
      <c r="M163" s="635" t="s">
        <v>518</v>
      </c>
      <c r="N163" s="636">
        <v>374618069</v>
      </c>
      <c r="O163" s="636" cm="1">
        <f t="array" ref="O163">_xlfn.IFS(J163 = 77, N163*265, J163=19, N163, J163=69, N163*28, J163=61, N163*4, J163=96, N163*22200)</f>
        <v>374618069</v>
      </c>
    </row>
    <row r="164" spans="1:15">
      <c r="A164" s="631" t="s">
        <v>654</v>
      </c>
      <c r="B164" s="631" t="s">
        <v>614</v>
      </c>
      <c r="C164" s="631" t="s">
        <v>614</v>
      </c>
      <c r="D164" s="631" t="s">
        <v>654</v>
      </c>
      <c r="E164" s="631" t="s">
        <v>603</v>
      </c>
      <c r="F164" s="631" t="s">
        <v>655</v>
      </c>
      <c r="G164" s="632" t="s">
        <v>514</v>
      </c>
      <c r="H164" s="631" t="s">
        <v>515</v>
      </c>
      <c r="I164" s="631" t="s">
        <v>516</v>
      </c>
      <c r="J164" s="631">
        <v>77</v>
      </c>
      <c r="K164" s="633">
        <v>0</v>
      </c>
      <c r="L164" s="634" t="s">
        <v>605</v>
      </c>
      <c r="M164" s="635" t="s">
        <v>518</v>
      </c>
      <c r="N164" s="636">
        <v>0</v>
      </c>
      <c r="O164" s="636" cm="1">
        <f t="array" ref="O164">_xlfn.IFS(J164 = 77, N164*265, J164=19, N164, J164=69, N164*28, J164=61, N164*4, J164=96, N164*22200)</f>
        <v>0</v>
      </c>
    </row>
    <row r="165" spans="1:15">
      <c r="A165" s="631" t="s">
        <v>654</v>
      </c>
      <c r="B165" s="631" t="s">
        <v>614</v>
      </c>
      <c r="C165" s="631" t="s">
        <v>614</v>
      </c>
      <c r="D165" s="631" t="s">
        <v>654</v>
      </c>
      <c r="E165" s="631" t="s">
        <v>603</v>
      </c>
      <c r="F165" s="631" t="s">
        <v>655</v>
      </c>
      <c r="G165" s="632" t="s">
        <v>514</v>
      </c>
      <c r="H165" s="631" t="s">
        <v>515</v>
      </c>
      <c r="I165" s="631" t="s">
        <v>535</v>
      </c>
      <c r="J165" s="631">
        <v>69</v>
      </c>
      <c r="K165" s="633">
        <v>0</v>
      </c>
      <c r="L165" s="634" t="s">
        <v>605</v>
      </c>
      <c r="M165" s="635" t="s">
        <v>518</v>
      </c>
      <c r="N165" s="636">
        <v>0</v>
      </c>
      <c r="O165" s="636" cm="1">
        <f t="array" ref="O165">_xlfn.IFS(J165 = 77, N165*265, J165=19, N165, J165=69, N165*28, J165=61, N165*4, J165=96, N165*22200)</f>
        <v>0</v>
      </c>
    </row>
    <row r="166" spans="1:15">
      <c r="A166" s="631" t="s">
        <v>656</v>
      </c>
      <c r="B166" s="631" t="s">
        <v>614</v>
      </c>
      <c r="C166" s="631" t="s">
        <v>614</v>
      </c>
      <c r="D166" s="631" t="s">
        <v>657</v>
      </c>
      <c r="E166" s="631" t="s">
        <v>603</v>
      </c>
      <c r="F166" s="631" t="s">
        <v>604</v>
      </c>
      <c r="G166" s="632" t="s">
        <v>514</v>
      </c>
      <c r="H166" s="631" t="s">
        <v>515</v>
      </c>
      <c r="I166" s="631" t="s">
        <v>525</v>
      </c>
      <c r="J166" s="631">
        <v>19</v>
      </c>
      <c r="K166" s="633">
        <v>4864484</v>
      </c>
      <c r="L166" s="634" t="s">
        <v>605</v>
      </c>
      <c r="M166" s="635" t="s">
        <v>518</v>
      </c>
      <c r="N166" s="636">
        <v>4864484</v>
      </c>
      <c r="O166" s="636" cm="1">
        <f t="array" ref="O166">_xlfn.IFS(J166 = 77, N166*265, J166=19, N166, J166=69, N166*28, J166=61, N166*4, J166=96, N166*22200)</f>
        <v>4864484</v>
      </c>
    </row>
    <row r="167" spans="1:15">
      <c r="A167" s="631" t="s">
        <v>656</v>
      </c>
      <c r="B167" s="631" t="s">
        <v>614</v>
      </c>
      <c r="C167" s="631" t="s">
        <v>614</v>
      </c>
      <c r="D167" s="631" t="s">
        <v>657</v>
      </c>
      <c r="E167" s="631" t="s">
        <v>603</v>
      </c>
      <c r="F167" s="631" t="s">
        <v>604</v>
      </c>
      <c r="G167" s="632" t="s">
        <v>514</v>
      </c>
      <c r="H167" s="631" t="s">
        <v>515</v>
      </c>
      <c r="I167" s="631" t="s">
        <v>516</v>
      </c>
      <c r="J167" s="631">
        <v>77</v>
      </c>
      <c r="K167" s="633">
        <v>0</v>
      </c>
      <c r="L167" s="634" t="s">
        <v>605</v>
      </c>
      <c r="M167" s="635" t="s">
        <v>518</v>
      </c>
      <c r="N167" s="636">
        <v>0</v>
      </c>
      <c r="O167" s="636" cm="1">
        <f t="array" ref="O167">_xlfn.IFS(J167 = 77, N167*265, J167=19, N167, J167=69, N167*28, J167=61, N167*4, J167=96, N167*22200)</f>
        <v>0</v>
      </c>
    </row>
    <row r="168" spans="1:15">
      <c r="A168" s="631" t="s">
        <v>656</v>
      </c>
      <c r="B168" s="631" t="s">
        <v>614</v>
      </c>
      <c r="C168" s="631" t="s">
        <v>614</v>
      </c>
      <c r="D168" s="631" t="s">
        <v>657</v>
      </c>
      <c r="E168" s="631" t="s">
        <v>603</v>
      </c>
      <c r="F168" s="631" t="s">
        <v>604</v>
      </c>
      <c r="G168" s="632" t="s">
        <v>514</v>
      </c>
      <c r="H168" s="631" t="s">
        <v>515</v>
      </c>
      <c r="I168" s="631" t="s">
        <v>535</v>
      </c>
      <c r="J168" s="631">
        <v>69</v>
      </c>
      <c r="K168" s="633">
        <v>0</v>
      </c>
      <c r="L168" s="634" t="s">
        <v>605</v>
      </c>
      <c r="M168" s="635" t="s">
        <v>518</v>
      </c>
      <c r="N168" s="636">
        <v>0</v>
      </c>
      <c r="O168" s="636" cm="1">
        <f t="array" ref="O168">_xlfn.IFS(J168 = 77, N168*265, J168=19, N168, J168=69, N168*28, J168=61, N168*4, J168=96, N168*22200)</f>
        <v>0</v>
      </c>
    </row>
    <row r="169" spans="1:15">
      <c r="A169" s="631" t="s">
        <v>658</v>
      </c>
      <c r="B169" s="631" t="s">
        <v>659</v>
      </c>
      <c r="C169" s="631" t="s">
        <v>660</v>
      </c>
      <c r="D169" s="631" t="s">
        <v>661</v>
      </c>
      <c r="E169" s="631" t="s">
        <v>603</v>
      </c>
      <c r="F169" s="631" t="s">
        <v>604</v>
      </c>
      <c r="G169" s="632" t="s">
        <v>514</v>
      </c>
      <c r="H169" s="631" t="s">
        <v>515</v>
      </c>
      <c r="I169" s="631" t="s">
        <v>525</v>
      </c>
      <c r="J169" s="631">
        <v>19</v>
      </c>
      <c r="K169" s="633">
        <v>5583270</v>
      </c>
      <c r="L169" s="634" t="s">
        <v>605</v>
      </c>
      <c r="M169" s="635" t="s">
        <v>518</v>
      </c>
      <c r="N169" s="636">
        <v>5583270</v>
      </c>
      <c r="O169" s="636" cm="1">
        <f t="array" ref="O169">_xlfn.IFS(J169 = 77, N169*265, J169=19, N169, J169=69, N169*28, J169=61, N169*4, J169=96, N169*22200)</f>
        <v>5583270</v>
      </c>
    </row>
    <row r="170" spans="1:15">
      <c r="A170" s="631" t="s">
        <v>658</v>
      </c>
      <c r="B170" s="631" t="s">
        <v>659</v>
      </c>
      <c r="C170" s="631" t="s">
        <v>660</v>
      </c>
      <c r="D170" s="631" t="s">
        <v>661</v>
      </c>
      <c r="E170" s="631" t="s">
        <v>603</v>
      </c>
      <c r="F170" s="631" t="s">
        <v>604</v>
      </c>
      <c r="G170" s="632" t="s">
        <v>514</v>
      </c>
      <c r="H170" s="631" t="s">
        <v>515</v>
      </c>
      <c r="I170" s="631" t="s">
        <v>516</v>
      </c>
      <c r="J170" s="631">
        <v>77</v>
      </c>
      <c r="K170" s="633">
        <v>0</v>
      </c>
      <c r="L170" s="634" t="s">
        <v>605</v>
      </c>
      <c r="M170" s="635" t="s">
        <v>518</v>
      </c>
      <c r="N170" s="636">
        <v>0</v>
      </c>
      <c r="O170" s="636" cm="1">
        <f t="array" ref="O170">_xlfn.IFS(J170 = 77, N170*265, J170=19, N170, J170=69, N170*28, J170=61, N170*4, J170=96, N170*22200)</f>
        <v>0</v>
      </c>
    </row>
    <row r="171" spans="1:15">
      <c r="A171" s="631" t="s">
        <v>658</v>
      </c>
      <c r="B171" s="631" t="s">
        <v>659</v>
      </c>
      <c r="C171" s="631" t="s">
        <v>660</v>
      </c>
      <c r="D171" s="631" t="s">
        <v>661</v>
      </c>
      <c r="E171" s="631" t="s">
        <v>603</v>
      </c>
      <c r="F171" s="631" t="s">
        <v>604</v>
      </c>
      <c r="G171" s="632" t="s">
        <v>514</v>
      </c>
      <c r="H171" s="631" t="s">
        <v>515</v>
      </c>
      <c r="I171" s="631" t="s">
        <v>535</v>
      </c>
      <c r="J171" s="631">
        <v>69</v>
      </c>
      <c r="K171" s="633">
        <v>0</v>
      </c>
      <c r="L171" s="634" t="s">
        <v>605</v>
      </c>
      <c r="M171" s="635" t="s">
        <v>518</v>
      </c>
      <c r="N171" s="636">
        <v>0</v>
      </c>
      <c r="O171" s="636" cm="1">
        <f t="array" ref="O171">_xlfn.IFS(J171 = 77, N171*265, J171=19, N171, J171=69, N171*28, J171=61, N171*4, J171=96, N171*22200)</f>
        <v>0</v>
      </c>
    </row>
    <row r="172" spans="1:15">
      <c r="A172" s="631" t="s">
        <v>662</v>
      </c>
      <c r="B172" s="631" t="s">
        <v>547</v>
      </c>
      <c r="C172" s="631" t="s">
        <v>548</v>
      </c>
      <c r="D172" s="631" t="s">
        <v>647</v>
      </c>
      <c r="E172" s="631" t="s">
        <v>603</v>
      </c>
      <c r="F172" s="631" t="s">
        <v>663</v>
      </c>
      <c r="G172" s="632" t="s">
        <v>514</v>
      </c>
      <c r="H172" s="631" t="s">
        <v>515</v>
      </c>
      <c r="I172" s="631" t="s">
        <v>525</v>
      </c>
      <c r="J172" s="631">
        <v>19</v>
      </c>
      <c r="K172" s="633">
        <v>91556439</v>
      </c>
      <c r="L172" s="634" t="s">
        <v>605</v>
      </c>
      <c r="M172" s="635" t="s">
        <v>518</v>
      </c>
      <c r="N172" s="636">
        <v>91556439</v>
      </c>
      <c r="O172" s="636" cm="1">
        <f t="array" ref="O172">_xlfn.IFS(J172 = 77, N172*265, J172=19, N172, J172=69, N172*28, J172=61, N172*4, J172=96, N172*22200)</f>
        <v>91556439</v>
      </c>
    </row>
    <row r="173" spans="1:15">
      <c r="A173" s="631" t="s">
        <v>662</v>
      </c>
      <c r="B173" s="631" t="s">
        <v>547</v>
      </c>
      <c r="C173" s="631" t="s">
        <v>548</v>
      </c>
      <c r="D173" s="631" t="s">
        <v>647</v>
      </c>
      <c r="E173" s="631" t="s">
        <v>603</v>
      </c>
      <c r="F173" s="631" t="s">
        <v>663</v>
      </c>
      <c r="G173" s="632" t="s">
        <v>514</v>
      </c>
      <c r="H173" s="631" t="s">
        <v>515</v>
      </c>
      <c r="I173" s="631" t="s">
        <v>516</v>
      </c>
      <c r="J173" s="631">
        <v>77</v>
      </c>
      <c r="K173" s="633">
        <v>0</v>
      </c>
      <c r="L173" s="634" t="s">
        <v>605</v>
      </c>
      <c r="M173" s="635" t="s">
        <v>518</v>
      </c>
      <c r="N173" s="636">
        <v>0</v>
      </c>
      <c r="O173" s="636" cm="1">
        <f t="array" ref="O173">_xlfn.IFS(J173 = 77, N173*265, J173=19, N173, J173=69, N173*28, J173=61, N173*4, J173=96, N173*22200)</f>
        <v>0</v>
      </c>
    </row>
    <row r="174" spans="1:15">
      <c r="A174" s="631" t="s">
        <v>662</v>
      </c>
      <c r="B174" s="631" t="s">
        <v>547</v>
      </c>
      <c r="C174" s="631" t="s">
        <v>548</v>
      </c>
      <c r="D174" s="631" t="s">
        <v>647</v>
      </c>
      <c r="E174" s="631" t="s">
        <v>603</v>
      </c>
      <c r="F174" s="631" t="s">
        <v>663</v>
      </c>
      <c r="G174" s="632" t="s">
        <v>514</v>
      </c>
      <c r="H174" s="631" t="s">
        <v>515</v>
      </c>
      <c r="I174" s="631" t="s">
        <v>535</v>
      </c>
      <c r="J174" s="631">
        <v>69</v>
      </c>
      <c r="K174" s="633">
        <v>0</v>
      </c>
      <c r="L174" s="634" t="s">
        <v>605</v>
      </c>
      <c r="M174" s="635" t="s">
        <v>518</v>
      </c>
      <c r="N174" s="636">
        <v>0</v>
      </c>
      <c r="O174" s="636" cm="1">
        <f t="array" ref="O174">_xlfn.IFS(J174 = 77, N174*265, J174=19, N174, J174=69, N174*28, J174=61, N174*4, J174=96, N174*22200)</f>
        <v>0</v>
      </c>
    </row>
    <row r="175" spans="1:15">
      <c r="A175" s="631" t="s">
        <v>664</v>
      </c>
      <c r="B175" s="631" t="s">
        <v>572</v>
      </c>
      <c r="C175" s="631" t="s">
        <v>572</v>
      </c>
      <c r="D175" s="631" t="s">
        <v>665</v>
      </c>
      <c r="E175" s="631" t="s">
        <v>603</v>
      </c>
      <c r="F175" s="631" t="s">
        <v>629</v>
      </c>
      <c r="G175" s="632" t="s">
        <v>514</v>
      </c>
      <c r="H175" s="631" t="s">
        <v>515</v>
      </c>
      <c r="I175" s="631" t="s">
        <v>525</v>
      </c>
      <c r="J175" s="631">
        <v>19</v>
      </c>
      <c r="K175" s="633">
        <v>3878578</v>
      </c>
      <c r="L175" s="634" t="s">
        <v>605</v>
      </c>
      <c r="M175" s="635" t="s">
        <v>518</v>
      </c>
      <c r="N175" s="636">
        <v>3878578</v>
      </c>
      <c r="O175" s="636" cm="1">
        <f t="array" ref="O175">_xlfn.IFS(J175 = 77, N175*265, J175=19, N175, J175=69, N175*28, J175=61, N175*4, J175=96, N175*22200)</f>
        <v>3878578</v>
      </c>
    </row>
    <row r="176" spans="1:15">
      <c r="A176" s="631" t="s">
        <v>664</v>
      </c>
      <c r="B176" s="631" t="s">
        <v>572</v>
      </c>
      <c r="C176" s="631" t="s">
        <v>572</v>
      </c>
      <c r="D176" s="631" t="s">
        <v>665</v>
      </c>
      <c r="E176" s="631" t="s">
        <v>603</v>
      </c>
      <c r="F176" s="631" t="s">
        <v>629</v>
      </c>
      <c r="G176" s="632" t="s">
        <v>514</v>
      </c>
      <c r="H176" s="631" t="s">
        <v>515</v>
      </c>
      <c r="I176" s="631" t="s">
        <v>516</v>
      </c>
      <c r="J176" s="631">
        <v>77</v>
      </c>
      <c r="K176" s="633">
        <v>0</v>
      </c>
      <c r="L176" s="634" t="s">
        <v>605</v>
      </c>
      <c r="M176" s="635" t="s">
        <v>518</v>
      </c>
      <c r="N176" s="636">
        <v>0</v>
      </c>
      <c r="O176" s="636" cm="1">
        <f t="array" ref="O176">_xlfn.IFS(J176 = 77, N176*265, J176=19, N176, J176=69, N176*28, J176=61, N176*4, J176=96, N176*22200)</f>
        <v>0</v>
      </c>
    </row>
    <row r="177" spans="1:15">
      <c r="A177" s="631" t="s">
        <v>664</v>
      </c>
      <c r="B177" s="631" t="s">
        <v>572</v>
      </c>
      <c r="C177" s="631" t="s">
        <v>572</v>
      </c>
      <c r="D177" s="631" t="s">
        <v>665</v>
      </c>
      <c r="E177" s="631" t="s">
        <v>603</v>
      </c>
      <c r="F177" s="631" t="s">
        <v>629</v>
      </c>
      <c r="G177" s="632" t="s">
        <v>514</v>
      </c>
      <c r="H177" s="631" t="s">
        <v>515</v>
      </c>
      <c r="I177" s="631" t="s">
        <v>535</v>
      </c>
      <c r="J177" s="631">
        <v>69</v>
      </c>
      <c r="K177" s="633">
        <v>0</v>
      </c>
      <c r="L177" s="634" t="s">
        <v>605</v>
      </c>
      <c r="M177" s="635" t="s">
        <v>518</v>
      </c>
      <c r="N177" s="636">
        <v>0</v>
      </c>
      <c r="O177" s="636" cm="1">
        <f t="array" ref="O177">_xlfn.IFS(J177 = 77, N177*265, J177=19, N177, J177=69, N177*28, J177=61, N177*4, J177=96, N177*22200)</f>
        <v>0</v>
      </c>
    </row>
    <row r="178" spans="1:15">
      <c r="A178" s="631" t="s">
        <v>666</v>
      </c>
      <c r="B178" s="631" t="s">
        <v>598</v>
      </c>
      <c r="C178" s="631" t="s">
        <v>598</v>
      </c>
      <c r="D178" s="631" t="s">
        <v>665</v>
      </c>
      <c r="E178" s="631" t="s">
        <v>603</v>
      </c>
      <c r="F178" s="631" t="s">
        <v>655</v>
      </c>
      <c r="G178" s="632" t="s">
        <v>514</v>
      </c>
      <c r="H178" s="631" t="s">
        <v>515</v>
      </c>
      <c r="I178" s="631" t="s">
        <v>525</v>
      </c>
      <c r="J178" s="631">
        <v>19</v>
      </c>
      <c r="K178" s="633">
        <v>3124736956</v>
      </c>
      <c r="L178" s="634" t="s">
        <v>605</v>
      </c>
      <c r="M178" s="635" t="s">
        <v>518</v>
      </c>
      <c r="N178" s="636">
        <v>3124736956</v>
      </c>
      <c r="O178" s="636" cm="1">
        <f t="array" ref="O178">_xlfn.IFS(J178 = 77, N178*265, J178=19, N178, J178=69, N178*28, J178=61, N178*4, J178=96, N178*22200)</f>
        <v>3124736956</v>
      </c>
    </row>
    <row r="179" spans="1:15">
      <c r="A179" s="631" t="s">
        <v>666</v>
      </c>
      <c r="B179" s="631" t="s">
        <v>598</v>
      </c>
      <c r="C179" s="631" t="s">
        <v>598</v>
      </c>
      <c r="D179" s="631" t="s">
        <v>665</v>
      </c>
      <c r="E179" s="631" t="s">
        <v>603</v>
      </c>
      <c r="F179" s="631" t="s">
        <v>655</v>
      </c>
      <c r="G179" s="632" t="s">
        <v>514</v>
      </c>
      <c r="H179" s="631" t="s">
        <v>515</v>
      </c>
      <c r="I179" s="631" t="s">
        <v>516</v>
      </c>
      <c r="J179" s="631">
        <v>77</v>
      </c>
      <c r="K179" s="633">
        <v>0</v>
      </c>
      <c r="L179" s="634" t="s">
        <v>605</v>
      </c>
      <c r="M179" s="635" t="s">
        <v>518</v>
      </c>
      <c r="N179" s="636">
        <v>0</v>
      </c>
      <c r="O179" s="636" cm="1">
        <f t="array" ref="O179">_xlfn.IFS(J179 = 77, N179*265, J179=19, N179, J179=69, N179*28, J179=61, N179*4, J179=96, N179*22200)</f>
        <v>0</v>
      </c>
    </row>
    <row r="180" spans="1:15">
      <c r="A180" s="631" t="s">
        <v>666</v>
      </c>
      <c r="B180" s="631" t="s">
        <v>598</v>
      </c>
      <c r="C180" s="631" t="s">
        <v>598</v>
      </c>
      <c r="D180" s="631" t="s">
        <v>665</v>
      </c>
      <c r="E180" s="631" t="s">
        <v>603</v>
      </c>
      <c r="F180" s="631" t="s">
        <v>655</v>
      </c>
      <c r="G180" s="632" t="s">
        <v>514</v>
      </c>
      <c r="H180" s="631" t="s">
        <v>515</v>
      </c>
      <c r="I180" s="631" t="s">
        <v>535</v>
      </c>
      <c r="J180" s="631">
        <v>69</v>
      </c>
      <c r="K180" s="633">
        <v>0</v>
      </c>
      <c r="L180" s="634" t="s">
        <v>605</v>
      </c>
      <c r="M180" s="635" t="s">
        <v>518</v>
      </c>
      <c r="N180" s="636">
        <v>0</v>
      </c>
      <c r="O180" s="636" cm="1">
        <f t="array" ref="O180">_xlfn.IFS(J180 = 77, N180*265, J180=19, N180, J180=69, N180*28, J180=61, N180*4, J180=96, N180*22200)</f>
        <v>0</v>
      </c>
    </row>
    <row r="181" spans="1:15">
      <c r="A181" s="631" t="s">
        <v>667</v>
      </c>
      <c r="B181" s="631" t="s">
        <v>668</v>
      </c>
      <c r="C181" s="631" t="s">
        <v>669</v>
      </c>
      <c r="D181" s="631" t="s">
        <v>670</v>
      </c>
      <c r="E181" s="631" t="s">
        <v>603</v>
      </c>
      <c r="F181" s="631" t="s">
        <v>604</v>
      </c>
      <c r="G181" s="632" t="s">
        <v>514</v>
      </c>
      <c r="H181" s="631" t="s">
        <v>515</v>
      </c>
      <c r="I181" s="631" t="s">
        <v>525</v>
      </c>
      <c r="J181" s="631">
        <v>19</v>
      </c>
      <c r="K181" s="633">
        <v>2141594</v>
      </c>
      <c r="L181" s="634" t="s">
        <v>605</v>
      </c>
      <c r="M181" s="635" t="s">
        <v>518</v>
      </c>
      <c r="N181" s="636">
        <v>2141594</v>
      </c>
      <c r="O181" s="636" cm="1">
        <f t="array" ref="O181">_xlfn.IFS(J181 = 77, N181*265, J181=19, N181, J181=69, N181*28, J181=61, N181*4, J181=96, N181*22200)</f>
        <v>2141594</v>
      </c>
    </row>
    <row r="182" spans="1:15">
      <c r="A182" s="631" t="s">
        <v>667</v>
      </c>
      <c r="B182" s="631" t="s">
        <v>668</v>
      </c>
      <c r="C182" s="631" t="s">
        <v>669</v>
      </c>
      <c r="D182" s="631" t="s">
        <v>670</v>
      </c>
      <c r="E182" s="631" t="s">
        <v>603</v>
      </c>
      <c r="F182" s="631" t="s">
        <v>604</v>
      </c>
      <c r="G182" s="632" t="s">
        <v>514</v>
      </c>
      <c r="H182" s="631" t="s">
        <v>515</v>
      </c>
      <c r="I182" s="631" t="s">
        <v>535</v>
      </c>
      <c r="J182" s="631">
        <v>69</v>
      </c>
      <c r="K182" s="633">
        <v>0</v>
      </c>
      <c r="L182" s="634" t="s">
        <v>605</v>
      </c>
      <c r="M182" s="635" t="s">
        <v>518</v>
      </c>
      <c r="N182" s="636">
        <v>0</v>
      </c>
      <c r="O182" s="636" cm="1">
        <f t="array" ref="O182">_xlfn.IFS(J182 = 77, N182*265, J182=19, N182, J182=69, N182*28, J182=61, N182*4, J182=96, N182*22200)</f>
        <v>0</v>
      </c>
    </row>
    <row r="183" spans="1:15">
      <c r="A183" s="631" t="s">
        <v>671</v>
      </c>
      <c r="B183" s="631" t="s">
        <v>672</v>
      </c>
      <c r="C183" s="631" t="s">
        <v>673</v>
      </c>
      <c r="D183" s="631" t="s">
        <v>670</v>
      </c>
      <c r="E183" s="631" t="s">
        <v>603</v>
      </c>
      <c r="F183" s="631" t="s">
        <v>604</v>
      </c>
      <c r="G183" s="632" t="s">
        <v>514</v>
      </c>
      <c r="H183" s="631" t="s">
        <v>515</v>
      </c>
      <c r="I183" s="631" t="s">
        <v>525</v>
      </c>
      <c r="J183" s="631">
        <v>19</v>
      </c>
      <c r="K183" s="633">
        <v>5086441</v>
      </c>
      <c r="L183" s="634" t="s">
        <v>605</v>
      </c>
      <c r="M183" s="635" t="s">
        <v>518</v>
      </c>
      <c r="N183" s="636">
        <v>5086441</v>
      </c>
      <c r="O183" s="636" cm="1">
        <f t="array" ref="O183">_xlfn.IFS(J183 = 77, N183*265, J183=19, N183, J183=69, N183*28, J183=61, N183*4, J183=96, N183*22200)</f>
        <v>5086441</v>
      </c>
    </row>
    <row r="184" spans="1:15">
      <c r="A184" s="631" t="s">
        <v>671</v>
      </c>
      <c r="B184" s="631" t="s">
        <v>672</v>
      </c>
      <c r="C184" s="631" t="s">
        <v>673</v>
      </c>
      <c r="D184" s="631" t="s">
        <v>670</v>
      </c>
      <c r="E184" s="631" t="s">
        <v>603</v>
      </c>
      <c r="F184" s="631" t="s">
        <v>604</v>
      </c>
      <c r="G184" s="632" t="s">
        <v>514</v>
      </c>
      <c r="H184" s="631" t="s">
        <v>515</v>
      </c>
      <c r="I184" s="631" t="s">
        <v>535</v>
      </c>
      <c r="J184" s="631">
        <v>69</v>
      </c>
      <c r="K184" s="633">
        <v>0</v>
      </c>
      <c r="L184" s="634" t="s">
        <v>605</v>
      </c>
      <c r="M184" s="635" t="s">
        <v>518</v>
      </c>
      <c r="N184" s="636">
        <v>0</v>
      </c>
      <c r="O184" s="636" cm="1">
        <f t="array" ref="O184">_xlfn.IFS(J184 = 77, N184*265, J184=19, N184, J184=69, N184*28, J184=61, N184*4, J184=96, N184*22200)</f>
        <v>0</v>
      </c>
    </row>
    <row r="185" spans="1:15">
      <c r="A185" s="631" t="s">
        <v>674</v>
      </c>
      <c r="B185" s="631" t="s">
        <v>675</v>
      </c>
      <c r="C185" s="631" t="s">
        <v>676</v>
      </c>
      <c r="D185" s="631" t="s">
        <v>677</v>
      </c>
      <c r="E185" s="631" t="s">
        <v>603</v>
      </c>
      <c r="F185" s="631" t="s">
        <v>604</v>
      </c>
      <c r="G185" s="632" t="s">
        <v>514</v>
      </c>
      <c r="H185" s="631" t="s">
        <v>515</v>
      </c>
      <c r="I185" s="631" t="s">
        <v>525</v>
      </c>
      <c r="J185" s="631">
        <v>19</v>
      </c>
      <c r="K185" s="633">
        <v>2972043</v>
      </c>
      <c r="L185" s="634" t="s">
        <v>605</v>
      </c>
      <c r="M185" s="635" t="s">
        <v>518</v>
      </c>
      <c r="N185" s="636">
        <v>2972043</v>
      </c>
      <c r="O185" s="636" cm="1">
        <f t="array" ref="O185">_xlfn.IFS(J185 = 77, N185*265, J185=19, N185, J185=69, N185*28, J185=61, N185*4, J185=96, N185*22200)</f>
        <v>2972043</v>
      </c>
    </row>
    <row r="186" spans="1:15">
      <c r="A186" s="631" t="s">
        <v>674</v>
      </c>
      <c r="B186" s="631" t="s">
        <v>675</v>
      </c>
      <c r="C186" s="631" t="s">
        <v>676</v>
      </c>
      <c r="D186" s="631" t="s">
        <v>677</v>
      </c>
      <c r="E186" s="631" t="s">
        <v>603</v>
      </c>
      <c r="F186" s="631" t="s">
        <v>604</v>
      </c>
      <c r="G186" s="632" t="s">
        <v>514</v>
      </c>
      <c r="H186" s="631" t="s">
        <v>515</v>
      </c>
      <c r="I186" s="631" t="s">
        <v>516</v>
      </c>
      <c r="J186" s="631">
        <v>77</v>
      </c>
      <c r="K186" s="633">
        <v>0</v>
      </c>
      <c r="L186" s="634" t="s">
        <v>605</v>
      </c>
      <c r="M186" s="635" t="s">
        <v>518</v>
      </c>
      <c r="N186" s="636">
        <v>0</v>
      </c>
      <c r="O186" s="636" cm="1">
        <f t="array" ref="O186">_xlfn.IFS(J186 = 77, N186*265, J186=19, N186, J186=69, N186*28, J186=61, N186*4, J186=96, N186*22200)</f>
        <v>0</v>
      </c>
    </row>
    <row r="187" spans="1:15">
      <c r="A187" s="631" t="s">
        <v>674</v>
      </c>
      <c r="B187" s="631" t="s">
        <v>675</v>
      </c>
      <c r="C187" s="631" t="s">
        <v>676</v>
      </c>
      <c r="D187" s="631" t="s">
        <v>677</v>
      </c>
      <c r="E187" s="631" t="s">
        <v>603</v>
      </c>
      <c r="F187" s="631" t="s">
        <v>604</v>
      </c>
      <c r="G187" s="632" t="s">
        <v>514</v>
      </c>
      <c r="H187" s="631" t="s">
        <v>515</v>
      </c>
      <c r="I187" s="631" t="s">
        <v>535</v>
      </c>
      <c r="J187" s="631">
        <v>69</v>
      </c>
      <c r="K187" s="633">
        <v>0</v>
      </c>
      <c r="L187" s="634" t="s">
        <v>605</v>
      </c>
      <c r="M187" s="635" t="s">
        <v>518</v>
      </c>
      <c r="N187" s="636">
        <v>0</v>
      </c>
      <c r="O187" s="636" cm="1">
        <f t="array" ref="O187">_xlfn.IFS(J187 = 77, N187*265, J187=19, N187, J187=69, N187*28, J187=61, N187*4, J187=96, N187*22200)</f>
        <v>0</v>
      </c>
    </row>
    <row r="188" spans="1:15">
      <c r="A188" s="631" t="s">
        <v>678</v>
      </c>
      <c r="B188" s="631" t="s">
        <v>626</v>
      </c>
      <c r="C188" s="631" t="s">
        <v>627</v>
      </c>
      <c r="D188" s="631" t="s">
        <v>679</v>
      </c>
      <c r="E188" s="631" t="s">
        <v>603</v>
      </c>
      <c r="F188" s="631" t="s">
        <v>604</v>
      </c>
      <c r="G188" s="632" t="s">
        <v>514</v>
      </c>
      <c r="H188" s="631" t="s">
        <v>515</v>
      </c>
      <c r="I188" s="631" t="s">
        <v>525</v>
      </c>
      <c r="J188" s="631">
        <v>19</v>
      </c>
      <c r="K188" s="633">
        <v>4888035</v>
      </c>
      <c r="L188" s="634" t="s">
        <v>605</v>
      </c>
      <c r="M188" s="635" t="s">
        <v>518</v>
      </c>
      <c r="N188" s="636">
        <v>4888035</v>
      </c>
      <c r="O188" s="636" cm="1">
        <f t="array" ref="O188">_xlfn.IFS(J188 = 77, N188*265, J188=19, N188, J188=69, N188*28, J188=61, N188*4, J188=96, N188*22200)</f>
        <v>4888035</v>
      </c>
    </row>
    <row r="189" spans="1:15">
      <c r="A189" s="631" t="s">
        <v>678</v>
      </c>
      <c r="B189" s="631" t="s">
        <v>626</v>
      </c>
      <c r="C189" s="631" t="s">
        <v>627</v>
      </c>
      <c r="D189" s="631" t="s">
        <v>679</v>
      </c>
      <c r="E189" s="631" t="s">
        <v>603</v>
      </c>
      <c r="F189" s="631" t="s">
        <v>604</v>
      </c>
      <c r="G189" s="632" t="s">
        <v>514</v>
      </c>
      <c r="H189" s="631" t="s">
        <v>515</v>
      </c>
      <c r="I189" s="631" t="s">
        <v>516</v>
      </c>
      <c r="J189" s="631">
        <v>77</v>
      </c>
      <c r="K189" s="633">
        <v>0</v>
      </c>
      <c r="L189" s="634" t="s">
        <v>605</v>
      </c>
      <c r="M189" s="635" t="s">
        <v>518</v>
      </c>
      <c r="N189" s="636">
        <v>0</v>
      </c>
      <c r="O189" s="636" cm="1">
        <f t="array" ref="O189">_xlfn.IFS(J189 = 77, N189*265, J189=19, N189, J189=69, N189*28, J189=61, N189*4, J189=96, N189*22200)</f>
        <v>0</v>
      </c>
    </row>
    <row r="190" spans="1:15">
      <c r="A190" s="631" t="s">
        <v>678</v>
      </c>
      <c r="B190" s="631" t="s">
        <v>626</v>
      </c>
      <c r="C190" s="631" t="s">
        <v>627</v>
      </c>
      <c r="D190" s="631" t="s">
        <v>679</v>
      </c>
      <c r="E190" s="631" t="s">
        <v>603</v>
      </c>
      <c r="F190" s="631" t="s">
        <v>604</v>
      </c>
      <c r="G190" s="632" t="s">
        <v>514</v>
      </c>
      <c r="H190" s="631" t="s">
        <v>515</v>
      </c>
      <c r="I190" s="631" t="s">
        <v>535</v>
      </c>
      <c r="J190" s="631">
        <v>69</v>
      </c>
      <c r="K190" s="633">
        <v>0</v>
      </c>
      <c r="L190" s="634" t="s">
        <v>605</v>
      </c>
      <c r="M190" s="635" t="s">
        <v>518</v>
      </c>
      <c r="N190" s="636">
        <v>0</v>
      </c>
      <c r="O190" s="636" cm="1">
        <f t="array" ref="O190">_xlfn.IFS(J190 = 77, N190*265, J190=19, N190, J190=69, N190*28, J190=61, N190*4, J190=96, N190*22200)</f>
        <v>0</v>
      </c>
    </row>
    <row r="191" spans="1:15">
      <c r="A191" s="631" t="s">
        <v>680</v>
      </c>
      <c r="B191" s="631" t="s">
        <v>586</v>
      </c>
      <c r="C191" s="631" t="s">
        <v>681</v>
      </c>
      <c r="D191" s="631" t="s">
        <v>679</v>
      </c>
      <c r="E191" s="631" t="s">
        <v>603</v>
      </c>
      <c r="F191" s="631" t="s">
        <v>604</v>
      </c>
      <c r="G191" s="632" t="s">
        <v>514</v>
      </c>
      <c r="H191" s="631" t="s">
        <v>515</v>
      </c>
      <c r="I191" s="631" t="s">
        <v>525</v>
      </c>
      <c r="J191" s="631">
        <v>19</v>
      </c>
      <c r="K191" s="633">
        <v>4568197</v>
      </c>
      <c r="L191" s="634" t="s">
        <v>605</v>
      </c>
      <c r="M191" s="635" t="s">
        <v>518</v>
      </c>
      <c r="N191" s="636">
        <v>4568197</v>
      </c>
      <c r="O191" s="636" cm="1">
        <f t="array" ref="O191">_xlfn.IFS(J191 = 77, N191*265, J191=19, N191, J191=69, N191*28, J191=61, N191*4, J191=96, N191*22200)</f>
        <v>4568197</v>
      </c>
    </row>
    <row r="192" spans="1:15">
      <c r="A192" s="631" t="s">
        <v>680</v>
      </c>
      <c r="B192" s="631" t="s">
        <v>586</v>
      </c>
      <c r="C192" s="631" t="s">
        <v>681</v>
      </c>
      <c r="D192" s="631" t="s">
        <v>679</v>
      </c>
      <c r="E192" s="631" t="s">
        <v>603</v>
      </c>
      <c r="F192" s="631" t="s">
        <v>604</v>
      </c>
      <c r="G192" s="632" t="s">
        <v>514</v>
      </c>
      <c r="H192" s="631" t="s">
        <v>515</v>
      </c>
      <c r="I192" s="631" t="s">
        <v>516</v>
      </c>
      <c r="J192" s="631">
        <v>77</v>
      </c>
      <c r="K192" s="633">
        <v>0</v>
      </c>
      <c r="L192" s="634" t="s">
        <v>605</v>
      </c>
      <c r="M192" s="635" t="s">
        <v>518</v>
      </c>
      <c r="N192" s="636">
        <v>0</v>
      </c>
      <c r="O192" s="636" cm="1">
        <f t="array" ref="O192">_xlfn.IFS(J192 = 77, N192*265, J192=19, N192, J192=69, N192*28, J192=61, N192*4, J192=96, N192*22200)</f>
        <v>0</v>
      </c>
    </row>
    <row r="193" spans="1:15">
      <c r="A193" s="631" t="s">
        <v>680</v>
      </c>
      <c r="B193" s="631" t="s">
        <v>586</v>
      </c>
      <c r="C193" s="631" t="s">
        <v>681</v>
      </c>
      <c r="D193" s="631" t="s">
        <v>679</v>
      </c>
      <c r="E193" s="631" t="s">
        <v>603</v>
      </c>
      <c r="F193" s="631" t="s">
        <v>604</v>
      </c>
      <c r="G193" s="632" t="s">
        <v>514</v>
      </c>
      <c r="H193" s="631" t="s">
        <v>515</v>
      </c>
      <c r="I193" s="631" t="s">
        <v>535</v>
      </c>
      <c r="J193" s="631">
        <v>69</v>
      </c>
      <c r="K193" s="633">
        <v>0</v>
      </c>
      <c r="L193" s="634" t="s">
        <v>605</v>
      </c>
      <c r="M193" s="635" t="s">
        <v>518</v>
      </c>
      <c r="N193" s="636">
        <v>0</v>
      </c>
      <c r="O193" s="636" cm="1">
        <f t="array" ref="O193">_xlfn.IFS(J193 = 77, N193*265, J193=19, N193, J193=69, N193*28, J193=61, N193*4, J193=96, N193*22200)</f>
        <v>0</v>
      </c>
    </row>
    <row r="194" spans="1:15">
      <c r="A194" s="631" t="s">
        <v>682</v>
      </c>
      <c r="B194" s="631" t="s">
        <v>614</v>
      </c>
      <c r="C194" s="631" t="s">
        <v>681</v>
      </c>
      <c r="D194" s="631" t="s">
        <v>679</v>
      </c>
      <c r="E194" s="631" t="s">
        <v>603</v>
      </c>
      <c r="F194" s="631" t="s">
        <v>629</v>
      </c>
      <c r="G194" s="632" t="s">
        <v>514</v>
      </c>
      <c r="H194" s="631" t="s">
        <v>515</v>
      </c>
      <c r="I194" s="631" t="s">
        <v>525</v>
      </c>
      <c r="J194" s="631">
        <v>19</v>
      </c>
      <c r="K194" s="633">
        <v>0</v>
      </c>
      <c r="L194" s="634" t="s">
        <v>605</v>
      </c>
      <c r="M194" s="635" t="s">
        <v>518</v>
      </c>
      <c r="N194" s="636">
        <v>0</v>
      </c>
      <c r="O194" s="636" cm="1">
        <f t="array" ref="O194">_xlfn.IFS(J194 = 77, N194*265, J194=19, N194, J194=69, N194*28, J194=61, N194*4, J194=96, N194*22200)</f>
        <v>0</v>
      </c>
    </row>
    <row r="195" spans="1:15">
      <c r="A195" s="631" t="s">
        <v>682</v>
      </c>
      <c r="B195" s="631" t="s">
        <v>614</v>
      </c>
      <c r="C195" s="631" t="s">
        <v>681</v>
      </c>
      <c r="D195" s="631" t="s">
        <v>679</v>
      </c>
      <c r="E195" s="631" t="s">
        <v>603</v>
      </c>
      <c r="F195" s="631" t="s">
        <v>629</v>
      </c>
      <c r="G195" s="632" t="s">
        <v>514</v>
      </c>
      <c r="H195" s="631" t="s">
        <v>515</v>
      </c>
      <c r="I195" s="631" t="s">
        <v>516</v>
      </c>
      <c r="J195" s="631">
        <v>77</v>
      </c>
      <c r="K195" s="633">
        <v>0</v>
      </c>
      <c r="L195" s="634" t="s">
        <v>605</v>
      </c>
      <c r="M195" s="635" t="s">
        <v>518</v>
      </c>
      <c r="N195" s="636">
        <v>0</v>
      </c>
      <c r="O195" s="636" cm="1">
        <f t="array" ref="O195">_xlfn.IFS(J195 = 77, N195*265, J195=19, N195, J195=69, N195*28, J195=61, N195*4, J195=96, N195*22200)</f>
        <v>0</v>
      </c>
    </row>
    <row r="196" spans="1:15">
      <c r="A196" s="631" t="s">
        <v>682</v>
      </c>
      <c r="B196" s="631" t="s">
        <v>614</v>
      </c>
      <c r="C196" s="631" t="s">
        <v>681</v>
      </c>
      <c r="D196" s="631" t="s">
        <v>679</v>
      </c>
      <c r="E196" s="631" t="s">
        <v>603</v>
      </c>
      <c r="F196" s="631" t="s">
        <v>629</v>
      </c>
      <c r="G196" s="632" t="s">
        <v>514</v>
      </c>
      <c r="H196" s="631" t="s">
        <v>515</v>
      </c>
      <c r="I196" s="631" t="s">
        <v>535</v>
      </c>
      <c r="J196" s="631">
        <v>69</v>
      </c>
      <c r="K196" s="633">
        <v>0</v>
      </c>
      <c r="L196" s="634" t="s">
        <v>605</v>
      </c>
      <c r="M196" s="635" t="s">
        <v>518</v>
      </c>
      <c r="N196" s="636">
        <v>0</v>
      </c>
      <c r="O196" s="636" cm="1">
        <f t="array" ref="O196">_xlfn.IFS(J196 = 77, N196*265, J196=19, N196, J196=69, N196*28, J196=61, N196*4, J196=96, N196*22200)</f>
        <v>0</v>
      </c>
    </row>
    <row r="197" spans="1:15">
      <c r="A197" s="631" t="s">
        <v>683</v>
      </c>
      <c r="B197" s="631" t="s">
        <v>659</v>
      </c>
      <c r="C197" s="631" t="s">
        <v>684</v>
      </c>
      <c r="D197" s="631" t="s">
        <v>685</v>
      </c>
      <c r="E197" s="631" t="s">
        <v>603</v>
      </c>
      <c r="F197" s="631" t="s">
        <v>629</v>
      </c>
      <c r="G197" s="632" t="s">
        <v>514</v>
      </c>
      <c r="H197" s="631" t="s">
        <v>515</v>
      </c>
      <c r="I197" s="631" t="s">
        <v>525</v>
      </c>
      <c r="J197" s="631">
        <v>19</v>
      </c>
      <c r="K197" s="633">
        <v>0</v>
      </c>
      <c r="L197" s="634" t="s">
        <v>605</v>
      </c>
      <c r="M197" s="635" t="s">
        <v>518</v>
      </c>
      <c r="N197" s="636">
        <v>0</v>
      </c>
      <c r="O197" s="636" cm="1">
        <f t="array" ref="O197">_xlfn.IFS(J197 = 77, N197*265, J197=19, N197, J197=69, N197*28, J197=61, N197*4, J197=96, N197*22200)</f>
        <v>0</v>
      </c>
    </row>
    <row r="198" spans="1:15">
      <c r="A198" s="631" t="s">
        <v>683</v>
      </c>
      <c r="B198" s="631" t="s">
        <v>659</v>
      </c>
      <c r="C198" s="631" t="s">
        <v>684</v>
      </c>
      <c r="D198" s="631" t="s">
        <v>685</v>
      </c>
      <c r="E198" s="631" t="s">
        <v>603</v>
      </c>
      <c r="F198" s="631" t="s">
        <v>629</v>
      </c>
      <c r="G198" s="632" t="s">
        <v>514</v>
      </c>
      <c r="H198" s="631" t="s">
        <v>515</v>
      </c>
      <c r="I198" s="631" t="s">
        <v>516</v>
      </c>
      <c r="J198" s="631">
        <v>77</v>
      </c>
      <c r="K198" s="633">
        <v>0</v>
      </c>
      <c r="L198" s="634" t="s">
        <v>605</v>
      </c>
      <c r="M198" s="635" t="s">
        <v>518</v>
      </c>
      <c r="N198" s="636">
        <v>0</v>
      </c>
      <c r="O198" s="636" cm="1">
        <f t="array" ref="O198">_xlfn.IFS(J198 = 77, N198*265, J198=19, N198, J198=69, N198*28, J198=61, N198*4, J198=96, N198*22200)</f>
        <v>0</v>
      </c>
    </row>
    <row r="199" spans="1:15">
      <c r="A199" s="631" t="s">
        <v>683</v>
      </c>
      <c r="B199" s="631" t="s">
        <v>659</v>
      </c>
      <c r="C199" s="631" t="s">
        <v>684</v>
      </c>
      <c r="D199" s="631" t="s">
        <v>685</v>
      </c>
      <c r="E199" s="631" t="s">
        <v>603</v>
      </c>
      <c r="F199" s="631" t="s">
        <v>629</v>
      </c>
      <c r="G199" s="632" t="s">
        <v>514</v>
      </c>
      <c r="H199" s="631" t="s">
        <v>515</v>
      </c>
      <c r="I199" s="631" t="s">
        <v>535</v>
      </c>
      <c r="J199" s="631">
        <v>69</v>
      </c>
      <c r="K199" s="633">
        <v>0</v>
      </c>
      <c r="L199" s="634" t="s">
        <v>605</v>
      </c>
      <c r="M199" s="635" t="s">
        <v>518</v>
      </c>
      <c r="N199" s="636">
        <v>0</v>
      </c>
      <c r="O199" s="636" cm="1">
        <f t="array" ref="O199">_xlfn.IFS(J199 = 77, N199*265, J199=19, N199, J199=69, N199*28, J199=61, N199*4, J199=96, N199*22200)</f>
        <v>0</v>
      </c>
    </row>
    <row r="200" spans="1:15">
      <c r="A200" s="631" t="s">
        <v>686</v>
      </c>
      <c r="B200" s="631" t="s">
        <v>687</v>
      </c>
      <c r="C200" s="631" t="s">
        <v>687</v>
      </c>
      <c r="D200" s="631" t="s">
        <v>688</v>
      </c>
      <c r="E200" s="631" t="s">
        <v>603</v>
      </c>
      <c r="F200" s="631" t="s">
        <v>663</v>
      </c>
      <c r="G200" s="632" t="s">
        <v>514</v>
      </c>
      <c r="H200" s="631" t="s">
        <v>515</v>
      </c>
      <c r="I200" s="631" t="s">
        <v>525</v>
      </c>
      <c r="J200" s="631">
        <v>19</v>
      </c>
      <c r="K200" s="633">
        <v>48880004</v>
      </c>
      <c r="L200" s="634" t="s">
        <v>605</v>
      </c>
      <c r="M200" s="635" t="s">
        <v>518</v>
      </c>
      <c r="N200" s="636">
        <v>48880004</v>
      </c>
      <c r="O200" s="636" cm="1">
        <f t="array" ref="O200">_xlfn.IFS(J200 = 77, N200*265, J200=19, N200, J200=69, N200*28, J200=61, N200*4, J200=96, N200*22200)</f>
        <v>48880004</v>
      </c>
    </row>
    <row r="201" spans="1:15">
      <c r="A201" s="631" t="s">
        <v>686</v>
      </c>
      <c r="B201" s="631" t="s">
        <v>687</v>
      </c>
      <c r="C201" s="631" t="s">
        <v>687</v>
      </c>
      <c r="D201" s="631" t="s">
        <v>688</v>
      </c>
      <c r="E201" s="631" t="s">
        <v>603</v>
      </c>
      <c r="F201" s="631" t="s">
        <v>663</v>
      </c>
      <c r="G201" s="632" t="s">
        <v>514</v>
      </c>
      <c r="H201" s="631" t="s">
        <v>515</v>
      </c>
      <c r="I201" s="631" t="s">
        <v>516</v>
      </c>
      <c r="J201" s="631">
        <v>77</v>
      </c>
      <c r="K201" s="633">
        <v>0</v>
      </c>
      <c r="L201" s="634" t="s">
        <v>605</v>
      </c>
      <c r="M201" s="635" t="s">
        <v>518</v>
      </c>
      <c r="N201" s="636">
        <v>0</v>
      </c>
      <c r="O201" s="636" cm="1">
        <f t="array" ref="O201">_xlfn.IFS(J201 = 77, N201*265, J201=19, N201, J201=69, N201*28, J201=61, N201*4, J201=96, N201*22200)</f>
        <v>0</v>
      </c>
    </row>
    <row r="202" spans="1:15">
      <c r="A202" s="631" t="s">
        <v>686</v>
      </c>
      <c r="B202" s="631" t="s">
        <v>687</v>
      </c>
      <c r="C202" s="631" t="s">
        <v>687</v>
      </c>
      <c r="D202" s="631" t="s">
        <v>688</v>
      </c>
      <c r="E202" s="631" t="s">
        <v>603</v>
      </c>
      <c r="F202" s="631" t="s">
        <v>663</v>
      </c>
      <c r="G202" s="632" t="s">
        <v>514</v>
      </c>
      <c r="H202" s="631" t="s">
        <v>515</v>
      </c>
      <c r="I202" s="631" t="s">
        <v>535</v>
      </c>
      <c r="J202" s="631">
        <v>69</v>
      </c>
      <c r="K202" s="633">
        <v>0</v>
      </c>
      <c r="L202" s="634" t="s">
        <v>605</v>
      </c>
      <c r="M202" s="635" t="s">
        <v>518</v>
      </c>
      <c r="N202" s="636">
        <v>0</v>
      </c>
      <c r="O202" s="636" cm="1">
        <f t="array" ref="O202">_xlfn.IFS(J202 = 77, N202*265, J202=19, N202, J202=69, N202*28, J202=61, N202*4, J202=96, N202*22200)</f>
        <v>0</v>
      </c>
    </row>
    <row r="203" spans="1:15">
      <c r="A203" s="631" t="s">
        <v>689</v>
      </c>
      <c r="B203" s="631" t="s">
        <v>690</v>
      </c>
      <c r="C203" s="631" t="s">
        <v>690</v>
      </c>
      <c r="D203" s="631" t="s">
        <v>688</v>
      </c>
      <c r="E203" s="631" t="s">
        <v>603</v>
      </c>
      <c r="F203" s="631" t="s">
        <v>629</v>
      </c>
      <c r="G203" s="632" t="s">
        <v>514</v>
      </c>
      <c r="H203" s="631" t="s">
        <v>515</v>
      </c>
      <c r="I203" s="631" t="s">
        <v>525</v>
      </c>
      <c r="J203" s="631">
        <v>19</v>
      </c>
      <c r="K203" s="633">
        <v>4099059</v>
      </c>
      <c r="L203" s="634" t="s">
        <v>605</v>
      </c>
      <c r="M203" s="635" t="s">
        <v>518</v>
      </c>
      <c r="N203" s="636">
        <v>4099059</v>
      </c>
      <c r="O203" s="636" cm="1">
        <f t="array" ref="O203">_xlfn.IFS(J203 = 77, N203*265, J203=19, N203, J203=69, N203*28, J203=61, N203*4, J203=96, N203*22200)</f>
        <v>4099059</v>
      </c>
    </row>
    <row r="204" spans="1:15">
      <c r="A204" s="631" t="s">
        <v>689</v>
      </c>
      <c r="B204" s="631" t="s">
        <v>690</v>
      </c>
      <c r="C204" s="631" t="s">
        <v>690</v>
      </c>
      <c r="D204" s="631" t="s">
        <v>688</v>
      </c>
      <c r="E204" s="631" t="s">
        <v>603</v>
      </c>
      <c r="F204" s="631" t="s">
        <v>629</v>
      </c>
      <c r="G204" s="632" t="s">
        <v>514</v>
      </c>
      <c r="H204" s="631" t="s">
        <v>515</v>
      </c>
      <c r="I204" s="631" t="s">
        <v>516</v>
      </c>
      <c r="J204" s="631">
        <v>77</v>
      </c>
      <c r="K204" s="633">
        <v>0</v>
      </c>
      <c r="L204" s="634" t="s">
        <v>605</v>
      </c>
      <c r="M204" s="635" t="s">
        <v>518</v>
      </c>
      <c r="N204" s="636">
        <v>0</v>
      </c>
      <c r="O204" s="636" cm="1">
        <f t="array" ref="O204">_xlfn.IFS(J204 = 77, N204*265, J204=19, N204, J204=69, N204*28, J204=61, N204*4, J204=96, N204*22200)</f>
        <v>0</v>
      </c>
    </row>
    <row r="205" spans="1:15">
      <c r="A205" s="631" t="s">
        <v>689</v>
      </c>
      <c r="B205" s="631" t="s">
        <v>690</v>
      </c>
      <c r="C205" s="631" t="s">
        <v>690</v>
      </c>
      <c r="D205" s="631" t="s">
        <v>688</v>
      </c>
      <c r="E205" s="631" t="s">
        <v>603</v>
      </c>
      <c r="F205" s="631" t="s">
        <v>629</v>
      </c>
      <c r="G205" s="632" t="s">
        <v>514</v>
      </c>
      <c r="H205" s="631" t="s">
        <v>515</v>
      </c>
      <c r="I205" s="631" t="s">
        <v>535</v>
      </c>
      <c r="J205" s="631">
        <v>69</v>
      </c>
      <c r="K205" s="633">
        <v>0</v>
      </c>
      <c r="L205" s="634" t="s">
        <v>605</v>
      </c>
      <c r="M205" s="635" t="s">
        <v>518</v>
      </c>
      <c r="N205" s="636">
        <v>0</v>
      </c>
      <c r="O205" s="636" cm="1">
        <f t="array" ref="O205">_xlfn.IFS(J205 = 77, N205*265, J205=19, N205, J205=69, N205*28, J205=61, N205*4, J205=96, N205*22200)</f>
        <v>0</v>
      </c>
    </row>
    <row r="206" spans="1:15">
      <c r="A206" s="631" t="s">
        <v>691</v>
      </c>
      <c r="B206" s="631" t="s">
        <v>692</v>
      </c>
      <c r="C206" s="631" t="s">
        <v>693</v>
      </c>
      <c r="D206" s="631" t="s">
        <v>694</v>
      </c>
      <c r="E206" s="631" t="s">
        <v>603</v>
      </c>
      <c r="F206" s="631" t="s">
        <v>604</v>
      </c>
      <c r="G206" s="632" t="s">
        <v>514</v>
      </c>
      <c r="H206" s="631" t="s">
        <v>515</v>
      </c>
      <c r="I206" s="631" t="s">
        <v>525</v>
      </c>
      <c r="J206" s="631">
        <v>19</v>
      </c>
      <c r="K206" s="633">
        <v>4602823</v>
      </c>
      <c r="L206" s="634" t="s">
        <v>605</v>
      </c>
      <c r="M206" s="635" t="s">
        <v>518</v>
      </c>
      <c r="N206" s="636">
        <v>4602823</v>
      </c>
      <c r="O206" s="636" cm="1">
        <f t="array" ref="O206">_xlfn.IFS(J206 = 77, N206*265, J206=19, N206, J206=69, N206*28, J206=61, N206*4, J206=96, N206*22200)</f>
        <v>4602823</v>
      </c>
    </row>
    <row r="207" spans="1:15">
      <c r="A207" s="631" t="s">
        <v>691</v>
      </c>
      <c r="B207" s="631" t="s">
        <v>692</v>
      </c>
      <c r="C207" s="631" t="s">
        <v>693</v>
      </c>
      <c r="D207" s="631" t="s">
        <v>694</v>
      </c>
      <c r="E207" s="631" t="s">
        <v>603</v>
      </c>
      <c r="F207" s="631" t="s">
        <v>604</v>
      </c>
      <c r="G207" s="632" t="s">
        <v>514</v>
      </c>
      <c r="H207" s="631" t="s">
        <v>515</v>
      </c>
      <c r="I207" s="631" t="s">
        <v>516</v>
      </c>
      <c r="J207" s="631">
        <v>77</v>
      </c>
      <c r="K207" s="633">
        <v>0</v>
      </c>
      <c r="L207" s="634" t="s">
        <v>605</v>
      </c>
      <c r="M207" s="635" t="s">
        <v>518</v>
      </c>
      <c r="N207" s="636">
        <v>0</v>
      </c>
      <c r="O207" s="636" cm="1">
        <f t="array" ref="O207">_xlfn.IFS(J207 = 77, N207*265, J207=19, N207, J207=69, N207*28, J207=61, N207*4, J207=96, N207*22200)</f>
        <v>0</v>
      </c>
    </row>
    <row r="208" spans="1:15">
      <c r="A208" s="631" t="s">
        <v>691</v>
      </c>
      <c r="B208" s="631" t="s">
        <v>692</v>
      </c>
      <c r="C208" s="631" t="s">
        <v>693</v>
      </c>
      <c r="D208" s="631" t="s">
        <v>694</v>
      </c>
      <c r="E208" s="631" t="s">
        <v>603</v>
      </c>
      <c r="F208" s="631" t="s">
        <v>604</v>
      </c>
      <c r="G208" s="632" t="s">
        <v>514</v>
      </c>
      <c r="H208" s="631" t="s">
        <v>515</v>
      </c>
      <c r="I208" s="631" t="s">
        <v>535</v>
      </c>
      <c r="J208" s="631">
        <v>69</v>
      </c>
      <c r="K208" s="633">
        <v>0</v>
      </c>
      <c r="L208" s="634" t="s">
        <v>605</v>
      </c>
      <c r="M208" s="635" t="s">
        <v>518</v>
      </c>
      <c r="N208" s="636">
        <v>0</v>
      </c>
      <c r="O208" s="636" cm="1">
        <f t="array" ref="O208">_xlfn.IFS(J208 = 77, N208*265, J208=19, N208, J208=69, N208*28, J208=61, N208*4, J208=96, N208*22200)</f>
        <v>0</v>
      </c>
    </row>
    <row r="209" spans="1:15">
      <c r="A209" s="631" t="s">
        <v>695</v>
      </c>
      <c r="B209" s="631" t="s">
        <v>672</v>
      </c>
      <c r="C209" s="631" t="s">
        <v>673</v>
      </c>
      <c r="D209" s="631" t="s">
        <v>688</v>
      </c>
      <c r="E209" s="631" t="s">
        <v>603</v>
      </c>
      <c r="F209" s="631" t="s">
        <v>629</v>
      </c>
      <c r="G209" s="632" t="s">
        <v>514</v>
      </c>
      <c r="H209" s="631" t="s">
        <v>515</v>
      </c>
      <c r="I209" s="631" t="s">
        <v>525</v>
      </c>
      <c r="J209" s="631">
        <v>19</v>
      </c>
      <c r="K209" s="633">
        <v>8122734</v>
      </c>
      <c r="L209" s="634" t="s">
        <v>605</v>
      </c>
      <c r="M209" s="635" t="s">
        <v>518</v>
      </c>
      <c r="N209" s="636">
        <v>8122734</v>
      </c>
      <c r="O209" s="636" cm="1">
        <f t="array" ref="O209">_xlfn.IFS(J209 = 77, N209*265, J209=19, N209, J209=69, N209*28, J209=61, N209*4, J209=96, N209*22200)</f>
        <v>8122734</v>
      </c>
    </row>
    <row r="210" spans="1:15">
      <c r="A210" s="631" t="s">
        <v>695</v>
      </c>
      <c r="B210" s="631" t="s">
        <v>672</v>
      </c>
      <c r="C210" s="631" t="s">
        <v>673</v>
      </c>
      <c r="D210" s="631" t="s">
        <v>688</v>
      </c>
      <c r="E210" s="631" t="s">
        <v>603</v>
      </c>
      <c r="F210" s="631" t="s">
        <v>629</v>
      </c>
      <c r="G210" s="632" t="s">
        <v>514</v>
      </c>
      <c r="H210" s="631" t="s">
        <v>515</v>
      </c>
      <c r="I210" s="631" t="s">
        <v>516</v>
      </c>
      <c r="J210" s="631">
        <v>77</v>
      </c>
      <c r="K210" s="633">
        <v>0</v>
      </c>
      <c r="L210" s="634" t="s">
        <v>605</v>
      </c>
      <c r="M210" s="635" t="s">
        <v>518</v>
      </c>
      <c r="N210" s="636">
        <v>0</v>
      </c>
      <c r="O210" s="636" cm="1">
        <f t="array" ref="O210">_xlfn.IFS(J210 = 77, N210*265, J210=19, N210, J210=69, N210*28, J210=61, N210*4, J210=96, N210*22200)</f>
        <v>0</v>
      </c>
    </row>
    <row r="211" spans="1:15">
      <c r="A211" s="631" t="s">
        <v>695</v>
      </c>
      <c r="B211" s="631" t="s">
        <v>672</v>
      </c>
      <c r="C211" s="631" t="s">
        <v>673</v>
      </c>
      <c r="D211" s="631" t="s">
        <v>688</v>
      </c>
      <c r="E211" s="631" t="s">
        <v>603</v>
      </c>
      <c r="F211" s="631" t="s">
        <v>629</v>
      </c>
      <c r="G211" s="632" t="s">
        <v>514</v>
      </c>
      <c r="H211" s="631" t="s">
        <v>515</v>
      </c>
      <c r="I211" s="631" t="s">
        <v>535</v>
      </c>
      <c r="J211" s="631">
        <v>69</v>
      </c>
      <c r="K211" s="633">
        <v>0</v>
      </c>
      <c r="L211" s="634" t="s">
        <v>605</v>
      </c>
      <c r="M211" s="635" t="s">
        <v>518</v>
      </c>
      <c r="N211" s="636">
        <v>0</v>
      </c>
      <c r="O211" s="636" cm="1">
        <f t="array" ref="O211">_xlfn.IFS(J211 = 77, N211*265, J211=19, N211, J211=69, N211*28, J211=61, N211*4, J211=96, N211*22200)</f>
        <v>0</v>
      </c>
    </row>
    <row r="212" spans="1:15" hidden="1">
      <c r="A212" s="631" t="s">
        <v>696</v>
      </c>
      <c r="B212" s="631" t="s">
        <v>547</v>
      </c>
      <c r="C212" s="631" t="s">
        <v>697</v>
      </c>
      <c r="D212" s="631" t="s">
        <v>698</v>
      </c>
      <c r="E212" s="631" t="s">
        <v>699</v>
      </c>
      <c r="F212" s="631" t="s">
        <v>700</v>
      </c>
      <c r="G212" s="632" t="s">
        <v>514</v>
      </c>
      <c r="H212" s="631" t="s">
        <v>515</v>
      </c>
      <c r="I212" s="631" t="s">
        <v>516</v>
      </c>
      <c r="J212" s="631">
        <v>77</v>
      </c>
      <c r="K212" s="633">
        <v>0</v>
      </c>
      <c r="L212" s="634" t="s">
        <v>701</v>
      </c>
      <c r="M212" s="635" t="s">
        <v>518</v>
      </c>
      <c r="N212" s="636">
        <v>0</v>
      </c>
      <c r="O212" s="636" cm="1">
        <f t="array" ref="O212">_xlfn.IFS(J212 = 77, N212*265, J212=19, N212, J212=69, N212*28, J212=61, N212*4, J212=96, N212*22200)</f>
        <v>0</v>
      </c>
    </row>
    <row r="213" spans="1:15" hidden="1">
      <c r="A213" s="631" t="s">
        <v>702</v>
      </c>
      <c r="B213" s="631" t="s">
        <v>550</v>
      </c>
      <c r="C213" s="631" t="s">
        <v>551</v>
      </c>
      <c r="D213" s="631" t="s">
        <v>702</v>
      </c>
      <c r="E213" s="631" t="s">
        <v>699</v>
      </c>
      <c r="F213" s="631" t="s">
        <v>703</v>
      </c>
      <c r="G213" s="632" t="s">
        <v>514</v>
      </c>
      <c r="H213" s="631" t="s">
        <v>515</v>
      </c>
      <c r="I213" s="631" t="s">
        <v>516</v>
      </c>
      <c r="J213" s="631">
        <v>77</v>
      </c>
      <c r="K213" s="633">
        <v>0</v>
      </c>
      <c r="L213" s="634" t="s">
        <v>701</v>
      </c>
      <c r="M213" s="635" t="s">
        <v>518</v>
      </c>
      <c r="N213" s="636">
        <v>0</v>
      </c>
      <c r="O213" s="636" cm="1">
        <f t="array" ref="O213">_xlfn.IFS(J213 = 77, N213*265, J213=19, N213, J213=69, N213*28, J213=61, N213*4, J213=96, N213*22200)</f>
        <v>0</v>
      </c>
    </row>
    <row r="214" spans="1:15" hidden="1">
      <c r="A214" s="631" t="s">
        <v>702</v>
      </c>
      <c r="B214" s="631" t="s">
        <v>550</v>
      </c>
      <c r="C214" s="631" t="s">
        <v>551</v>
      </c>
      <c r="D214" s="631" t="s">
        <v>702</v>
      </c>
      <c r="E214" s="631" t="s">
        <v>699</v>
      </c>
      <c r="F214" s="631" t="s">
        <v>703</v>
      </c>
      <c r="G214" s="632" t="s">
        <v>514</v>
      </c>
      <c r="H214" s="631" t="s">
        <v>515</v>
      </c>
      <c r="I214" s="631" t="s">
        <v>540</v>
      </c>
      <c r="J214" s="631">
        <v>61</v>
      </c>
      <c r="K214" s="633">
        <v>101</v>
      </c>
      <c r="L214" s="634" t="s">
        <v>701</v>
      </c>
      <c r="M214" s="635" t="s">
        <v>518</v>
      </c>
      <c r="N214" s="636">
        <v>101</v>
      </c>
      <c r="O214" s="636" cm="1">
        <f t="array" ref="O214">_xlfn.IFS(J214 = 77, N214*265, J214=19, N214, J214=69, N214*28, J214=61, N214*4, J214=96, N214*22200)</f>
        <v>404</v>
      </c>
    </row>
    <row r="215" spans="1:15" hidden="1">
      <c r="A215" s="631" t="s">
        <v>702</v>
      </c>
      <c r="B215" s="631" t="s">
        <v>550</v>
      </c>
      <c r="C215" s="631" t="s">
        <v>551</v>
      </c>
      <c r="D215" s="631" t="s">
        <v>702</v>
      </c>
      <c r="E215" s="631" t="s">
        <v>699</v>
      </c>
      <c r="F215" s="631" t="s">
        <v>703</v>
      </c>
      <c r="G215" s="632" t="s">
        <v>514</v>
      </c>
      <c r="H215" s="631" t="s">
        <v>515</v>
      </c>
      <c r="I215" s="631" t="s">
        <v>525</v>
      </c>
      <c r="J215" s="631">
        <v>19</v>
      </c>
      <c r="K215" s="633">
        <v>31840930</v>
      </c>
      <c r="L215" s="634" t="s">
        <v>701</v>
      </c>
      <c r="M215" s="635" t="s">
        <v>518</v>
      </c>
      <c r="N215" s="636">
        <v>31840930</v>
      </c>
      <c r="O215" s="636" cm="1">
        <f t="array" ref="O215">_xlfn.IFS(J215 = 77, N215*265, J215=19, N215, J215=69, N215*28, J215=61, N215*4, J215=96, N215*22200)</f>
        <v>31840930</v>
      </c>
    </row>
    <row r="216" spans="1:15" hidden="1">
      <c r="A216" s="631" t="s">
        <v>702</v>
      </c>
      <c r="B216" s="631" t="s">
        <v>550</v>
      </c>
      <c r="C216" s="631" t="s">
        <v>551</v>
      </c>
      <c r="D216" s="631" t="s">
        <v>702</v>
      </c>
      <c r="E216" s="631" t="s">
        <v>699</v>
      </c>
      <c r="F216" s="631" t="s">
        <v>703</v>
      </c>
      <c r="G216" s="632" t="s">
        <v>514</v>
      </c>
      <c r="H216" s="631" t="s">
        <v>515</v>
      </c>
      <c r="I216" s="631" t="s">
        <v>535</v>
      </c>
      <c r="J216" s="631">
        <v>69</v>
      </c>
      <c r="K216" s="633">
        <v>0</v>
      </c>
      <c r="L216" s="634" t="s">
        <v>701</v>
      </c>
      <c r="M216" s="635" t="s">
        <v>518</v>
      </c>
      <c r="N216" s="636">
        <v>0</v>
      </c>
      <c r="O216" s="636" cm="1">
        <f t="array" ref="O216">_xlfn.IFS(J216 = 77, N216*265, J216=19, N216, J216=69, N216*28, J216=61, N216*4, J216=96, N216*22200)</f>
        <v>0</v>
      </c>
    </row>
    <row r="217" spans="1:15" hidden="1">
      <c r="A217" s="631" t="s">
        <v>704</v>
      </c>
      <c r="B217" s="631" t="s">
        <v>527</v>
      </c>
      <c r="C217" s="631" t="s">
        <v>527</v>
      </c>
      <c r="D217" s="631" t="s">
        <v>705</v>
      </c>
      <c r="E217" s="631" t="s">
        <v>699</v>
      </c>
      <c r="F217" s="631" t="s">
        <v>706</v>
      </c>
      <c r="G217" s="632" t="s">
        <v>514</v>
      </c>
      <c r="H217" s="631" t="s">
        <v>515</v>
      </c>
      <c r="I217" s="631" t="s">
        <v>525</v>
      </c>
      <c r="J217" s="631">
        <v>19</v>
      </c>
      <c r="K217" s="633">
        <v>21297000</v>
      </c>
      <c r="L217" s="634" t="s">
        <v>701</v>
      </c>
      <c r="M217" s="635" t="s">
        <v>518</v>
      </c>
      <c r="N217" s="636">
        <v>21297000</v>
      </c>
      <c r="O217" s="636" cm="1">
        <f t="array" ref="O217">_xlfn.IFS(J217 = 77, N217*265, J217=19, N217, J217=69, N217*28, J217=61, N217*4, J217=96, N217*22200)</f>
        <v>21297000</v>
      </c>
    </row>
    <row r="218" spans="1:15" hidden="1">
      <c r="A218" s="631" t="s">
        <v>704</v>
      </c>
      <c r="B218" s="631" t="s">
        <v>527</v>
      </c>
      <c r="C218" s="631" t="s">
        <v>527</v>
      </c>
      <c r="D218" s="631" t="s">
        <v>705</v>
      </c>
      <c r="E218" s="631" t="s">
        <v>699</v>
      </c>
      <c r="F218" s="631" t="s">
        <v>706</v>
      </c>
      <c r="G218" s="632" t="s">
        <v>514</v>
      </c>
      <c r="H218" s="631" t="s">
        <v>515</v>
      </c>
      <c r="I218" s="631" t="s">
        <v>516</v>
      </c>
      <c r="J218" s="631">
        <v>77</v>
      </c>
      <c r="K218" s="633">
        <v>0</v>
      </c>
      <c r="L218" s="634" t="s">
        <v>701</v>
      </c>
      <c r="M218" s="635" t="s">
        <v>518</v>
      </c>
      <c r="N218" s="636">
        <v>0</v>
      </c>
      <c r="O218" s="636" cm="1">
        <f t="array" ref="O218">_xlfn.IFS(J218 = 77, N218*265, J218=19, N218, J218=69, N218*28, J218=61, N218*4, J218=96, N218*22200)</f>
        <v>0</v>
      </c>
    </row>
    <row r="219" spans="1:15" hidden="1">
      <c r="A219" s="631" t="s">
        <v>704</v>
      </c>
      <c r="B219" s="631" t="s">
        <v>527</v>
      </c>
      <c r="C219" s="631" t="s">
        <v>527</v>
      </c>
      <c r="D219" s="631" t="s">
        <v>705</v>
      </c>
      <c r="E219" s="631" t="s">
        <v>699</v>
      </c>
      <c r="F219" s="631" t="s">
        <v>706</v>
      </c>
      <c r="G219" s="632" t="s">
        <v>514</v>
      </c>
      <c r="H219" s="631" t="s">
        <v>515</v>
      </c>
      <c r="I219" s="631" t="s">
        <v>535</v>
      </c>
      <c r="J219" s="631">
        <v>69</v>
      </c>
      <c r="K219" s="633">
        <v>0</v>
      </c>
      <c r="L219" s="634" t="s">
        <v>701</v>
      </c>
      <c r="M219" s="635" t="s">
        <v>518</v>
      </c>
      <c r="N219" s="636">
        <v>0</v>
      </c>
      <c r="O219" s="636" cm="1">
        <f t="array" ref="O219">_xlfn.IFS(J219 = 77, N219*265, J219=19, N219, J219=69, N219*28, J219=61, N219*4, J219=96, N219*22200)</f>
        <v>0</v>
      </c>
    </row>
    <row r="220" spans="1:15" hidden="1">
      <c r="A220" s="631" t="s">
        <v>707</v>
      </c>
      <c r="B220" s="631" t="s">
        <v>550</v>
      </c>
      <c r="C220" s="631" t="s">
        <v>551</v>
      </c>
      <c r="D220" s="631" t="s">
        <v>708</v>
      </c>
      <c r="E220" s="631" t="s">
        <v>699</v>
      </c>
      <c r="F220" s="631" t="s">
        <v>706</v>
      </c>
      <c r="G220" s="632" t="s">
        <v>514</v>
      </c>
      <c r="H220" s="631" t="s">
        <v>515</v>
      </c>
      <c r="I220" s="631" t="s">
        <v>525</v>
      </c>
      <c r="J220" s="631">
        <v>19</v>
      </c>
      <c r="K220" s="633">
        <v>0</v>
      </c>
      <c r="L220" s="634" t="s">
        <v>701</v>
      </c>
      <c r="M220" s="635" t="s">
        <v>518</v>
      </c>
      <c r="N220" s="636">
        <v>0</v>
      </c>
      <c r="O220" s="636" cm="1">
        <f t="array" ref="O220">_xlfn.IFS(J220 = 77, N220*265, J220=19, N220, J220=69, N220*28, J220=61, N220*4, J220=96, N220*22200)</f>
        <v>0</v>
      </c>
    </row>
    <row r="221" spans="1:15" hidden="1">
      <c r="A221" s="631" t="s">
        <v>709</v>
      </c>
      <c r="B221" s="631" t="s">
        <v>710</v>
      </c>
      <c r="C221" s="631" t="s">
        <v>710</v>
      </c>
      <c r="D221" s="631" t="s">
        <v>708</v>
      </c>
      <c r="E221" s="631" t="s">
        <v>699</v>
      </c>
      <c r="F221" s="631" t="s">
        <v>706</v>
      </c>
      <c r="G221" s="632" t="s">
        <v>514</v>
      </c>
      <c r="H221" s="631" t="s">
        <v>515</v>
      </c>
      <c r="I221" s="631" t="s">
        <v>525</v>
      </c>
      <c r="J221" s="631">
        <v>19</v>
      </c>
      <c r="K221" s="633">
        <v>2511573</v>
      </c>
      <c r="L221" s="634" t="s">
        <v>701</v>
      </c>
      <c r="M221" s="635" t="s">
        <v>518</v>
      </c>
      <c r="N221" s="636">
        <v>2511573</v>
      </c>
      <c r="O221" s="636" cm="1">
        <f t="array" ref="O221">_xlfn.IFS(J221 = 77, N221*265, J221=19, N221, J221=69, N221*28, J221=61, N221*4, J221=96, N221*22200)</f>
        <v>2511573</v>
      </c>
    </row>
    <row r="222" spans="1:15" hidden="1">
      <c r="A222" s="631" t="s">
        <v>709</v>
      </c>
      <c r="B222" s="631" t="s">
        <v>710</v>
      </c>
      <c r="C222" s="631" t="s">
        <v>710</v>
      </c>
      <c r="D222" s="631" t="s">
        <v>708</v>
      </c>
      <c r="E222" s="631" t="s">
        <v>699</v>
      </c>
      <c r="F222" s="631" t="s">
        <v>706</v>
      </c>
      <c r="G222" s="632" t="s">
        <v>514</v>
      </c>
      <c r="H222" s="631" t="s">
        <v>515</v>
      </c>
      <c r="I222" s="631" t="s">
        <v>516</v>
      </c>
      <c r="J222" s="631">
        <v>77</v>
      </c>
      <c r="K222" s="633">
        <v>0</v>
      </c>
      <c r="L222" s="634" t="s">
        <v>701</v>
      </c>
      <c r="M222" s="635" t="s">
        <v>518</v>
      </c>
      <c r="N222" s="636">
        <v>0</v>
      </c>
      <c r="O222" s="636" cm="1">
        <f t="array" ref="O222">_xlfn.IFS(J222 = 77, N222*265, J222=19, N222, J222=69, N222*28, J222=61, N222*4, J222=96, N222*22200)</f>
        <v>0</v>
      </c>
    </row>
    <row r="223" spans="1:15" hidden="1">
      <c r="A223" s="631" t="s">
        <v>707</v>
      </c>
      <c r="B223" s="631" t="s">
        <v>550</v>
      </c>
      <c r="C223" s="631" t="s">
        <v>551</v>
      </c>
      <c r="D223" s="631" t="s">
        <v>708</v>
      </c>
      <c r="E223" s="631" t="s">
        <v>699</v>
      </c>
      <c r="F223" s="631" t="s">
        <v>706</v>
      </c>
      <c r="G223" s="632" t="s">
        <v>514</v>
      </c>
      <c r="H223" s="631" t="s">
        <v>515</v>
      </c>
      <c r="I223" s="631" t="s">
        <v>516</v>
      </c>
      <c r="J223" s="631">
        <v>77</v>
      </c>
      <c r="K223" s="633">
        <v>0</v>
      </c>
      <c r="L223" s="634" t="s">
        <v>701</v>
      </c>
      <c r="M223" s="635" t="s">
        <v>518</v>
      </c>
      <c r="N223" s="636">
        <v>0</v>
      </c>
      <c r="O223" s="636" cm="1">
        <f t="array" ref="O223">_xlfn.IFS(J223 = 77, N223*265, J223=19, N223, J223=69, N223*28, J223=61, N223*4, J223=96, N223*22200)</f>
        <v>0</v>
      </c>
    </row>
    <row r="224" spans="1:15" hidden="1">
      <c r="A224" s="631" t="s">
        <v>709</v>
      </c>
      <c r="B224" s="631" t="s">
        <v>710</v>
      </c>
      <c r="C224" s="631" t="s">
        <v>710</v>
      </c>
      <c r="D224" s="631" t="s">
        <v>708</v>
      </c>
      <c r="E224" s="631" t="s">
        <v>699</v>
      </c>
      <c r="F224" s="631" t="s">
        <v>706</v>
      </c>
      <c r="G224" s="632" t="s">
        <v>514</v>
      </c>
      <c r="H224" s="631" t="s">
        <v>515</v>
      </c>
      <c r="I224" s="631" t="s">
        <v>535</v>
      </c>
      <c r="J224" s="631">
        <v>69</v>
      </c>
      <c r="K224" s="633">
        <v>0</v>
      </c>
      <c r="L224" s="634" t="s">
        <v>701</v>
      </c>
      <c r="M224" s="635" t="s">
        <v>518</v>
      </c>
      <c r="N224" s="636">
        <v>0</v>
      </c>
      <c r="O224" s="636" cm="1">
        <f t="array" ref="O224">_xlfn.IFS(J224 = 77, N224*265, J224=19, N224, J224=69, N224*28, J224=61, N224*4, J224=96, N224*22200)</f>
        <v>0</v>
      </c>
    </row>
    <row r="225" spans="1:15" hidden="1">
      <c r="A225" s="631" t="s">
        <v>711</v>
      </c>
      <c r="B225" s="631" t="s">
        <v>712</v>
      </c>
      <c r="C225" s="631" t="s">
        <v>697</v>
      </c>
      <c r="D225" s="631" t="s">
        <v>698</v>
      </c>
      <c r="E225" s="631" t="s">
        <v>603</v>
      </c>
      <c r="F225" s="631" t="s">
        <v>629</v>
      </c>
      <c r="G225" s="632" t="s">
        <v>514</v>
      </c>
      <c r="H225" s="631" t="s">
        <v>515</v>
      </c>
      <c r="I225" s="631" t="s">
        <v>525</v>
      </c>
      <c r="J225" s="631">
        <v>19</v>
      </c>
      <c r="K225" s="633">
        <v>0</v>
      </c>
      <c r="L225" s="634" t="s">
        <v>701</v>
      </c>
      <c r="M225" s="635" t="s">
        <v>518</v>
      </c>
      <c r="N225" s="636">
        <v>0</v>
      </c>
      <c r="O225" s="636" cm="1">
        <f t="array" ref="O225">_xlfn.IFS(J225 = 77, N225*265, J225=19, N225, J225=69, N225*28, J225=61, N225*4, J225=96, N225*22200)</f>
        <v>0</v>
      </c>
    </row>
    <row r="226" spans="1:15" hidden="1">
      <c r="A226" s="631" t="s">
        <v>713</v>
      </c>
      <c r="B226" s="631" t="s">
        <v>714</v>
      </c>
      <c r="C226" s="631" t="s">
        <v>697</v>
      </c>
      <c r="D226" s="631" t="s">
        <v>698</v>
      </c>
      <c r="E226" s="631" t="s">
        <v>603</v>
      </c>
      <c r="F226" s="631" t="s">
        <v>629</v>
      </c>
      <c r="G226" s="632" t="s">
        <v>514</v>
      </c>
      <c r="H226" s="631" t="s">
        <v>515</v>
      </c>
      <c r="I226" s="631" t="s">
        <v>525</v>
      </c>
      <c r="J226" s="631">
        <v>19</v>
      </c>
      <c r="K226" s="633">
        <v>0</v>
      </c>
      <c r="L226" s="634" t="s">
        <v>701</v>
      </c>
      <c r="M226" s="635" t="s">
        <v>518</v>
      </c>
      <c r="N226" s="636">
        <v>0</v>
      </c>
      <c r="O226" s="636" cm="1">
        <f t="array" ref="O226">_xlfn.IFS(J226 = 77, N226*265, J226=19, N226, J226=69, N226*28, J226=61, N226*4, J226=96, N226*22200)</f>
        <v>0</v>
      </c>
    </row>
    <row r="227" spans="1:15" hidden="1">
      <c r="A227" s="631" t="s">
        <v>711</v>
      </c>
      <c r="B227" s="631" t="s">
        <v>712</v>
      </c>
      <c r="C227" s="631" t="s">
        <v>697</v>
      </c>
      <c r="D227" s="631" t="s">
        <v>698</v>
      </c>
      <c r="E227" s="631" t="s">
        <v>603</v>
      </c>
      <c r="F227" s="631" t="s">
        <v>629</v>
      </c>
      <c r="G227" s="632" t="s">
        <v>514</v>
      </c>
      <c r="H227" s="631" t="s">
        <v>515</v>
      </c>
      <c r="I227" s="631" t="s">
        <v>516</v>
      </c>
      <c r="J227" s="631">
        <v>77</v>
      </c>
      <c r="K227" s="633">
        <v>0</v>
      </c>
      <c r="L227" s="634" t="s">
        <v>701</v>
      </c>
      <c r="M227" s="635" t="s">
        <v>518</v>
      </c>
      <c r="N227" s="636">
        <v>0</v>
      </c>
      <c r="O227" s="636" cm="1">
        <f t="array" ref="O227">_xlfn.IFS(J227 = 77, N227*265, J227=19, N227, J227=69, N227*28, J227=61, N227*4, J227=96, N227*22200)</f>
        <v>0</v>
      </c>
    </row>
    <row r="228" spans="1:15" hidden="1">
      <c r="A228" s="631" t="s">
        <v>713</v>
      </c>
      <c r="B228" s="631" t="s">
        <v>714</v>
      </c>
      <c r="C228" s="631" t="s">
        <v>697</v>
      </c>
      <c r="D228" s="631" t="s">
        <v>698</v>
      </c>
      <c r="E228" s="631" t="s">
        <v>603</v>
      </c>
      <c r="F228" s="631" t="s">
        <v>629</v>
      </c>
      <c r="G228" s="632" t="s">
        <v>514</v>
      </c>
      <c r="H228" s="631" t="s">
        <v>515</v>
      </c>
      <c r="I228" s="631" t="s">
        <v>516</v>
      </c>
      <c r="J228" s="631">
        <v>77</v>
      </c>
      <c r="K228" s="633">
        <v>0</v>
      </c>
      <c r="L228" s="634" t="s">
        <v>701</v>
      </c>
      <c r="M228" s="635" t="s">
        <v>518</v>
      </c>
      <c r="N228" s="636">
        <v>0</v>
      </c>
      <c r="O228" s="636" cm="1">
        <f t="array" ref="O228">_xlfn.IFS(J228 = 77, N228*265, J228=19, N228, J228=69, N228*28, J228=61, N228*4, J228=96, N228*22200)</f>
        <v>0</v>
      </c>
    </row>
    <row r="229" spans="1:15" hidden="1">
      <c r="A229" s="631" t="s">
        <v>711</v>
      </c>
      <c r="B229" s="631" t="s">
        <v>712</v>
      </c>
      <c r="C229" s="631" t="s">
        <v>697</v>
      </c>
      <c r="D229" s="631" t="s">
        <v>698</v>
      </c>
      <c r="E229" s="631" t="s">
        <v>603</v>
      </c>
      <c r="F229" s="631" t="s">
        <v>629</v>
      </c>
      <c r="G229" s="632" t="s">
        <v>514</v>
      </c>
      <c r="H229" s="631" t="s">
        <v>515</v>
      </c>
      <c r="I229" s="631" t="s">
        <v>535</v>
      </c>
      <c r="J229" s="631">
        <v>69</v>
      </c>
      <c r="K229" s="633">
        <v>0</v>
      </c>
      <c r="L229" s="634" t="s">
        <v>701</v>
      </c>
      <c r="M229" s="635" t="s">
        <v>518</v>
      </c>
      <c r="N229" s="636">
        <v>0</v>
      </c>
      <c r="O229" s="636" cm="1">
        <f t="array" ref="O229">_xlfn.IFS(J229 = 77, N229*265, J229=19, N229, J229=69, N229*28, J229=61, N229*4, J229=96, N229*22200)</f>
        <v>0</v>
      </c>
    </row>
    <row r="230" spans="1:15" hidden="1">
      <c r="A230" s="631" t="s">
        <v>713</v>
      </c>
      <c r="B230" s="631" t="s">
        <v>714</v>
      </c>
      <c r="C230" s="631" t="s">
        <v>697</v>
      </c>
      <c r="D230" s="631" t="s">
        <v>698</v>
      </c>
      <c r="E230" s="631" t="s">
        <v>603</v>
      </c>
      <c r="F230" s="631" t="s">
        <v>629</v>
      </c>
      <c r="G230" s="632" t="s">
        <v>514</v>
      </c>
      <c r="H230" s="631" t="s">
        <v>515</v>
      </c>
      <c r="I230" s="631" t="s">
        <v>535</v>
      </c>
      <c r="J230" s="631">
        <v>69</v>
      </c>
      <c r="K230" s="633">
        <v>0</v>
      </c>
      <c r="L230" s="634" t="s">
        <v>701</v>
      </c>
      <c r="M230" s="635" t="s">
        <v>518</v>
      </c>
      <c r="N230" s="636">
        <v>0</v>
      </c>
      <c r="O230" s="636" cm="1">
        <f t="array" ref="O230">_xlfn.IFS(J230 = 77, N230*265, J230=19, N230, J230=69, N230*28, J230=61, N230*4, J230=96, N230*22200)</f>
        <v>0</v>
      </c>
    </row>
    <row r="231" spans="1:15" hidden="1">
      <c r="A231" s="631" t="s">
        <v>715</v>
      </c>
      <c r="B231" s="631" t="s">
        <v>716</v>
      </c>
      <c r="C231" s="631" t="s">
        <v>717</v>
      </c>
      <c r="D231" s="631" t="s">
        <v>718</v>
      </c>
      <c r="E231" s="631" t="s">
        <v>699</v>
      </c>
      <c r="F231" s="631" t="s">
        <v>700</v>
      </c>
      <c r="G231" s="632" t="s">
        <v>514</v>
      </c>
      <c r="H231" s="631" t="s">
        <v>515</v>
      </c>
      <c r="I231" s="631" t="s">
        <v>540</v>
      </c>
      <c r="J231" s="631">
        <v>61</v>
      </c>
      <c r="K231" s="633">
        <v>0</v>
      </c>
      <c r="L231" s="634" t="s">
        <v>701</v>
      </c>
      <c r="M231" s="635" t="s">
        <v>518</v>
      </c>
      <c r="N231" s="636">
        <v>0</v>
      </c>
      <c r="O231" s="636" cm="1">
        <f t="array" ref="O231">_xlfn.IFS(J231 = 77, N231*265, J231=19, N231, J231=69, N231*28, J231=61, N231*4, J231=96, N231*22200)</f>
        <v>0</v>
      </c>
    </row>
    <row r="232" spans="1:15" hidden="1">
      <c r="A232" s="631" t="s">
        <v>715</v>
      </c>
      <c r="B232" s="631" t="s">
        <v>716</v>
      </c>
      <c r="C232" s="631" t="s">
        <v>717</v>
      </c>
      <c r="D232" s="631" t="s">
        <v>718</v>
      </c>
      <c r="E232" s="631" t="s">
        <v>699</v>
      </c>
      <c r="F232" s="631" t="s">
        <v>700</v>
      </c>
      <c r="G232" s="632" t="s">
        <v>514</v>
      </c>
      <c r="H232" s="631" t="s">
        <v>515</v>
      </c>
      <c r="I232" s="631" t="s">
        <v>525</v>
      </c>
      <c r="J232" s="631">
        <v>19</v>
      </c>
      <c r="K232" s="633">
        <v>15693356</v>
      </c>
      <c r="L232" s="634" t="s">
        <v>701</v>
      </c>
      <c r="M232" s="635" t="s">
        <v>518</v>
      </c>
      <c r="N232" s="636">
        <v>15693356</v>
      </c>
      <c r="O232" s="636" cm="1">
        <f t="array" ref="O232">_xlfn.IFS(J232 = 77, N232*265, J232=19, N232, J232=69, N232*28, J232=61, N232*4, J232=96, N232*22200)</f>
        <v>15693356</v>
      </c>
    </row>
    <row r="233" spans="1:15" hidden="1">
      <c r="A233" s="631" t="s">
        <v>715</v>
      </c>
      <c r="B233" s="631" t="s">
        <v>716</v>
      </c>
      <c r="C233" s="631" t="s">
        <v>717</v>
      </c>
      <c r="D233" s="631" t="s">
        <v>718</v>
      </c>
      <c r="E233" s="631" t="s">
        <v>699</v>
      </c>
      <c r="F233" s="631" t="s">
        <v>700</v>
      </c>
      <c r="G233" s="632" t="s">
        <v>514</v>
      </c>
      <c r="H233" s="631" t="s">
        <v>515</v>
      </c>
      <c r="I233" s="631" t="s">
        <v>516</v>
      </c>
      <c r="J233" s="631">
        <v>77</v>
      </c>
      <c r="K233" s="633">
        <v>14605</v>
      </c>
      <c r="L233" s="634" t="s">
        <v>701</v>
      </c>
      <c r="M233" s="635" t="s">
        <v>518</v>
      </c>
      <c r="N233" s="636">
        <v>14605</v>
      </c>
      <c r="O233" s="636" cm="1">
        <f t="array" ref="O233">_xlfn.IFS(J233 = 77, N233*265, J233=19, N233, J233=69, N233*28, J233=61, N233*4, J233=96, N233*22200)</f>
        <v>3870325</v>
      </c>
    </row>
    <row r="234" spans="1:15" hidden="1">
      <c r="A234" s="631" t="s">
        <v>715</v>
      </c>
      <c r="B234" s="631" t="s">
        <v>716</v>
      </c>
      <c r="C234" s="631" t="s">
        <v>717</v>
      </c>
      <c r="D234" s="631" t="s">
        <v>718</v>
      </c>
      <c r="E234" s="631" t="s">
        <v>699</v>
      </c>
      <c r="F234" s="631" t="s">
        <v>700</v>
      </c>
      <c r="G234" s="632" t="s">
        <v>514</v>
      </c>
      <c r="H234" s="631" t="s">
        <v>515</v>
      </c>
      <c r="I234" s="631" t="s">
        <v>535</v>
      </c>
      <c r="J234" s="631">
        <v>69</v>
      </c>
      <c r="K234" s="633">
        <v>0</v>
      </c>
      <c r="L234" s="634" t="s">
        <v>701</v>
      </c>
      <c r="M234" s="635" t="s">
        <v>518</v>
      </c>
      <c r="N234" s="636">
        <v>0</v>
      </c>
      <c r="O234" s="636" cm="1">
        <f t="array" ref="O234">_xlfn.IFS(J234 = 77, N234*265, J234=19, N234, J234=69, N234*28, J234=61, N234*4, J234=96, N234*22200)</f>
        <v>0</v>
      </c>
    </row>
    <row r="235" spans="1:15" hidden="1">
      <c r="A235" s="631" t="s">
        <v>719</v>
      </c>
      <c r="B235" s="631" t="s">
        <v>547</v>
      </c>
      <c r="C235" s="631" t="s">
        <v>548</v>
      </c>
      <c r="D235" s="631" t="s">
        <v>719</v>
      </c>
      <c r="E235" s="631" t="s">
        <v>699</v>
      </c>
      <c r="F235" s="631" t="s">
        <v>700</v>
      </c>
      <c r="G235" s="632" t="s">
        <v>514</v>
      </c>
      <c r="H235" s="631" t="s">
        <v>515</v>
      </c>
      <c r="I235" s="631" t="s">
        <v>525</v>
      </c>
      <c r="J235" s="631">
        <v>19</v>
      </c>
      <c r="K235" s="633">
        <v>54515680</v>
      </c>
      <c r="L235" s="634" t="s">
        <v>701</v>
      </c>
      <c r="M235" s="635" t="s">
        <v>518</v>
      </c>
      <c r="N235" s="636">
        <v>54515680</v>
      </c>
      <c r="O235" s="636" cm="1">
        <f t="array" ref="O235">_xlfn.IFS(J235 = 77, N235*265, J235=19, N235, J235=69, N235*28, J235=61, N235*4, J235=96, N235*22200)</f>
        <v>54515680</v>
      </c>
    </row>
    <row r="236" spans="1:15" hidden="1">
      <c r="A236" s="631" t="s">
        <v>719</v>
      </c>
      <c r="B236" s="631" t="s">
        <v>547</v>
      </c>
      <c r="C236" s="631" t="s">
        <v>548</v>
      </c>
      <c r="D236" s="631" t="s">
        <v>719</v>
      </c>
      <c r="E236" s="631" t="s">
        <v>699</v>
      </c>
      <c r="F236" s="631" t="s">
        <v>700</v>
      </c>
      <c r="G236" s="632" t="s">
        <v>514</v>
      </c>
      <c r="H236" s="631" t="s">
        <v>515</v>
      </c>
      <c r="I236" s="631" t="s">
        <v>516</v>
      </c>
      <c r="J236" s="631">
        <v>77</v>
      </c>
      <c r="K236" s="633">
        <v>190226</v>
      </c>
      <c r="L236" s="634" t="s">
        <v>701</v>
      </c>
      <c r="M236" s="635" t="s">
        <v>518</v>
      </c>
      <c r="N236" s="636">
        <v>190226</v>
      </c>
      <c r="O236" s="636" cm="1">
        <f t="array" ref="O236">_xlfn.IFS(J236 = 77, N236*265, J236=19, N236, J236=69, N236*28, J236=61, N236*4, J236=96, N236*22200)</f>
        <v>50409890</v>
      </c>
    </row>
    <row r="237" spans="1:15" hidden="1">
      <c r="A237" s="631" t="s">
        <v>696</v>
      </c>
      <c r="B237" s="631" t="s">
        <v>547</v>
      </c>
      <c r="C237" s="631" t="s">
        <v>697</v>
      </c>
      <c r="D237" s="631" t="s">
        <v>698</v>
      </c>
      <c r="E237" s="631" t="s">
        <v>699</v>
      </c>
      <c r="F237" s="631" t="s">
        <v>700</v>
      </c>
      <c r="G237" s="632" t="s">
        <v>514</v>
      </c>
      <c r="H237" s="631" t="s">
        <v>515</v>
      </c>
      <c r="I237" s="631" t="s">
        <v>540</v>
      </c>
      <c r="J237" s="631">
        <v>61</v>
      </c>
      <c r="K237" s="633">
        <v>957</v>
      </c>
      <c r="L237" s="634" t="s">
        <v>701</v>
      </c>
      <c r="M237" s="635" t="s">
        <v>518</v>
      </c>
      <c r="N237" s="636">
        <v>957</v>
      </c>
      <c r="O237" s="636" cm="1">
        <f t="array" ref="O237">_xlfn.IFS(J237 = 77, N237*265, J237=19, N237, J237=69, N237*28, J237=61, N237*4, J237=96, N237*22200)</f>
        <v>3828</v>
      </c>
    </row>
    <row r="238" spans="1:15" hidden="1">
      <c r="A238" s="631" t="s">
        <v>696</v>
      </c>
      <c r="B238" s="631" t="s">
        <v>547</v>
      </c>
      <c r="C238" s="631" t="s">
        <v>697</v>
      </c>
      <c r="D238" s="631" t="s">
        <v>698</v>
      </c>
      <c r="E238" s="631" t="s">
        <v>699</v>
      </c>
      <c r="F238" s="631" t="s">
        <v>700</v>
      </c>
      <c r="G238" s="632" t="s">
        <v>514</v>
      </c>
      <c r="H238" s="631" t="s">
        <v>515</v>
      </c>
      <c r="I238" s="631" t="s">
        <v>525</v>
      </c>
      <c r="J238" s="631">
        <v>19</v>
      </c>
      <c r="K238" s="633">
        <v>622965944</v>
      </c>
      <c r="L238" s="634" t="s">
        <v>701</v>
      </c>
      <c r="M238" s="635" t="s">
        <v>518</v>
      </c>
      <c r="N238" s="636">
        <v>622965944</v>
      </c>
      <c r="O238" s="636" cm="1">
        <f t="array" ref="O238">_xlfn.IFS(J238 = 77, N238*265, J238=19, N238, J238=69, N238*28, J238=61, N238*4, J238=96, N238*22200)</f>
        <v>622965944</v>
      </c>
    </row>
    <row r="239" spans="1:15" hidden="1">
      <c r="A239" s="631" t="s">
        <v>696</v>
      </c>
      <c r="B239" s="631" t="s">
        <v>547</v>
      </c>
      <c r="C239" s="631" t="s">
        <v>697</v>
      </c>
      <c r="D239" s="631" t="s">
        <v>698</v>
      </c>
      <c r="E239" s="631" t="s">
        <v>699</v>
      </c>
      <c r="F239" s="631" t="s">
        <v>700</v>
      </c>
      <c r="G239" s="632" t="s">
        <v>514</v>
      </c>
      <c r="H239" s="631" t="s">
        <v>515</v>
      </c>
      <c r="I239" s="631" t="s">
        <v>535</v>
      </c>
      <c r="J239" s="631">
        <v>69</v>
      </c>
      <c r="K239" s="633">
        <v>18697</v>
      </c>
      <c r="L239" s="634" t="s">
        <v>701</v>
      </c>
      <c r="M239" s="635" t="s">
        <v>518</v>
      </c>
      <c r="N239" s="636">
        <v>18697</v>
      </c>
      <c r="O239" s="636" cm="1">
        <f t="array" ref="O239">_xlfn.IFS(J239 = 77, N239*265, J239=19, N239, J239=69, N239*28, J239=61, N239*4, J239=96, N239*22200)</f>
        <v>523516</v>
      </c>
    </row>
    <row r="240" spans="1:15" hidden="1">
      <c r="A240" s="631" t="s">
        <v>720</v>
      </c>
      <c r="B240" s="631" t="s">
        <v>547</v>
      </c>
      <c r="C240" s="631" t="s">
        <v>548</v>
      </c>
      <c r="D240" s="631" t="s">
        <v>720</v>
      </c>
      <c r="E240" s="631" t="s">
        <v>699</v>
      </c>
      <c r="F240" s="631" t="s">
        <v>700</v>
      </c>
      <c r="G240" s="632" t="s">
        <v>514</v>
      </c>
      <c r="H240" s="631" t="s">
        <v>515</v>
      </c>
      <c r="I240" s="631" t="s">
        <v>525</v>
      </c>
      <c r="J240" s="631">
        <v>19</v>
      </c>
      <c r="K240" s="633">
        <v>474408597</v>
      </c>
      <c r="L240" s="634" t="s">
        <v>701</v>
      </c>
      <c r="M240" s="635" t="s">
        <v>518</v>
      </c>
      <c r="N240" s="636">
        <v>474408597</v>
      </c>
      <c r="O240" s="636" cm="1">
        <f t="array" ref="O240">_xlfn.IFS(J240 = 77, N240*265, J240=19, N240, J240=69, N240*28, J240=61, N240*4, J240=96, N240*22200)</f>
        <v>474408597</v>
      </c>
    </row>
    <row r="241" spans="1:15" hidden="1">
      <c r="A241" s="631" t="s">
        <v>720</v>
      </c>
      <c r="B241" s="631" t="s">
        <v>547</v>
      </c>
      <c r="C241" s="631" t="s">
        <v>548</v>
      </c>
      <c r="D241" s="631" t="s">
        <v>720</v>
      </c>
      <c r="E241" s="631" t="s">
        <v>699</v>
      </c>
      <c r="F241" s="631" t="s">
        <v>700</v>
      </c>
      <c r="G241" s="632" t="s">
        <v>514</v>
      </c>
      <c r="H241" s="631" t="s">
        <v>515</v>
      </c>
      <c r="I241" s="631" t="s">
        <v>535</v>
      </c>
      <c r="J241" s="631">
        <v>69</v>
      </c>
      <c r="K241" s="633">
        <v>0</v>
      </c>
      <c r="L241" s="634" t="s">
        <v>701</v>
      </c>
      <c r="M241" s="635" t="s">
        <v>518</v>
      </c>
      <c r="N241" s="636">
        <v>0</v>
      </c>
      <c r="O241" s="636" cm="1">
        <f t="array" ref="O241">_xlfn.IFS(J241 = 77, N241*265, J241=19, N241, J241=69, N241*28, J241=61, N241*4, J241=96, N241*22200)</f>
        <v>0</v>
      </c>
    </row>
    <row r="242" spans="1:15" hidden="1">
      <c r="A242" s="631" t="s">
        <v>721</v>
      </c>
      <c r="B242" s="631" t="s">
        <v>545</v>
      </c>
      <c r="C242" s="631" t="s">
        <v>545</v>
      </c>
      <c r="D242" s="631" t="s">
        <v>722</v>
      </c>
      <c r="E242" s="631" t="s">
        <v>723</v>
      </c>
      <c r="F242" s="631" t="s">
        <v>724</v>
      </c>
      <c r="G242" s="632" t="s">
        <v>514</v>
      </c>
      <c r="H242" s="631" t="s">
        <v>515</v>
      </c>
      <c r="I242" s="631" t="s">
        <v>525</v>
      </c>
      <c r="J242" s="631">
        <v>19</v>
      </c>
      <c r="K242" s="633">
        <v>0</v>
      </c>
      <c r="L242" s="634" t="s">
        <v>725</v>
      </c>
      <c r="M242" s="635" t="s">
        <v>518</v>
      </c>
      <c r="N242" s="636">
        <v>0</v>
      </c>
      <c r="O242" s="636" cm="1">
        <f t="array" ref="O242">_xlfn.IFS(J242 = 77, N242*265, J242=19, N242, J242=69, N242*28, J242=61, N242*4, J242=96, N242*22200)</f>
        <v>0</v>
      </c>
    </row>
    <row r="243" spans="1:15" hidden="1">
      <c r="A243" s="631" t="s">
        <v>721</v>
      </c>
      <c r="B243" s="631" t="s">
        <v>545</v>
      </c>
      <c r="C243" s="631" t="s">
        <v>545</v>
      </c>
      <c r="D243" s="631" t="s">
        <v>722</v>
      </c>
      <c r="E243" s="631" t="s">
        <v>723</v>
      </c>
      <c r="F243" s="631" t="s">
        <v>724</v>
      </c>
      <c r="G243" s="632" t="s">
        <v>514</v>
      </c>
      <c r="H243" s="631" t="s">
        <v>515</v>
      </c>
      <c r="I243" s="631" t="s">
        <v>516</v>
      </c>
      <c r="J243" s="631">
        <v>77</v>
      </c>
      <c r="K243" s="633">
        <v>0</v>
      </c>
      <c r="L243" s="634" t="s">
        <v>725</v>
      </c>
      <c r="M243" s="635" t="s">
        <v>518</v>
      </c>
      <c r="N243" s="636">
        <v>0</v>
      </c>
      <c r="O243" s="636" cm="1">
        <f t="array" ref="O243">_xlfn.IFS(J243 = 77, N243*265, J243=19, N243, J243=69, N243*28, J243=61, N243*4, J243=96, N243*22200)</f>
        <v>0</v>
      </c>
    </row>
    <row r="244" spans="1:15" hidden="1">
      <c r="A244" s="631" t="s">
        <v>721</v>
      </c>
      <c r="B244" s="631" t="s">
        <v>545</v>
      </c>
      <c r="C244" s="631" t="s">
        <v>545</v>
      </c>
      <c r="D244" s="631" t="s">
        <v>722</v>
      </c>
      <c r="E244" s="631" t="s">
        <v>723</v>
      </c>
      <c r="F244" s="631" t="s">
        <v>724</v>
      </c>
      <c r="G244" s="632" t="s">
        <v>514</v>
      </c>
      <c r="H244" s="631" t="s">
        <v>515</v>
      </c>
      <c r="I244" s="631" t="s">
        <v>535</v>
      </c>
      <c r="J244" s="631">
        <v>69</v>
      </c>
      <c r="K244" s="633">
        <v>0</v>
      </c>
      <c r="L244" s="634" t="s">
        <v>725</v>
      </c>
      <c r="M244" s="635" t="s">
        <v>518</v>
      </c>
      <c r="N244" s="636">
        <v>0</v>
      </c>
      <c r="O244" s="636" cm="1">
        <f t="array" ref="O244">_xlfn.IFS(J244 = 77, N244*265, J244=19, N244, J244=69, N244*28, J244=61, N244*4, J244=96, N244*22200)</f>
        <v>0</v>
      </c>
    </row>
    <row r="245" spans="1:15" hidden="1">
      <c r="A245" s="631" t="s">
        <v>726</v>
      </c>
      <c r="B245" s="631" t="s">
        <v>527</v>
      </c>
      <c r="C245" s="631" t="s">
        <v>527</v>
      </c>
      <c r="D245" s="631" t="s">
        <v>727</v>
      </c>
      <c r="E245" s="631" t="s">
        <v>723</v>
      </c>
      <c r="F245" s="631" t="s">
        <v>724</v>
      </c>
      <c r="G245" s="632" t="s">
        <v>514</v>
      </c>
      <c r="H245" s="631" t="s">
        <v>515</v>
      </c>
      <c r="I245" s="631" t="s">
        <v>525</v>
      </c>
      <c r="J245" s="631">
        <v>19</v>
      </c>
      <c r="K245" s="633">
        <v>0</v>
      </c>
      <c r="L245" s="634" t="s">
        <v>725</v>
      </c>
      <c r="M245" s="635" t="s">
        <v>518</v>
      </c>
      <c r="N245" s="636">
        <v>0</v>
      </c>
      <c r="O245" s="636" cm="1">
        <f t="array" ref="O245">_xlfn.IFS(J245 = 77, N245*265, J245=19, N245, J245=69, N245*28, J245=61, N245*4, J245=96, N245*22200)</f>
        <v>0</v>
      </c>
    </row>
    <row r="246" spans="1:15" hidden="1">
      <c r="A246" s="631" t="s">
        <v>728</v>
      </c>
      <c r="B246" s="631" t="s">
        <v>729</v>
      </c>
      <c r="C246" s="631" t="s">
        <v>730</v>
      </c>
      <c r="D246" s="631" t="s">
        <v>731</v>
      </c>
      <c r="E246" s="631" t="s">
        <v>723</v>
      </c>
      <c r="F246" s="631" t="s">
        <v>724</v>
      </c>
      <c r="G246" s="632" t="s">
        <v>514</v>
      </c>
      <c r="H246" s="631" t="s">
        <v>515</v>
      </c>
      <c r="I246" s="631" t="s">
        <v>525</v>
      </c>
      <c r="J246" s="631">
        <v>19</v>
      </c>
      <c r="K246" s="633">
        <v>0</v>
      </c>
      <c r="L246" s="634" t="s">
        <v>725</v>
      </c>
      <c r="M246" s="635" t="s">
        <v>518</v>
      </c>
      <c r="N246" s="636">
        <v>0</v>
      </c>
      <c r="O246" s="636" cm="1">
        <f t="array" ref="O246">_xlfn.IFS(J246 = 77, N246*265, J246=19, N246, J246=69, N246*28, J246=61, N246*4, J246=96, N246*22200)</f>
        <v>0</v>
      </c>
    </row>
    <row r="247" spans="1:15" hidden="1">
      <c r="A247" s="631" t="s">
        <v>728</v>
      </c>
      <c r="B247" s="631" t="s">
        <v>729</v>
      </c>
      <c r="C247" s="631" t="s">
        <v>730</v>
      </c>
      <c r="D247" s="631" t="s">
        <v>731</v>
      </c>
      <c r="E247" s="631" t="s">
        <v>723</v>
      </c>
      <c r="F247" s="631" t="s">
        <v>724</v>
      </c>
      <c r="G247" s="632" t="s">
        <v>514</v>
      </c>
      <c r="H247" s="631" t="s">
        <v>515</v>
      </c>
      <c r="I247" s="631" t="s">
        <v>516</v>
      </c>
      <c r="J247" s="631">
        <v>77</v>
      </c>
      <c r="K247" s="633">
        <v>0</v>
      </c>
      <c r="L247" s="634" t="s">
        <v>725</v>
      </c>
      <c r="M247" s="635" t="s">
        <v>518</v>
      </c>
      <c r="N247" s="636">
        <v>0</v>
      </c>
      <c r="O247" s="636" cm="1">
        <f t="array" ref="O247">_xlfn.IFS(J247 = 77, N247*265, J247=19, N247, J247=69, N247*28, J247=61, N247*4, J247=96, N247*22200)</f>
        <v>0</v>
      </c>
    </row>
    <row r="248" spans="1:15" hidden="1">
      <c r="A248" s="631" t="s">
        <v>728</v>
      </c>
      <c r="B248" s="631" t="s">
        <v>729</v>
      </c>
      <c r="C248" s="631" t="s">
        <v>730</v>
      </c>
      <c r="D248" s="631" t="s">
        <v>731</v>
      </c>
      <c r="E248" s="631" t="s">
        <v>723</v>
      </c>
      <c r="F248" s="631" t="s">
        <v>724</v>
      </c>
      <c r="G248" s="632" t="s">
        <v>514</v>
      </c>
      <c r="H248" s="631" t="s">
        <v>515</v>
      </c>
      <c r="I248" s="631" t="s">
        <v>535</v>
      </c>
      <c r="J248" s="631">
        <v>69</v>
      </c>
      <c r="K248" s="633">
        <v>0</v>
      </c>
      <c r="L248" s="634" t="s">
        <v>725</v>
      </c>
      <c r="M248" s="635" t="s">
        <v>518</v>
      </c>
      <c r="N248" s="636">
        <v>0</v>
      </c>
      <c r="O248" s="636" cm="1">
        <f t="array" ref="O248">_xlfn.IFS(J248 = 77, N248*265, J248=19, N248, J248=69, N248*28, J248=61, N248*4, J248=96, N248*22200)</f>
        <v>0</v>
      </c>
    </row>
    <row r="249" spans="1:15" hidden="1">
      <c r="A249" s="631" t="s">
        <v>732</v>
      </c>
      <c r="B249" s="631" t="s">
        <v>620</v>
      </c>
      <c r="C249" s="631" t="s">
        <v>620</v>
      </c>
      <c r="D249" s="631" t="s">
        <v>732</v>
      </c>
      <c r="E249" s="631" t="s">
        <v>603</v>
      </c>
      <c r="F249" s="631" t="s">
        <v>733</v>
      </c>
      <c r="G249" s="632" t="s">
        <v>514</v>
      </c>
      <c r="H249" s="631" t="s">
        <v>515</v>
      </c>
      <c r="I249" s="631" t="s">
        <v>525</v>
      </c>
      <c r="J249" s="631">
        <v>19</v>
      </c>
      <c r="K249" s="633">
        <v>20462556</v>
      </c>
      <c r="L249" s="634" t="s">
        <v>734</v>
      </c>
      <c r="M249" s="635" t="s">
        <v>518</v>
      </c>
      <c r="N249" s="636">
        <v>20462556</v>
      </c>
      <c r="O249" s="636" cm="1">
        <f t="array" ref="O249">_xlfn.IFS(J249 = 77, N249*265, J249=19, N249, J249=69, N249*28, J249=61, N249*4, J249=96, N249*22200)</f>
        <v>20462556</v>
      </c>
    </row>
    <row r="250" spans="1:15" hidden="1">
      <c r="A250" s="631" t="s">
        <v>732</v>
      </c>
      <c r="B250" s="631" t="s">
        <v>620</v>
      </c>
      <c r="C250" s="631" t="s">
        <v>620</v>
      </c>
      <c r="D250" s="631" t="s">
        <v>732</v>
      </c>
      <c r="E250" s="631" t="s">
        <v>603</v>
      </c>
      <c r="F250" s="631" t="s">
        <v>733</v>
      </c>
      <c r="G250" s="632" t="s">
        <v>514</v>
      </c>
      <c r="H250" s="631" t="s">
        <v>515</v>
      </c>
      <c r="I250" s="631" t="s">
        <v>516</v>
      </c>
      <c r="J250" s="631">
        <v>77</v>
      </c>
      <c r="K250" s="633">
        <v>0</v>
      </c>
      <c r="L250" s="634" t="s">
        <v>734</v>
      </c>
      <c r="M250" s="635" t="s">
        <v>518</v>
      </c>
      <c r="N250" s="636">
        <v>0</v>
      </c>
      <c r="O250" s="636" cm="1">
        <f t="array" ref="O250">_xlfn.IFS(J250 = 77, N250*265, J250=19, N250, J250=69, N250*28, J250=61, N250*4, J250=96, N250*22200)</f>
        <v>0</v>
      </c>
    </row>
    <row r="251" spans="1:15" hidden="1">
      <c r="A251" s="631" t="s">
        <v>732</v>
      </c>
      <c r="B251" s="631" t="s">
        <v>620</v>
      </c>
      <c r="C251" s="631" t="s">
        <v>620</v>
      </c>
      <c r="D251" s="631" t="s">
        <v>732</v>
      </c>
      <c r="E251" s="631" t="s">
        <v>603</v>
      </c>
      <c r="F251" s="631" t="s">
        <v>733</v>
      </c>
      <c r="G251" s="632" t="s">
        <v>514</v>
      </c>
      <c r="H251" s="631" t="s">
        <v>515</v>
      </c>
      <c r="I251" s="631" t="s">
        <v>535</v>
      </c>
      <c r="J251" s="631">
        <v>69</v>
      </c>
      <c r="K251" s="633">
        <v>0</v>
      </c>
      <c r="L251" s="634" t="s">
        <v>734</v>
      </c>
      <c r="M251" s="635" t="s">
        <v>518</v>
      </c>
      <c r="N251" s="636">
        <v>0</v>
      </c>
      <c r="O251" s="636" cm="1">
        <f t="array" ref="O251">_xlfn.IFS(J251 = 77, N251*265, J251=19, N251, J251=69, N251*28, J251=61, N251*4, J251=96, N251*22200)</f>
        <v>0</v>
      </c>
    </row>
    <row r="252" spans="1:15" hidden="1">
      <c r="A252" s="631" t="s">
        <v>735</v>
      </c>
      <c r="B252" s="631" t="s">
        <v>736</v>
      </c>
      <c r="C252" s="631" t="s">
        <v>736</v>
      </c>
      <c r="D252" s="631" t="s">
        <v>735</v>
      </c>
      <c r="E252" s="631" t="s">
        <v>603</v>
      </c>
      <c r="F252" s="631" t="s">
        <v>733</v>
      </c>
      <c r="G252" s="632" t="s">
        <v>514</v>
      </c>
      <c r="H252" s="631" t="s">
        <v>515</v>
      </c>
      <c r="I252" s="631" t="s">
        <v>525</v>
      </c>
      <c r="J252" s="631">
        <v>19</v>
      </c>
      <c r="K252" s="633">
        <v>113111999</v>
      </c>
      <c r="L252" s="634" t="s">
        <v>734</v>
      </c>
      <c r="M252" s="635" t="s">
        <v>518</v>
      </c>
      <c r="N252" s="636">
        <v>113111999</v>
      </c>
      <c r="O252" s="636" cm="1">
        <f t="array" ref="O252">_xlfn.IFS(J252 = 77, N252*265, J252=19, N252, J252=69, N252*28, J252=61, N252*4, J252=96, N252*22200)</f>
        <v>113111999</v>
      </c>
    </row>
    <row r="253" spans="1:15" hidden="1">
      <c r="A253" s="631" t="s">
        <v>735</v>
      </c>
      <c r="B253" s="631" t="s">
        <v>736</v>
      </c>
      <c r="C253" s="631" t="s">
        <v>736</v>
      </c>
      <c r="D253" s="631" t="s">
        <v>735</v>
      </c>
      <c r="E253" s="631" t="s">
        <v>603</v>
      </c>
      <c r="F253" s="631" t="s">
        <v>733</v>
      </c>
      <c r="G253" s="632" t="s">
        <v>514</v>
      </c>
      <c r="H253" s="631" t="s">
        <v>515</v>
      </c>
      <c r="I253" s="631" t="s">
        <v>516</v>
      </c>
      <c r="J253" s="631">
        <v>77</v>
      </c>
      <c r="K253" s="633">
        <v>0</v>
      </c>
      <c r="L253" s="634" t="s">
        <v>734</v>
      </c>
      <c r="M253" s="635" t="s">
        <v>518</v>
      </c>
      <c r="N253" s="636">
        <v>0</v>
      </c>
      <c r="O253" s="636" cm="1">
        <f t="array" ref="O253">_xlfn.IFS(J253 = 77, N253*265, J253=19, N253, J253=69, N253*28, J253=61, N253*4, J253=96, N253*22200)</f>
        <v>0</v>
      </c>
    </row>
    <row r="254" spans="1:15" hidden="1">
      <c r="A254" s="631" t="s">
        <v>735</v>
      </c>
      <c r="B254" s="631" t="s">
        <v>736</v>
      </c>
      <c r="C254" s="631" t="s">
        <v>736</v>
      </c>
      <c r="D254" s="631" t="s">
        <v>735</v>
      </c>
      <c r="E254" s="631" t="s">
        <v>603</v>
      </c>
      <c r="F254" s="631" t="s">
        <v>733</v>
      </c>
      <c r="G254" s="632" t="s">
        <v>514</v>
      </c>
      <c r="H254" s="631" t="s">
        <v>515</v>
      </c>
      <c r="I254" s="631" t="s">
        <v>535</v>
      </c>
      <c r="J254" s="631">
        <v>69</v>
      </c>
      <c r="K254" s="633">
        <v>0</v>
      </c>
      <c r="L254" s="634" t="s">
        <v>734</v>
      </c>
      <c r="M254" s="635" t="s">
        <v>518</v>
      </c>
      <c r="N254" s="636">
        <v>0</v>
      </c>
      <c r="O254" s="636" cm="1">
        <f t="array" ref="O254">_xlfn.IFS(J254 = 77, N254*265, J254=19, N254, J254=69, N254*28, J254=61, N254*4, J254=96, N254*22200)</f>
        <v>0</v>
      </c>
    </row>
    <row r="255" spans="1:15" hidden="1">
      <c r="A255" s="631" t="s">
        <v>737</v>
      </c>
      <c r="B255" s="631" t="s">
        <v>738</v>
      </c>
      <c r="C255" s="631" t="s">
        <v>739</v>
      </c>
      <c r="D255" s="631" t="s">
        <v>740</v>
      </c>
      <c r="E255" s="631" t="s">
        <v>741</v>
      </c>
      <c r="F255" s="631" t="s">
        <v>742</v>
      </c>
      <c r="G255" s="632" t="s">
        <v>514</v>
      </c>
      <c r="H255" s="631" t="s">
        <v>515</v>
      </c>
      <c r="I255" s="631" t="s">
        <v>535</v>
      </c>
      <c r="J255" s="631">
        <v>69</v>
      </c>
      <c r="K255" s="633">
        <v>0</v>
      </c>
      <c r="L255" s="634" t="s">
        <v>741</v>
      </c>
      <c r="M255" s="635" t="s">
        <v>518</v>
      </c>
      <c r="N255" s="636">
        <v>0</v>
      </c>
      <c r="O255" s="636" cm="1">
        <f t="array" ref="O255">_xlfn.IFS(J255 = 77, N255*265, J255=19, N255, J255=69, N255*28, J255=61, N255*4, J255=96, N255*22200)</f>
        <v>0</v>
      </c>
    </row>
    <row r="256" spans="1:15" hidden="1">
      <c r="A256" s="631" t="s">
        <v>743</v>
      </c>
      <c r="B256" s="631" t="s">
        <v>738</v>
      </c>
      <c r="C256" s="631" t="s">
        <v>744</v>
      </c>
      <c r="D256" s="631" t="s">
        <v>745</v>
      </c>
      <c r="E256" s="631" t="s">
        <v>741</v>
      </c>
      <c r="F256" s="631" t="s">
        <v>742</v>
      </c>
      <c r="G256" s="632" t="s">
        <v>514</v>
      </c>
      <c r="H256" s="631" t="s">
        <v>515</v>
      </c>
      <c r="I256" s="631" t="s">
        <v>525</v>
      </c>
      <c r="J256" s="631">
        <v>19</v>
      </c>
      <c r="K256" s="633">
        <v>0</v>
      </c>
      <c r="L256" s="634" t="s">
        <v>741</v>
      </c>
      <c r="M256" s="635" t="s">
        <v>518</v>
      </c>
      <c r="N256" s="636">
        <v>0</v>
      </c>
      <c r="O256" s="636" cm="1">
        <f t="array" ref="O256">_xlfn.IFS(J256 = 77, N256*265, J256=19, N256, J256=69, N256*28, J256=61, N256*4, J256=96, N256*22200)</f>
        <v>0</v>
      </c>
    </row>
    <row r="257" spans="1:15" hidden="1">
      <c r="A257" s="631" t="s">
        <v>746</v>
      </c>
      <c r="B257" s="631" t="s">
        <v>586</v>
      </c>
      <c r="C257" s="631" t="s">
        <v>747</v>
      </c>
      <c r="D257" s="631" t="s">
        <v>748</v>
      </c>
      <c r="E257" s="631" t="s">
        <v>741</v>
      </c>
      <c r="F257" s="631" t="s">
        <v>742</v>
      </c>
      <c r="G257" s="632" t="s">
        <v>514</v>
      </c>
      <c r="H257" s="631" t="s">
        <v>515</v>
      </c>
      <c r="I257" s="631" t="s">
        <v>535</v>
      </c>
      <c r="J257" s="631">
        <v>69</v>
      </c>
      <c r="K257" s="633">
        <v>0</v>
      </c>
      <c r="L257" s="634" t="s">
        <v>741</v>
      </c>
      <c r="M257" s="635" t="s">
        <v>518</v>
      </c>
      <c r="N257" s="636">
        <v>0</v>
      </c>
      <c r="O257" s="636" cm="1">
        <f t="array" ref="O257">_xlfn.IFS(J257 = 77, N257*265, J257=19, N257, J257=69, N257*28, J257=61, N257*4, J257=96, N257*22200)</f>
        <v>0</v>
      </c>
    </row>
    <row r="258" spans="1:15" hidden="1">
      <c r="A258" s="631" t="s">
        <v>749</v>
      </c>
      <c r="B258" s="631" t="s">
        <v>586</v>
      </c>
      <c r="C258" s="631" t="s">
        <v>747</v>
      </c>
      <c r="D258" s="631" t="s">
        <v>748</v>
      </c>
      <c r="E258" s="631" t="s">
        <v>741</v>
      </c>
      <c r="F258" s="631" t="s">
        <v>742</v>
      </c>
      <c r="G258" s="632" t="s">
        <v>514</v>
      </c>
      <c r="H258" s="631" t="s">
        <v>515</v>
      </c>
      <c r="I258" s="631" t="s">
        <v>535</v>
      </c>
      <c r="J258" s="631">
        <v>69</v>
      </c>
      <c r="K258" s="633">
        <v>0</v>
      </c>
      <c r="L258" s="634" t="s">
        <v>741</v>
      </c>
      <c r="M258" s="635" t="s">
        <v>518</v>
      </c>
      <c r="N258" s="636">
        <v>0</v>
      </c>
      <c r="O258" s="636" cm="1">
        <f t="array" ref="O258">_xlfn.IFS(J258 = 77, N258*265, J258=19, N258, J258=69, N258*28, J258=61, N258*4, J258=96, N258*22200)</f>
        <v>0</v>
      </c>
    </row>
    <row r="259" spans="1:15" hidden="1">
      <c r="A259" s="631" t="s">
        <v>750</v>
      </c>
      <c r="B259" s="631" t="s">
        <v>659</v>
      </c>
      <c r="C259" s="631" t="s">
        <v>751</v>
      </c>
      <c r="D259" s="631" t="s">
        <v>752</v>
      </c>
      <c r="E259" s="631" t="s">
        <v>741</v>
      </c>
      <c r="F259" s="631" t="s">
        <v>742</v>
      </c>
      <c r="G259" s="632" t="s">
        <v>514</v>
      </c>
      <c r="H259" s="631" t="s">
        <v>515</v>
      </c>
      <c r="I259" s="631" t="s">
        <v>535</v>
      </c>
      <c r="J259" s="631">
        <v>69</v>
      </c>
      <c r="K259" s="633">
        <v>0</v>
      </c>
      <c r="L259" s="634" t="s">
        <v>741</v>
      </c>
      <c r="M259" s="635" t="s">
        <v>518</v>
      </c>
      <c r="N259" s="636">
        <v>0</v>
      </c>
      <c r="O259" s="636" cm="1">
        <f t="array" ref="O259">_xlfn.IFS(J259 = 77, N259*265, J259=19, N259, J259=69, N259*28, J259=61, N259*4, J259=96, N259*22200)</f>
        <v>0</v>
      </c>
    </row>
    <row r="260" spans="1:15" hidden="1">
      <c r="A260" s="631" t="s">
        <v>753</v>
      </c>
      <c r="B260" s="631" t="s">
        <v>569</v>
      </c>
      <c r="C260" s="631" t="s">
        <v>754</v>
      </c>
      <c r="D260" s="631" t="s">
        <v>755</v>
      </c>
      <c r="E260" s="631" t="s">
        <v>741</v>
      </c>
      <c r="F260" s="631" t="s">
        <v>742</v>
      </c>
      <c r="G260" s="632" t="s">
        <v>514</v>
      </c>
      <c r="H260" s="631" t="s">
        <v>515</v>
      </c>
      <c r="I260" s="631" t="s">
        <v>535</v>
      </c>
      <c r="J260" s="631">
        <v>69</v>
      </c>
      <c r="K260" s="633">
        <v>0</v>
      </c>
      <c r="L260" s="634" t="s">
        <v>741</v>
      </c>
      <c r="M260" s="635" t="s">
        <v>518</v>
      </c>
      <c r="N260" s="636">
        <v>0</v>
      </c>
      <c r="O260" s="636" cm="1">
        <f t="array" ref="O260">_xlfn.IFS(J260 = 77, N260*265, J260=19, N260, J260=69, N260*28, J260=61, N260*4, J260=96, N260*22200)</f>
        <v>0</v>
      </c>
    </row>
    <row r="261" spans="1:15" hidden="1">
      <c r="A261" s="631" t="s">
        <v>756</v>
      </c>
      <c r="B261" s="631" t="s">
        <v>757</v>
      </c>
      <c r="C261" s="631" t="s">
        <v>758</v>
      </c>
      <c r="D261" s="631" t="s">
        <v>759</v>
      </c>
      <c r="E261" s="631" t="s">
        <v>741</v>
      </c>
      <c r="F261" s="631" t="s">
        <v>742</v>
      </c>
      <c r="G261" s="632" t="s">
        <v>514</v>
      </c>
      <c r="H261" s="631" t="s">
        <v>515</v>
      </c>
      <c r="I261" s="631" t="s">
        <v>525</v>
      </c>
      <c r="J261" s="631">
        <v>19</v>
      </c>
      <c r="K261" s="633">
        <v>0</v>
      </c>
      <c r="L261" s="634" t="s">
        <v>741</v>
      </c>
      <c r="M261" s="635" t="s">
        <v>518</v>
      </c>
      <c r="N261" s="636">
        <v>0</v>
      </c>
      <c r="O261" s="636" cm="1">
        <f t="array" ref="O261">_xlfn.IFS(J261 = 77, N261*265, J261=19, N261, J261=69, N261*28, J261=61, N261*4, J261=96, N261*22200)</f>
        <v>0</v>
      </c>
    </row>
    <row r="262" spans="1:15" hidden="1">
      <c r="A262" s="631" t="s">
        <v>760</v>
      </c>
      <c r="B262" s="631" t="s">
        <v>761</v>
      </c>
      <c r="C262" s="631" t="s">
        <v>762</v>
      </c>
      <c r="D262" s="631" t="s">
        <v>763</v>
      </c>
      <c r="E262" s="631" t="s">
        <v>741</v>
      </c>
      <c r="F262" s="631" t="s">
        <v>742</v>
      </c>
      <c r="G262" s="632" t="s">
        <v>514</v>
      </c>
      <c r="H262" s="631" t="s">
        <v>515</v>
      </c>
      <c r="I262" s="631" t="s">
        <v>535</v>
      </c>
      <c r="J262" s="631">
        <v>69</v>
      </c>
      <c r="K262" s="633">
        <v>0</v>
      </c>
      <c r="L262" s="634" t="s">
        <v>741</v>
      </c>
      <c r="M262" s="635" t="s">
        <v>518</v>
      </c>
      <c r="N262" s="636">
        <v>0</v>
      </c>
      <c r="O262" s="636" cm="1">
        <f t="array" ref="O262">_xlfn.IFS(J262 = 77, N262*265, J262=19, N262, J262=69, N262*28, J262=61, N262*4, J262=96, N262*22200)</f>
        <v>0</v>
      </c>
    </row>
    <row r="263" spans="1:15" hidden="1">
      <c r="A263" s="631" t="s">
        <v>764</v>
      </c>
      <c r="B263" s="631" t="s">
        <v>626</v>
      </c>
      <c r="C263" s="631" t="s">
        <v>765</v>
      </c>
      <c r="D263" s="631" t="s">
        <v>766</v>
      </c>
      <c r="E263" s="631" t="s">
        <v>741</v>
      </c>
      <c r="F263" s="631" t="s">
        <v>742</v>
      </c>
      <c r="G263" s="632" t="s">
        <v>514</v>
      </c>
      <c r="H263" s="631" t="s">
        <v>515</v>
      </c>
      <c r="I263" s="631" t="s">
        <v>535</v>
      </c>
      <c r="J263" s="631">
        <v>69</v>
      </c>
      <c r="K263" s="633">
        <v>0</v>
      </c>
      <c r="L263" s="634" t="s">
        <v>741</v>
      </c>
      <c r="M263" s="635" t="s">
        <v>518</v>
      </c>
      <c r="N263" s="636">
        <v>0</v>
      </c>
      <c r="O263" s="636" cm="1">
        <f t="array" ref="O263">_xlfn.IFS(J263 = 77, N263*265, J263=19, N263, J263=69, N263*28, J263=61, N263*4, J263=96, N263*22200)</f>
        <v>0</v>
      </c>
    </row>
    <row r="264" spans="1:15" hidden="1">
      <c r="A264" s="631" t="s">
        <v>767</v>
      </c>
      <c r="B264" s="631" t="s">
        <v>659</v>
      </c>
      <c r="C264" s="631" t="s">
        <v>751</v>
      </c>
      <c r="D264" s="631" t="s">
        <v>768</v>
      </c>
      <c r="E264" s="631" t="s">
        <v>741</v>
      </c>
      <c r="F264" s="631" t="s">
        <v>742</v>
      </c>
      <c r="G264" s="632" t="s">
        <v>514</v>
      </c>
      <c r="H264" s="631" t="s">
        <v>515</v>
      </c>
      <c r="I264" s="631" t="s">
        <v>535</v>
      </c>
      <c r="J264" s="631">
        <v>69</v>
      </c>
      <c r="K264" s="633">
        <v>0</v>
      </c>
      <c r="L264" s="634" t="s">
        <v>741</v>
      </c>
      <c r="M264" s="635" t="s">
        <v>518</v>
      </c>
      <c r="N264" s="636">
        <v>0</v>
      </c>
      <c r="O264" s="636" cm="1">
        <f t="array" ref="O264">_xlfn.IFS(J264 = 77, N264*265, J264=19, N264, J264=69, N264*28, J264=61, N264*4, J264=96, N264*22200)</f>
        <v>0</v>
      </c>
    </row>
    <row r="265" spans="1:15" hidden="1">
      <c r="A265" s="631" t="s">
        <v>769</v>
      </c>
      <c r="B265" s="631" t="s">
        <v>770</v>
      </c>
      <c r="C265" s="631" t="s">
        <v>771</v>
      </c>
      <c r="D265" s="631" t="s">
        <v>772</v>
      </c>
      <c r="E265" s="631" t="s">
        <v>741</v>
      </c>
      <c r="F265" s="631" t="s">
        <v>742</v>
      </c>
      <c r="G265" s="632" t="s">
        <v>514</v>
      </c>
      <c r="H265" s="631" t="s">
        <v>515</v>
      </c>
      <c r="I265" s="631" t="s">
        <v>525</v>
      </c>
      <c r="J265" s="631">
        <v>19</v>
      </c>
      <c r="K265" s="633">
        <v>0</v>
      </c>
      <c r="L265" s="634" t="s">
        <v>741</v>
      </c>
      <c r="M265" s="635" t="s">
        <v>518</v>
      </c>
      <c r="N265" s="636">
        <v>0</v>
      </c>
      <c r="O265" s="636" cm="1">
        <f t="array" ref="O265">_xlfn.IFS(J265 = 77, N265*265, J265=19, N265, J265=69, N265*28, J265=61, N265*4, J265=96, N265*22200)</f>
        <v>0</v>
      </c>
    </row>
    <row r="266" spans="1:15" hidden="1">
      <c r="A266" s="631" t="s">
        <v>773</v>
      </c>
      <c r="B266" s="631" t="s">
        <v>761</v>
      </c>
      <c r="C266" s="631" t="s">
        <v>774</v>
      </c>
      <c r="D266" s="631" t="s">
        <v>775</v>
      </c>
      <c r="E266" s="631" t="s">
        <v>741</v>
      </c>
      <c r="F266" s="631" t="s">
        <v>742</v>
      </c>
      <c r="G266" s="632" t="s">
        <v>514</v>
      </c>
      <c r="H266" s="631" t="s">
        <v>515</v>
      </c>
      <c r="I266" s="631" t="s">
        <v>535</v>
      </c>
      <c r="J266" s="631">
        <v>69</v>
      </c>
      <c r="K266" s="633">
        <v>0</v>
      </c>
      <c r="L266" s="634" t="s">
        <v>741</v>
      </c>
      <c r="M266" s="635" t="s">
        <v>518</v>
      </c>
      <c r="N266" s="636">
        <v>0</v>
      </c>
      <c r="O266" s="636" cm="1">
        <f t="array" ref="O266">_xlfn.IFS(J266 = 77, N266*265, J266=19, N266, J266=69, N266*28, J266=61, N266*4, J266=96, N266*22200)</f>
        <v>0</v>
      </c>
    </row>
    <row r="267" spans="1:15" hidden="1">
      <c r="A267" s="631" t="s">
        <v>776</v>
      </c>
      <c r="B267" s="631" t="s">
        <v>777</v>
      </c>
      <c r="C267" s="631" t="s">
        <v>778</v>
      </c>
      <c r="D267" s="631" t="s">
        <v>779</v>
      </c>
      <c r="E267" s="631" t="s">
        <v>741</v>
      </c>
      <c r="F267" s="631" t="s">
        <v>742</v>
      </c>
      <c r="G267" s="632" t="s">
        <v>514</v>
      </c>
      <c r="H267" s="631" t="s">
        <v>515</v>
      </c>
      <c r="I267" s="631" t="s">
        <v>535</v>
      </c>
      <c r="J267" s="631">
        <v>69</v>
      </c>
      <c r="K267" s="633">
        <v>0</v>
      </c>
      <c r="L267" s="634" t="s">
        <v>741</v>
      </c>
      <c r="M267" s="635" t="s">
        <v>518</v>
      </c>
      <c r="N267" s="636">
        <v>0</v>
      </c>
      <c r="O267" s="636" cm="1">
        <f t="array" ref="O267">_xlfn.IFS(J267 = 77, N267*265, J267=19, N267, J267=69, N267*28, J267=61, N267*4, J267=96, N267*22200)</f>
        <v>0</v>
      </c>
    </row>
    <row r="268" spans="1:15" hidden="1">
      <c r="A268" s="631" t="s">
        <v>780</v>
      </c>
      <c r="B268" s="631" t="s">
        <v>781</v>
      </c>
      <c r="C268" s="631" t="s">
        <v>782</v>
      </c>
      <c r="D268" s="631" t="s">
        <v>783</v>
      </c>
      <c r="E268" s="631" t="s">
        <v>741</v>
      </c>
      <c r="F268" s="631" t="s">
        <v>742</v>
      </c>
      <c r="G268" s="632" t="s">
        <v>514</v>
      </c>
      <c r="H268" s="631" t="s">
        <v>515</v>
      </c>
      <c r="I268" s="631" t="s">
        <v>535</v>
      </c>
      <c r="J268" s="631">
        <v>69</v>
      </c>
      <c r="K268" s="633">
        <v>0</v>
      </c>
      <c r="L268" s="634" t="s">
        <v>741</v>
      </c>
      <c r="M268" s="635" t="s">
        <v>518</v>
      </c>
      <c r="N268" s="636">
        <v>0</v>
      </c>
      <c r="O268" s="636" cm="1">
        <f t="array" ref="O268">_xlfn.IFS(J268 = 77, N268*265, J268=19, N268, J268=69, N268*28, J268=61, N268*4, J268=96, N268*22200)</f>
        <v>0</v>
      </c>
    </row>
    <row r="269" spans="1:15" hidden="1">
      <c r="A269" s="631" t="s">
        <v>784</v>
      </c>
      <c r="B269" s="631" t="s">
        <v>781</v>
      </c>
      <c r="C269" s="631" t="s">
        <v>782</v>
      </c>
      <c r="D269" s="631" t="s">
        <v>783</v>
      </c>
      <c r="E269" s="631" t="s">
        <v>741</v>
      </c>
      <c r="F269" s="631" t="s">
        <v>742</v>
      </c>
      <c r="G269" s="632" t="s">
        <v>514</v>
      </c>
      <c r="H269" s="631" t="s">
        <v>515</v>
      </c>
      <c r="I269" s="631" t="s">
        <v>535</v>
      </c>
      <c r="J269" s="631">
        <v>69</v>
      </c>
      <c r="K269" s="633">
        <v>0</v>
      </c>
      <c r="L269" s="634" t="s">
        <v>741</v>
      </c>
      <c r="M269" s="635" t="s">
        <v>518</v>
      </c>
      <c r="N269" s="636">
        <v>0</v>
      </c>
      <c r="O269" s="636" cm="1">
        <f t="array" ref="O269">_xlfn.IFS(J269 = 77, N269*265, J269=19, N269, J269=69, N269*28, J269=61, N269*4, J269=96, N269*22200)</f>
        <v>0</v>
      </c>
    </row>
    <row r="270" spans="1:15" hidden="1">
      <c r="A270" s="631" t="s">
        <v>785</v>
      </c>
      <c r="B270" s="631" t="s">
        <v>781</v>
      </c>
      <c r="C270" s="631" t="s">
        <v>782</v>
      </c>
      <c r="D270" s="631" t="s">
        <v>783</v>
      </c>
      <c r="E270" s="631" t="s">
        <v>741</v>
      </c>
      <c r="F270" s="631" t="s">
        <v>742</v>
      </c>
      <c r="G270" s="632" t="s">
        <v>514</v>
      </c>
      <c r="H270" s="631" t="s">
        <v>515</v>
      </c>
      <c r="I270" s="631" t="s">
        <v>535</v>
      </c>
      <c r="J270" s="631">
        <v>69</v>
      </c>
      <c r="K270" s="633">
        <v>0</v>
      </c>
      <c r="L270" s="634" t="s">
        <v>741</v>
      </c>
      <c r="M270" s="635" t="s">
        <v>518</v>
      </c>
      <c r="N270" s="636">
        <v>0</v>
      </c>
      <c r="O270" s="636" cm="1">
        <f t="array" ref="O270">_xlfn.IFS(J270 = 77, N270*265, J270=19, N270, J270=69, N270*28, J270=61, N270*4, J270=96, N270*22200)</f>
        <v>0</v>
      </c>
    </row>
    <row r="271" spans="1:15" hidden="1">
      <c r="A271" s="631" t="s">
        <v>786</v>
      </c>
      <c r="B271" s="631" t="s">
        <v>781</v>
      </c>
      <c r="C271" s="631" t="s">
        <v>782</v>
      </c>
      <c r="D271" s="631" t="s">
        <v>783</v>
      </c>
      <c r="E271" s="631" t="s">
        <v>741</v>
      </c>
      <c r="F271" s="631" t="s">
        <v>742</v>
      </c>
      <c r="G271" s="632" t="s">
        <v>514</v>
      </c>
      <c r="H271" s="631" t="s">
        <v>515</v>
      </c>
      <c r="I271" s="631" t="s">
        <v>535</v>
      </c>
      <c r="J271" s="631">
        <v>69</v>
      </c>
      <c r="K271" s="633">
        <v>0</v>
      </c>
      <c r="L271" s="634" t="s">
        <v>741</v>
      </c>
      <c r="M271" s="635" t="s">
        <v>518</v>
      </c>
      <c r="N271" s="636">
        <v>0</v>
      </c>
      <c r="O271" s="636" cm="1">
        <f t="array" ref="O271">_xlfn.IFS(J271 = 77, N271*265, J271=19, N271, J271=69, N271*28, J271=61, N271*4, J271=96, N271*22200)</f>
        <v>0</v>
      </c>
    </row>
    <row r="272" spans="1:15" hidden="1">
      <c r="A272" s="631" t="s">
        <v>787</v>
      </c>
      <c r="B272" s="631" t="s">
        <v>781</v>
      </c>
      <c r="C272" s="631" t="s">
        <v>782</v>
      </c>
      <c r="D272" s="631" t="s">
        <v>783</v>
      </c>
      <c r="E272" s="631" t="s">
        <v>741</v>
      </c>
      <c r="F272" s="631" t="s">
        <v>742</v>
      </c>
      <c r="G272" s="632" t="s">
        <v>514</v>
      </c>
      <c r="H272" s="631" t="s">
        <v>515</v>
      </c>
      <c r="I272" s="631" t="s">
        <v>535</v>
      </c>
      <c r="J272" s="631">
        <v>69</v>
      </c>
      <c r="K272" s="633">
        <v>0</v>
      </c>
      <c r="L272" s="634" t="s">
        <v>741</v>
      </c>
      <c r="M272" s="635" t="s">
        <v>518</v>
      </c>
      <c r="N272" s="636">
        <v>0</v>
      </c>
      <c r="O272" s="636" cm="1">
        <f t="array" ref="O272">_xlfn.IFS(J272 = 77, N272*265, J272=19, N272, J272=69, N272*28, J272=61, N272*4, J272=96, N272*22200)</f>
        <v>0</v>
      </c>
    </row>
    <row r="273" spans="1:15" hidden="1">
      <c r="A273" s="631" t="s">
        <v>788</v>
      </c>
      <c r="B273" s="631" t="s">
        <v>738</v>
      </c>
      <c r="C273" s="631" t="s">
        <v>789</v>
      </c>
      <c r="D273" s="631" t="s">
        <v>790</v>
      </c>
      <c r="E273" s="631" t="s">
        <v>741</v>
      </c>
      <c r="F273" s="631" t="s">
        <v>742</v>
      </c>
      <c r="G273" s="632" t="s">
        <v>514</v>
      </c>
      <c r="H273" s="631" t="s">
        <v>515</v>
      </c>
      <c r="I273" s="631" t="s">
        <v>535</v>
      </c>
      <c r="J273" s="631">
        <v>69</v>
      </c>
      <c r="K273" s="633">
        <v>0</v>
      </c>
      <c r="L273" s="634" t="s">
        <v>741</v>
      </c>
      <c r="M273" s="635" t="s">
        <v>518</v>
      </c>
      <c r="N273" s="636">
        <v>0</v>
      </c>
      <c r="O273" s="636" cm="1">
        <f t="array" ref="O273">_xlfn.IFS(J273 = 77, N273*265, J273=19, N273, J273=69, N273*28, J273=61, N273*4, J273=96, N273*22200)</f>
        <v>0</v>
      </c>
    </row>
    <row r="274" spans="1:15" hidden="1">
      <c r="A274" s="631" t="s">
        <v>791</v>
      </c>
      <c r="B274" s="631" t="s">
        <v>738</v>
      </c>
      <c r="C274" s="631" t="s">
        <v>789</v>
      </c>
      <c r="D274" s="631" t="s">
        <v>790</v>
      </c>
      <c r="E274" s="631" t="s">
        <v>741</v>
      </c>
      <c r="F274" s="631" t="s">
        <v>742</v>
      </c>
      <c r="G274" s="632" t="s">
        <v>514</v>
      </c>
      <c r="H274" s="631" t="s">
        <v>515</v>
      </c>
      <c r="I274" s="631" t="s">
        <v>535</v>
      </c>
      <c r="J274" s="631">
        <v>69</v>
      </c>
      <c r="K274" s="633">
        <v>0</v>
      </c>
      <c r="L274" s="634" t="s">
        <v>741</v>
      </c>
      <c r="M274" s="635" t="s">
        <v>518</v>
      </c>
      <c r="N274" s="636">
        <v>0</v>
      </c>
      <c r="O274" s="636" cm="1">
        <f t="array" ref="O274">_xlfn.IFS(J274 = 77, N274*265, J274=19, N274, J274=69, N274*28, J274=61, N274*4, J274=96, N274*22200)</f>
        <v>0</v>
      </c>
    </row>
    <row r="275" spans="1:15" hidden="1">
      <c r="A275" s="631" t="s">
        <v>792</v>
      </c>
      <c r="B275" s="631" t="s">
        <v>738</v>
      </c>
      <c r="C275" s="631" t="s">
        <v>789</v>
      </c>
      <c r="D275" s="631" t="s">
        <v>790</v>
      </c>
      <c r="E275" s="631" t="s">
        <v>741</v>
      </c>
      <c r="F275" s="631" t="s">
        <v>742</v>
      </c>
      <c r="G275" s="632" t="s">
        <v>514</v>
      </c>
      <c r="H275" s="631" t="s">
        <v>515</v>
      </c>
      <c r="I275" s="631" t="s">
        <v>535</v>
      </c>
      <c r="J275" s="631">
        <v>69</v>
      </c>
      <c r="K275" s="633">
        <v>0</v>
      </c>
      <c r="L275" s="634" t="s">
        <v>741</v>
      </c>
      <c r="M275" s="635" t="s">
        <v>518</v>
      </c>
      <c r="N275" s="636">
        <v>0</v>
      </c>
      <c r="O275" s="636" cm="1">
        <f t="array" ref="O275">_xlfn.IFS(J275 = 77, N275*265, J275=19, N275, J275=69, N275*28, J275=61, N275*4, J275=96, N275*22200)</f>
        <v>0</v>
      </c>
    </row>
    <row r="276" spans="1:15" hidden="1">
      <c r="A276" s="631" t="s">
        <v>793</v>
      </c>
      <c r="B276" s="631" t="s">
        <v>770</v>
      </c>
      <c r="C276" s="631" t="s">
        <v>794</v>
      </c>
      <c r="D276" s="631" t="s">
        <v>795</v>
      </c>
      <c r="E276" s="631" t="s">
        <v>741</v>
      </c>
      <c r="F276" s="631" t="s">
        <v>742</v>
      </c>
      <c r="G276" s="632" t="s">
        <v>514</v>
      </c>
      <c r="H276" s="631" t="s">
        <v>515</v>
      </c>
      <c r="I276" s="631" t="s">
        <v>535</v>
      </c>
      <c r="J276" s="631">
        <v>69</v>
      </c>
      <c r="K276" s="633">
        <v>0</v>
      </c>
      <c r="L276" s="634" t="s">
        <v>741</v>
      </c>
      <c r="M276" s="635" t="s">
        <v>518</v>
      </c>
      <c r="N276" s="636">
        <v>0</v>
      </c>
      <c r="O276" s="636" cm="1">
        <f t="array" ref="O276">_xlfn.IFS(J276 = 77, N276*265, J276=19, N276, J276=69, N276*28, J276=61, N276*4, J276=96, N276*22200)</f>
        <v>0</v>
      </c>
    </row>
    <row r="277" spans="1:15" hidden="1">
      <c r="A277" s="631" t="s">
        <v>796</v>
      </c>
      <c r="B277" s="631" t="s">
        <v>781</v>
      </c>
      <c r="C277" s="631" t="s">
        <v>797</v>
      </c>
      <c r="D277" s="631" t="s">
        <v>798</v>
      </c>
      <c r="E277" s="631" t="s">
        <v>741</v>
      </c>
      <c r="F277" s="631" t="s">
        <v>742</v>
      </c>
      <c r="G277" s="632" t="s">
        <v>514</v>
      </c>
      <c r="H277" s="631" t="s">
        <v>515</v>
      </c>
      <c r="I277" s="631" t="s">
        <v>535</v>
      </c>
      <c r="J277" s="631">
        <v>69</v>
      </c>
      <c r="K277" s="633">
        <v>0</v>
      </c>
      <c r="L277" s="634" t="s">
        <v>741</v>
      </c>
      <c r="M277" s="635" t="s">
        <v>518</v>
      </c>
      <c r="N277" s="636">
        <v>0</v>
      </c>
      <c r="O277" s="636" cm="1">
        <f t="array" ref="O277">_xlfn.IFS(J277 = 77, N277*265, J277=19, N277, J277=69, N277*28, J277=61, N277*4, J277=96, N277*22200)</f>
        <v>0</v>
      </c>
    </row>
    <row r="278" spans="1:15" hidden="1">
      <c r="A278" s="631" t="s">
        <v>799</v>
      </c>
      <c r="B278" s="631" t="s">
        <v>781</v>
      </c>
      <c r="C278" s="631" t="s">
        <v>797</v>
      </c>
      <c r="D278" s="631" t="s">
        <v>798</v>
      </c>
      <c r="E278" s="631" t="s">
        <v>741</v>
      </c>
      <c r="F278" s="631" t="s">
        <v>742</v>
      </c>
      <c r="G278" s="632" t="s">
        <v>514</v>
      </c>
      <c r="H278" s="631" t="s">
        <v>515</v>
      </c>
      <c r="I278" s="631" t="s">
        <v>535</v>
      </c>
      <c r="J278" s="631">
        <v>69</v>
      </c>
      <c r="K278" s="633">
        <v>0</v>
      </c>
      <c r="L278" s="634" t="s">
        <v>741</v>
      </c>
      <c r="M278" s="635" t="s">
        <v>518</v>
      </c>
      <c r="N278" s="636">
        <v>0</v>
      </c>
      <c r="O278" s="636" cm="1">
        <f t="array" ref="O278">_xlfn.IFS(J278 = 77, N278*265, J278=19, N278, J278=69, N278*28, J278=61, N278*4, J278=96, N278*22200)</f>
        <v>0</v>
      </c>
    </row>
    <row r="279" spans="1:15" hidden="1">
      <c r="A279" s="631" t="s">
        <v>800</v>
      </c>
      <c r="B279" s="631" t="s">
        <v>738</v>
      </c>
      <c r="C279" s="631" t="s">
        <v>739</v>
      </c>
      <c r="D279" s="631" t="s">
        <v>740</v>
      </c>
      <c r="E279" s="631" t="s">
        <v>741</v>
      </c>
      <c r="F279" s="631" t="s">
        <v>742</v>
      </c>
      <c r="G279" s="632" t="s">
        <v>514</v>
      </c>
      <c r="H279" s="631" t="s">
        <v>515</v>
      </c>
      <c r="I279" s="631" t="s">
        <v>535</v>
      </c>
      <c r="J279" s="631">
        <v>69</v>
      </c>
      <c r="K279" s="633">
        <v>0</v>
      </c>
      <c r="L279" s="634" t="s">
        <v>741</v>
      </c>
      <c r="M279" s="635" t="s">
        <v>518</v>
      </c>
      <c r="N279" s="636">
        <v>0</v>
      </c>
      <c r="O279" s="636" cm="1">
        <f t="array" ref="O279">_xlfn.IFS(J279 = 77, N279*265, J279=19, N279, J279=69, N279*28, J279=61, N279*4, J279=96, N279*22200)</f>
        <v>0</v>
      </c>
    </row>
    <row r="280" spans="1:15" hidden="1">
      <c r="A280" s="631" t="s">
        <v>801</v>
      </c>
      <c r="B280" s="631" t="s">
        <v>659</v>
      </c>
      <c r="C280" s="631" t="s">
        <v>802</v>
      </c>
      <c r="D280" s="631" t="s">
        <v>803</v>
      </c>
      <c r="E280" s="631" t="s">
        <v>741</v>
      </c>
      <c r="F280" s="631" t="s">
        <v>742</v>
      </c>
      <c r="G280" s="632" t="s">
        <v>514</v>
      </c>
      <c r="H280" s="631" t="s">
        <v>515</v>
      </c>
      <c r="I280" s="631" t="s">
        <v>535</v>
      </c>
      <c r="J280" s="631">
        <v>69</v>
      </c>
      <c r="K280" s="633">
        <v>0</v>
      </c>
      <c r="L280" s="634" t="s">
        <v>741</v>
      </c>
      <c r="M280" s="635" t="s">
        <v>518</v>
      </c>
      <c r="N280" s="636">
        <v>0</v>
      </c>
      <c r="O280" s="636" cm="1">
        <f t="array" ref="O280">_xlfn.IFS(J280 = 77, N280*265, J280=19, N280, J280=69, N280*28, J280=61, N280*4, J280=96, N280*22200)</f>
        <v>0</v>
      </c>
    </row>
    <row r="281" spans="1:15" hidden="1">
      <c r="A281" s="631" t="s">
        <v>804</v>
      </c>
      <c r="B281" s="631" t="s">
        <v>659</v>
      </c>
      <c r="C281" s="631" t="s">
        <v>802</v>
      </c>
      <c r="D281" s="631" t="s">
        <v>803</v>
      </c>
      <c r="E281" s="631" t="s">
        <v>741</v>
      </c>
      <c r="F281" s="631" t="s">
        <v>742</v>
      </c>
      <c r="G281" s="632" t="s">
        <v>514</v>
      </c>
      <c r="H281" s="631" t="s">
        <v>515</v>
      </c>
      <c r="I281" s="631" t="s">
        <v>535</v>
      </c>
      <c r="J281" s="631">
        <v>69</v>
      </c>
      <c r="K281" s="633">
        <v>0</v>
      </c>
      <c r="L281" s="634" t="s">
        <v>741</v>
      </c>
      <c r="M281" s="635" t="s">
        <v>518</v>
      </c>
      <c r="N281" s="636">
        <v>0</v>
      </c>
      <c r="O281" s="636" cm="1">
        <f t="array" ref="O281">_xlfn.IFS(J281 = 77, N281*265, J281=19, N281, J281=69, N281*28, J281=61, N281*4, J281=96, N281*22200)</f>
        <v>0</v>
      </c>
    </row>
    <row r="282" spans="1:15" hidden="1">
      <c r="A282" s="631" t="s">
        <v>805</v>
      </c>
      <c r="B282" s="631" t="s">
        <v>569</v>
      </c>
      <c r="C282" s="631" t="s">
        <v>806</v>
      </c>
      <c r="D282" s="631" t="s">
        <v>807</v>
      </c>
      <c r="E282" s="631" t="s">
        <v>741</v>
      </c>
      <c r="F282" s="631" t="s">
        <v>742</v>
      </c>
      <c r="G282" s="632" t="s">
        <v>514</v>
      </c>
      <c r="H282" s="631" t="s">
        <v>515</v>
      </c>
      <c r="I282" s="631" t="s">
        <v>535</v>
      </c>
      <c r="J282" s="631">
        <v>69</v>
      </c>
      <c r="K282" s="633">
        <v>0</v>
      </c>
      <c r="L282" s="634" t="s">
        <v>741</v>
      </c>
      <c r="M282" s="635" t="s">
        <v>518</v>
      </c>
      <c r="N282" s="636">
        <v>0</v>
      </c>
      <c r="O282" s="636" cm="1">
        <f t="array" ref="O282">_xlfn.IFS(J282 = 77, N282*265, J282=19, N282, J282=69, N282*28, J282=61, N282*4, J282=96, N282*22200)</f>
        <v>0</v>
      </c>
    </row>
    <row r="283" spans="1:15" hidden="1">
      <c r="A283" s="631" t="s">
        <v>808</v>
      </c>
      <c r="B283" s="631" t="s">
        <v>569</v>
      </c>
      <c r="C283" s="631" t="s">
        <v>809</v>
      </c>
      <c r="D283" s="631" t="s">
        <v>810</v>
      </c>
      <c r="E283" s="631" t="s">
        <v>741</v>
      </c>
      <c r="F283" s="631" t="s">
        <v>742</v>
      </c>
      <c r="G283" s="632" t="s">
        <v>514</v>
      </c>
      <c r="H283" s="631" t="s">
        <v>515</v>
      </c>
      <c r="I283" s="631" t="s">
        <v>535</v>
      </c>
      <c r="J283" s="631">
        <v>69</v>
      </c>
      <c r="K283" s="633">
        <v>0</v>
      </c>
      <c r="L283" s="634" t="s">
        <v>741</v>
      </c>
      <c r="M283" s="635" t="s">
        <v>518</v>
      </c>
      <c r="N283" s="636">
        <v>0</v>
      </c>
      <c r="O283" s="636" cm="1">
        <f t="array" ref="O283">_xlfn.IFS(J283 = 77, N283*265, J283=19, N283, J283=69, N283*28, J283=61, N283*4, J283=96, N283*22200)</f>
        <v>0</v>
      </c>
    </row>
    <row r="284" spans="1:15" hidden="1">
      <c r="A284" s="631" t="s">
        <v>811</v>
      </c>
      <c r="B284" s="631" t="s">
        <v>659</v>
      </c>
      <c r="C284" s="631" t="s">
        <v>812</v>
      </c>
      <c r="D284" s="631" t="s">
        <v>813</v>
      </c>
      <c r="E284" s="631" t="s">
        <v>741</v>
      </c>
      <c r="F284" s="631" t="s">
        <v>742</v>
      </c>
      <c r="G284" s="632" t="s">
        <v>514</v>
      </c>
      <c r="H284" s="631" t="s">
        <v>515</v>
      </c>
      <c r="I284" s="631" t="s">
        <v>535</v>
      </c>
      <c r="J284" s="631">
        <v>69</v>
      </c>
      <c r="K284" s="633">
        <v>0</v>
      </c>
      <c r="L284" s="634" t="s">
        <v>741</v>
      </c>
      <c r="M284" s="635" t="s">
        <v>518</v>
      </c>
      <c r="N284" s="636">
        <v>0</v>
      </c>
      <c r="O284" s="636" cm="1">
        <f t="array" ref="O284">_xlfn.IFS(J284 = 77, N284*265, J284=19, N284, J284=69, N284*28, J284=61, N284*4, J284=96, N284*22200)</f>
        <v>0</v>
      </c>
    </row>
    <row r="285" spans="1:15" hidden="1">
      <c r="A285" s="631" t="s">
        <v>814</v>
      </c>
      <c r="B285" s="631" t="s">
        <v>815</v>
      </c>
      <c r="C285" s="631" t="s">
        <v>816</v>
      </c>
      <c r="D285" s="631" t="s">
        <v>817</v>
      </c>
      <c r="E285" s="631" t="s">
        <v>741</v>
      </c>
      <c r="F285" s="631" t="s">
        <v>742</v>
      </c>
      <c r="G285" s="632" t="s">
        <v>514</v>
      </c>
      <c r="H285" s="631" t="s">
        <v>515</v>
      </c>
      <c r="I285" s="631" t="s">
        <v>535</v>
      </c>
      <c r="J285" s="631">
        <v>69</v>
      </c>
      <c r="K285" s="633">
        <v>0</v>
      </c>
      <c r="L285" s="634" t="s">
        <v>741</v>
      </c>
      <c r="M285" s="635" t="s">
        <v>518</v>
      </c>
      <c r="N285" s="636">
        <v>0</v>
      </c>
      <c r="O285" s="636" cm="1">
        <f t="array" ref="O285">_xlfn.IFS(J285 = 77, N285*265, J285=19, N285, J285=69, N285*28, J285=61, N285*4, J285=96, N285*22200)</f>
        <v>0</v>
      </c>
    </row>
    <row r="286" spans="1:15" hidden="1">
      <c r="A286" s="631" t="s">
        <v>818</v>
      </c>
      <c r="B286" s="631" t="s">
        <v>819</v>
      </c>
      <c r="C286" s="631" t="s">
        <v>819</v>
      </c>
      <c r="D286" s="631" t="s">
        <v>818</v>
      </c>
      <c r="E286" s="631" t="s">
        <v>512</v>
      </c>
      <c r="F286" s="631" t="s">
        <v>820</v>
      </c>
      <c r="G286" s="632" t="s">
        <v>514</v>
      </c>
      <c r="H286" s="631" t="s">
        <v>515</v>
      </c>
      <c r="I286" s="631" t="s">
        <v>525</v>
      </c>
      <c r="J286" s="631">
        <v>19</v>
      </c>
      <c r="K286" s="633">
        <v>1250725</v>
      </c>
      <c r="L286" s="634" t="s">
        <v>741</v>
      </c>
      <c r="M286" s="635" t="s">
        <v>518</v>
      </c>
      <c r="N286" s="636">
        <v>1250725</v>
      </c>
      <c r="O286" s="636" cm="1">
        <f t="array" ref="O286">_xlfn.IFS(J286 = 77, N286*265, J286=19, N286, J286=69, N286*28, J286=61, N286*4, J286=96, N286*22200)</f>
        <v>1250725</v>
      </c>
    </row>
    <row r="287" spans="1:15" hidden="1">
      <c r="A287" s="631" t="s">
        <v>818</v>
      </c>
      <c r="B287" s="631" t="s">
        <v>819</v>
      </c>
      <c r="C287" s="631" t="s">
        <v>819</v>
      </c>
      <c r="D287" s="631" t="s">
        <v>818</v>
      </c>
      <c r="E287" s="631" t="s">
        <v>512</v>
      </c>
      <c r="F287" s="631" t="s">
        <v>820</v>
      </c>
      <c r="G287" s="632" t="s">
        <v>514</v>
      </c>
      <c r="H287" s="631" t="s">
        <v>515</v>
      </c>
      <c r="I287" s="631" t="s">
        <v>535</v>
      </c>
      <c r="J287" s="631">
        <v>69</v>
      </c>
      <c r="K287" s="633">
        <v>0</v>
      </c>
      <c r="L287" s="634" t="s">
        <v>741</v>
      </c>
      <c r="M287" s="635" t="s">
        <v>518</v>
      </c>
      <c r="N287" s="636">
        <v>0</v>
      </c>
      <c r="O287" s="636" cm="1">
        <f t="array" ref="O287">_xlfn.IFS(J287 = 77, N287*265, J287=19, N287, J287=69, N287*28, J287=61, N287*4, J287=96, N287*22200)</f>
        <v>0</v>
      </c>
    </row>
    <row r="288" spans="1:15" hidden="1">
      <c r="A288" s="631" t="s">
        <v>821</v>
      </c>
      <c r="B288" s="631" t="s">
        <v>822</v>
      </c>
      <c r="C288" s="631" t="s">
        <v>822</v>
      </c>
      <c r="D288" s="631" t="s">
        <v>823</v>
      </c>
      <c r="E288" s="631" t="s">
        <v>723</v>
      </c>
      <c r="F288" s="631" t="s">
        <v>824</v>
      </c>
      <c r="G288" s="632" t="s">
        <v>514</v>
      </c>
      <c r="H288" s="631" t="s">
        <v>515</v>
      </c>
      <c r="I288" s="631" t="s">
        <v>525</v>
      </c>
      <c r="J288" s="631">
        <v>19</v>
      </c>
      <c r="K288" s="633">
        <v>13126967</v>
      </c>
      <c r="L288" s="634" t="s">
        <v>825</v>
      </c>
      <c r="M288" s="635" t="s">
        <v>518</v>
      </c>
      <c r="N288" s="636">
        <v>13126967</v>
      </c>
      <c r="O288" s="636" cm="1">
        <f t="array" ref="O288">_xlfn.IFS(J288 = 77, N288*265, J288=19, N288, J288=69, N288*28, J288=61, N288*4, J288=96, N288*22200)</f>
        <v>13126967</v>
      </c>
    </row>
    <row r="289" spans="1:15" hidden="1">
      <c r="A289" s="631" t="s">
        <v>821</v>
      </c>
      <c r="B289" s="631" t="s">
        <v>822</v>
      </c>
      <c r="C289" s="631" t="s">
        <v>822</v>
      </c>
      <c r="D289" s="631" t="s">
        <v>823</v>
      </c>
      <c r="E289" s="631" t="s">
        <v>723</v>
      </c>
      <c r="F289" s="631" t="s">
        <v>824</v>
      </c>
      <c r="G289" s="632" t="s">
        <v>514</v>
      </c>
      <c r="H289" s="631" t="s">
        <v>515</v>
      </c>
      <c r="I289" s="631" t="s">
        <v>516</v>
      </c>
      <c r="J289" s="631">
        <v>77</v>
      </c>
      <c r="K289" s="633">
        <v>0</v>
      </c>
      <c r="L289" s="634" t="s">
        <v>825</v>
      </c>
      <c r="M289" s="635" t="s">
        <v>518</v>
      </c>
      <c r="N289" s="636">
        <v>0</v>
      </c>
      <c r="O289" s="636" cm="1">
        <f t="array" ref="O289">_xlfn.IFS(J289 = 77, N289*265, J289=19, N289, J289=69, N289*28, J289=61, N289*4, J289=96, N289*22200)</f>
        <v>0</v>
      </c>
    </row>
    <row r="290" spans="1:15" hidden="1">
      <c r="A290" s="631" t="s">
        <v>821</v>
      </c>
      <c r="B290" s="631" t="s">
        <v>822</v>
      </c>
      <c r="C290" s="631" t="s">
        <v>822</v>
      </c>
      <c r="D290" s="631" t="s">
        <v>823</v>
      </c>
      <c r="E290" s="631" t="s">
        <v>723</v>
      </c>
      <c r="F290" s="631" t="s">
        <v>824</v>
      </c>
      <c r="G290" s="632" t="s">
        <v>514</v>
      </c>
      <c r="H290" s="631" t="s">
        <v>515</v>
      </c>
      <c r="I290" s="631" t="s">
        <v>535</v>
      </c>
      <c r="J290" s="631">
        <v>69</v>
      </c>
      <c r="K290" s="633">
        <v>0</v>
      </c>
      <c r="L290" s="634" t="s">
        <v>825</v>
      </c>
      <c r="M290" s="635" t="s">
        <v>518</v>
      </c>
      <c r="N290" s="636">
        <v>0</v>
      </c>
      <c r="O290" s="636" cm="1">
        <f t="array" ref="O290">_xlfn.IFS(J290 = 77, N290*265, J290=19, N290, J290=69, N290*28, J290=61, N290*4, J290=96, N290*22200)</f>
        <v>0</v>
      </c>
    </row>
    <row r="291" spans="1:15" hidden="1">
      <c r="A291" s="631" t="s">
        <v>826</v>
      </c>
      <c r="B291" s="631" t="s">
        <v>510</v>
      </c>
      <c r="C291" s="631" t="s">
        <v>510</v>
      </c>
      <c r="D291" s="631" t="s">
        <v>826</v>
      </c>
      <c r="E291" s="631" t="s">
        <v>699</v>
      </c>
      <c r="F291" s="631" t="s">
        <v>703</v>
      </c>
      <c r="G291" s="632" t="s">
        <v>514</v>
      </c>
      <c r="H291" s="631" t="s">
        <v>515</v>
      </c>
      <c r="I291" s="631" t="s">
        <v>516</v>
      </c>
      <c r="J291" s="631">
        <v>77</v>
      </c>
      <c r="K291" s="633">
        <v>0</v>
      </c>
      <c r="L291" s="634" t="s">
        <v>827</v>
      </c>
      <c r="M291" s="635" t="s">
        <v>518</v>
      </c>
      <c r="N291" s="636">
        <v>0</v>
      </c>
      <c r="O291" s="636" cm="1">
        <f t="array" ref="O291">_xlfn.IFS(J291 = 77, N291*265, J291=19, N291, J291=69, N291*28, J291=61, N291*4, J291=96, N291*22200)</f>
        <v>0</v>
      </c>
    </row>
    <row r="292" spans="1:15" hidden="1">
      <c r="A292" s="631" t="s">
        <v>828</v>
      </c>
      <c r="B292" s="631" t="s">
        <v>569</v>
      </c>
      <c r="C292" s="631" t="s">
        <v>829</v>
      </c>
      <c r="D292" s="631" t="s">
        <v>830</v>
      </c>
      <c r="E292" s="631" t="s">
        <v>699</v>
      </c>
      <c r="F292" s="631" t="s">
        <v>703</v>
      </c>
      <c r="G292" s="632" t="s">
        <v>514</v>
      </c>
      <c r="H292" s="631" t="s">
        <v>515</v>
      </c>
      <c r="I292" s="631" t="s">
        <v>535</v>
      </c>
      <c r="J292" s="631">
        <v>69</v>
      </c>
      <c r="K292" s="633">
        <v>0</v>
      </c>
      <c r="L292" s="634" t="s">
        <v>827</v>
      </c>
      <c r="M292" s="635" t="s">
        <v>518</v>
      </c>
      <c r="N292" s="636">
        <v>0</v>
      </c>
      <c r="O292" s="636" cm="1">
        <f t="array" ref="O292">_xlfn.IFS(J292 = 77, N292*265, J292=19, N292, J292=69, N292*28, J292=61, N292*4, J292=96, N292*22200)</f>
        <v>0</v>
      </c>
    </row>
    <row r="293" spans="1:15" hidden="1">
      <c r="A293" s="631" t="s">
        <v>831</v>
      </c>
      <c r="B293" s="631" t="s">
        <v>781</v>
      </c>
      <c r="C293" s="631" t="s">
        <v>832</v>
      </c>
      <c r="D293" s="631" t="s">
        <v>833</v>
      </c>
      <c r="E293" s="631" t="s">
        <v>723</v>
      </c>
      <c r="F293" s="631" t="s">
        <v>834</v>
      </c>
      <c r="G293" s="632" t="s">
        <v>514</v>
      </c>
      <c r="H293" s="631" t="s">
        <v>515</v>
      </c>
      <c r="I293" s="631" t="s">
        <v>525</v>
      </c>
      <c r="J293" s="631">
        <v>19</v>
      </c>
      <c r="K293" s="633">
        <v>9737780</v>
      </c>
      <c r="L293" s="634" t="s">
        <v>827</v>
      </c>
      <c r="M293" s="635" t="s">
        <v>518</v>
      </c>
      <c r="N293" s="636">
        <v>9737780</v>
      </c>
      <c r="O293" s="636" cm="1">
        <f t="array" ref="O293">_xlfn.IFS(J293 = 77, N293*265, J293=19, N293, J293=69, N293*28, J293=61, N293*4, J293=96, N293*22200)</f>
        <v>9737780</v>
      </c>
    </row>
    <row r="294" spans="1:15" hidden="1">
      <c r="A294" s="631" t="s">
        <v>835</v>
      </c>
      <c r="B294" s="631" t="s">
        <v>649</v>
      </c>
      <c r="C294" s="631" t="s">
        <v>650</v>
      </c>
      <c r="D294" s="631" t="s">
        <v>835</v>
      </c>
      <c r="E294" s="631" t="s">
        <v>723</v>
      </c>
      <c r="F294" s="631" t="s">
        <v>834</v>
      </c>
      <c r="G294" s="632" t="s">
        <v>514</v>
      </c>
      <c r="H294" s="631" t="s">
        <v>515</v>
      </c>
      <c r="I294" s="631" t="s">
        <v>525</v>
      </c>
      <c r="J294" s="631">
        <v>19</v>
      </c>
      <c r="K294" s="633">
        <v>0</v>
      </c>
      <c r="L294" s="634" t="s">
        <v>827</v>
      </c>
      <c r="M294" s="635" t="s">
        <v>518</v>
      </c>
      <c r="N294" s="636">
        <v>0</v>
      </c>
      <c r="O294" s="636" cm="1">
        <f t="array" ref="O294">_xlfn.IFS(J294 = 77, N294*265, J294=19, N294, J294=69, N294*28, J294=61, N294*4, J294=96, N294*22200)</f>
        <v>0</v>
      </c>
    </row>
    <row r="295" spans="1:15" hidden="1">
      <c r="A295" s="631" t="s">
        <v>836</v>
      </c>
      <c r="B295" s="631" t="s">
        <v>837</v>
      </c>
      <c r="C295" s="631" t="s">
        <v>837</v>
      </c>
      <c r="D295" s="631" t="s">
        <v>838</v>
      </c>
      <c r="E295" s="631" t="s">
        <v>512</v>
      </c>
      <c r="F295" s="631" t="s">
        <v>513</v>
      </c>
      <c r="G295" s="632" t="s">
        <v>514</v>
      </c>
      <c r="H295" s="631" t="s">
        <v>515</v>
      </c>
      <c r="I295" s="631" t="s">
        <v>525</v>
      </c>
      <c r="J295" s="631">
        <v>19</v>
      </c>
      <c r="K295" s="633">
        <v>0</v>
      </c>
      <c r="L295" s="634" t="s">
        <v>827</v>
      </c>
      <c r="M295" s="635" t="s">
        <v>518</v>
      </c>
      <c r="N295" s="636">
        <v>0</v>
      </c>
      <c r="O295" s="636" cm="1">
        <f t="array" ref="O295">_xlfn.IFS(J295 = 77, N295*265, J295=19, N295, J295=69, N295*28, J295=61, N295*4, J295=96, N295*22200)</f>
        <v>0</v>
      </c>
    </row>
    <row r="296" spans="1:15" hidden="1">
      <c r="A296" s="631" t="s">
        <v>839</v>
      </c>
      <c r="B296" s="631" t="s">
        <v>714</v>
      </c>
      <c r="C296" s="631" t="s">
        <v>840</v>
      </c>
      <c r="D296" s="631" t="s">
        <v>720</v>
      </c>
      <c r="E296" s="631" t="s">
        <v>603</v>
      </c>
      <c r="F296" s="631" t="s">
        <v>629</v>
      </c>
      <c r="G296" s="632" t="s">
        <v>514</v>
      </c>
      <c r="H296" s="631" t="s">
        <v>515</v>
      </c>
      <c r="I296" s="631" t="s">
        <v>525</v>
      </c>
      <c r="J296" s="631">
        <v>19</v>
      </c>
      <c r="K296" s="633">
        <v>31957421</v>
      </c>
      <c r="L296" s="634" t="s">
        <v>827</v>
      </c>
      <c r="M296" s="635" t="s">
        <v>518</v>
      </c>
      <c r="N296" s="636">
        <v>31957421</v>
      </c>
      <c r="O296" s="636" cm="1">
        <f t="array" ref="O296">_xlfn.IFS(J296 = 77, N296*265, J296=19, N296, J296=69, N296*28, J296=61, N296*4, J296=96, N296*22200)</f>
        <v>31957421</v>
      </c>
    </row>
    <row r="297" spans="1:15" hidden="1">
      <c r="A297" s="631" t="s">
        <v>841</v>
      </c>
      <c r="B297" s="631" t="s">
        <v>712</v>
      </c>
      <c r="C297" s="631" t="s">
        <v>842</v>
      </c>
      <c r="D297" s="631" t="s">
        <v>720</v>
      </c>
      <c r="E297" s="631" t="s">
        <v>603</v>
      </c>
      <c r="F297" s="631" t="s">
        <v>629</v>
      </c>
      <c r="G297" s="632" t="s">
        <v>514</v>
      </c>
      <c r="H297" s="631" t="s">
        <v>515</v>
      </c>
      <c r="I297" s="631" t="s">
        <v>525</v>
      </c>
      <c r="J297" s="631">
        <v>19</v>
      </c>
      <c r="K297" s="633">
        <v>24031744</v>
      </c>
      <c r="L297" s="634" t="s">
        <v>827</v>
      </c>
      <c r="M297" s="635" t="s">
        <v>518</v>
      </c>
      <c r="N297" s="636">
        <v>24031744</v>
      </c>
      <c r="O297" s="636" cm="1">
        <f t="array" ref="O297">_xlfn.IFS(J297 = 77, N297*265, J297=19, N297, J297=69, N297*28, J297=61, N297*4, J297=96, N297*22200)</f>
        <v>24031744</v>
      </c>
    </row>
    <row r="298" spans="1:15" hidden="1">
      <c r="A298" s="631" t="s">
        <v>839</v>
      </c>
      <c r="B298" s="631" t="s">
        <v>714</v>
      </c>
      <c r="C298" s="631" t="s">
        <v>840</v>
      </c>
      <c r="D298" s="631" t="s">
        <v>720</v>
      </c>
      <c r="E298" s="631" t="s">
        <v>603</v>
      </c>
      <c r="F298" s="631" t="s">
        <v>629</v>
      </c>
      <c r="G298" s="632" t="s">
        <v>514</v>
      </c>
      <c r="H298" s="631" t="s">
        <v>515</v>
      </c>
      <c r="I298" s="631" t="s">
        <v>535</v>
      </c>
      <c r="J298" s="631">
        <v>69</v>
      </c>
      <c r="K298" s="633">
        <v>0</v>
      </c>
      <c r="L298" s="634" t="s">
        <v>827</v>
      </c>
      <c r="M298" s="635" t="s">
        <v>518</v>
      </c>
      <c r="N298" s="636">
        <v>0</v>
      </c>
      <c r="O298" s="636" cm="1">
        <f t="array" ref="O298">_xlfn.IFS(J298 = 77, N298*265, J298=19, N298, J298=69, N298*28, J298=61, N298*4, J298=96, N298*22200)</f>
        <v>0</v>
      </c>
    </row>
    <row r="299" spans="1:15" hidden="1">
      <c r="A299" s="631" t="s">
        <v>841</v>
      </c>
      <c r="B299" s="631" t="s">
        <v>712</v>
      </c>
      <c r="C299" s="631" t="s">
        <v>842</v>
      </c>
      <c r="D299" s="631" t="s">
        <v>720</v>
      </c>
      <c r="E299" s="631" t="s">
        <v>603</v>
      </c>
      <c r="F299" s="631" t="s">
        <v>629</v>
      </c>
      <c r="G299" s="632" t="s">
        <v>514</v>
      </c>
      <c r="H299" s="631" t="s">
        <v>515</v>
      </c>
      <c r="I299" s="631" t="s">
        <v>535</v>
      </c>
      <c r="J299" s="631">
        <v>69</v>
      </c>
      <c r="K299" s="633">
        <v>0</v>
      </c>
      <c r="L299" s="634" t="s">
        <v>827</v>
      </c>
      <c r="M299" s="635" t="s">
        <v>518</v>
      </c>
      <c r="N299" s="636">
        <v>0</v>
      </c>
      <c r="O299" s="636" cm="1">
        <f t="array" ref="O299">_xlfn.IFS(J299 = 77, N299*265, J299=19, N299, J299=69, N299*28, J299=61, N299*4, J299=96, N299*22200)</f>
        <v>0</v>
      </c>
    </row>
    <row r="300" spans="1:15" hidden="1">
      <c r="A300" s="631" t="s">
        <v>843</v>
      </c>
      <c r="B300" s="631" t="s">
        <v>510</v>
      </c>
      <c r="C300" s="631" t="s">
        <v>510</v>
      </c>
      <c r="D300" s="631" t="s">
        <v>843</v>
      </c>
      <c r="E300" s="631" t="s">
        <v>699</v>
      </c>
      <c r="F300" s="631" t="s">
        <v>844</v>
      </c>
      <c r="G300" s="632" t="s">
        <v>514</v>
      </c>
      <c r="H300" s="631" t="s">
        <v>515</v>
      </c>
      <c r="I300" s="631" t="s">
        <v>525</v>
      </c>
      <c r="J300" s="631">
        <v>19</v>
      </c>
      <c r="K300" s="633">
        <v>118404739</v>
      </c>
      <c r="L300" s="634" t="s">
        <v>827</v>
      </c>
      <c r="M300" s="635" t="s">
        <v>518</v>
      </c>
      <c r="N300" s="636">
        <v>118404739</v>
      </c>
      <c r="O300" s="636" cm="1">
        <f t="array" ref="O300">_xlfn.IFS(J300 = 77, N300*265, J300=19, N300, J300=69, N300*28, J300=61, N300*4, J300=96, N300*22200)</f>
        <v>118404739</v>
      </c>
    </row>
    <row r="301" spans="1:15" hidden="1">
      <c r="A301" s="631" t="s">
        <v>843</v>
      </c>
      <c r="B301" s="631" t="s">
        <v>510</v>
      </c>
      <c r="C301" s="631" t="s">
        <v>510</v>
      </c>
      <c r="D301" s="631" t="s">
        <v>843</v>
      </c>
      <c r="E301" s="631" t="s">
        <v>699</v>
      </c>
      <c r="F301" s="631" t="s">
        <v>844</v>
      </c>
      <c r="G301" s="632" t="s">
        <v>514</v>
      </c>
      <c r="H301" s="631" t="s">
        <v>515</v>
      </c>
      <c r="I301" s="631" t="s">
        <v>516</v>
      </c>
      <c r="J301" s="631">
        <v>77</v>
      </c>
      <c r="K301" s="633">
        <v>0</v>
      </c>
      <c r="L301" s="634" t="s">
        <v>827</v>
      </c>
      <c r="M301" s="635" t="s">
        <v>518</v>
      </c>
      <c r="N301" s="636">
        <v>0</v>
      </c>
      <c r="O301" s="636" cm="1">
        <f t="array" ref="O301">_xlfn.IFS(J301 = 77, N301*265, J301=19, N301, J301=69, N301*28, J301=61, N301*4, J301=96, N301*22200)</f>
        <v>0</v>
      </c>
    </row>
    <row r="302" spans="1:15" hidden="1">
      <c r="A302" s="631" t="s">
        <v>843</v>
      </c>
      <c r="B302" s="631" t="s">
        <v>510</v>
      </c>
      <c r="C302" s="631" t="s">
        <v>510</v>
      </c>
      <c r="D302" s="631" t="s">
        <v>843</v>
      </c>
      <c r="E302" s="631" t="s">
        <v>699</v>
      </c>
      <c r="F302" s="631" t="s">
        <v>844</v>
      </c>
      <c r="G302" s="632" t="s">
        <v>514</v>
      </c>
      <c r="H302" s="631" t="s">
        <v>515</v>
      </c>
      <c r="I302" s="631" t="s">
        <v>535</v>
      </c>
      <c r="J302" s="631">
        <v>69</v>
      </c>
      <c r="K302" s="633">
        <v>0</v>
      </c>
      <c r="L302" s="634" t="s">
        <v>827</v>
      </c>
      <c r="M302" s="635" t="s">
        <v>518</v>
      </c>
      <c r="N302" s="636">
        <v>0</v>
      </c>
      <c r="O302" s="636" cm="1">
        <f t="array" ref="O302">_xlfn.IFS(J302 = 77, N302*265, J302=19, N302, J302=69, N302*28, J302=61, N302*4, J302=96, N302*22200)</f>
        <v>0</v>
      </c>
    </row>
    <row r="303" spans="1:15" hidden="1">
      <c r="A303" s="631" t="s">
        <v>845</v>
      </c>
      <c r="B303" s="631" t="s">
        <v>738</v>
      </c>
      <c r="C303" s="631" t="s">
        <v>846</v>
      </c>
      <c r="D303" s="631" t="s">
        <v>847</v>
      </c>
      <c r="E303" s="631" t="s">
        <v>699</v>
      </c>
      <c r="F303" s="631" t="s">
        <v>848</v>
      </c>
      <c r="G303" s="632" t="s">
        <v>514</v>
      </c>
      <c r="H303" s="631" t="s">
        <v>515</v>
      </c>
      <c r="I303" s="631" t="s">
        <v>525</v>
      </c>
      <c r="J303" s="631">
        <v>19</v>
      </c>
      <c r="K303" s="633">
        <v>0</v>
      </c>
      <c r="L303" s="634" t="s">
        <v>827</v>
      </c>
      <c r="M303" s="635" t="s">
        <v>518</v>
      </c>
      <c r="N303" s="636">
        <v>0</v>
      </c>
      <c r="O303" s="636" cm="1">
        <f t="array" ref="O303">_xlfn.IFS(J303 = 77, N303*265, J303=19, N303, J303=69, N303*28, J303=61, N303*4, J303=96, N303*22200)</f>
        <v>0</v>
      </c>
    </row>
    <row r="304" spans="1:15" hidden="1">
      <c r="A304" s="631" t="s">
        <v>845</v>
      </c>
      <c r="B304" s="631" t="s">
        <v>738</v>
      </c>
      <c r="C304" s="631" t="s">
        <v>846</v>
      </c>
      <c r="D304" s="631" t="s">
        <v>847</v>
      </c>
      <c r="E304" s="631" t="s">
        <v>699</v>
      </c>
      <c r="F304" s="631" t="s">
        <v>848</v>
      </c>
      <c r="G304" s="632" t="s">
        <v>514</v>
      </c>
      <c r="H304" s="631" t="s">
        <v>515</v>
      </c>
      <c r="I304" s="631" t="s">
        <v>516</v>
      </c>
      <c r="J304" s="631">
        <v>77</v>
      </c>
      <c r="K304" s="633">
        <v>0</v>
      </c>
      <c r="L304" s="634" t="s">
        <v>827</v>
      </c>
      <c r="M304" s="635" t="s">
        <v>518</v>
      </c>
      <c r="N304" s="636">
        <v>0</v>
      </c>
      <c r="O304" s="636" cm="1">
        <f t="array" ref="O304">_xlfn.IFS(J304 = 77, N304*265, J304=19, N304, J304=69, N304*28, J304=61, N304*4, J304=96, N304*22200)</f>
        <v>0</v>
      </c>
    </row>
    <row r="305" spans="1:15" hidden="1">
      <c r="A305" s="631" t="s">
        <v>845</v>
      </c>
      <c r="B305" s="631" t="s">
        <v>738</v>
      </c>
      <c r="C305" s="631" t="s">
        <v>846</v>
      </c>
      <c r="D305" s="631" t="s">
        <v>847</v>
      </c>
      <c r="E305" s="631" t="s">
        <v>699</v>
      </c>
      <c r="F305" s="631" t="s">
        <v>848</v>
      </c>
      <c r="G305" s="632" t="s">
        <v>514</v>
      </c>
      <c r="H305" s="631" t="s">
        <v>515</v>
      </c>
      <c r="I305" s="631" t="s">
        <v>535</v>
      </c>
      <c r="J305" s="631">
        <v>69</v>
      </c>
      <c r="K305" s="633">
        <v>0</v>
      </c>
      <c r="L305" s="634" t="s">
        <v>827</v>
      </c>
      <c r="M305" s="635" t="s">
        <v>518</v>
      </c>
      <c r="N305" s="636">
        <v>0</v>
      </c>
      <c r="O305" s="636" cm="1">
        <f t="array" ref="O305">_xlfn.IFS(J305 = 77, N305*265, J305=19, N305, J305=69, N305*28, J305=61, N305*4, J305=96, N305*22200)</f>
        <v>0</v>
      </c>
    </row>
    <row r="306" spans="1:15" hidden="1">
      <c r="A306" s="631" t="s">
        <v>849</v>
      </c>
      <c r="B306" s="631" t="s">
        <v>510</v>
      </c>
      <c r="C306" s="631" t="s">
        <v>510</v>
      </c>
      <c r="D306" s="631" t="s">
        <v>850</v>
      </c>
      <c r="E306" s="631" t="s">
        <v>699</v>
      </c>
      <c r="F306" s="631" t="s">
        <v>844</v>
      </c>
      <c r="G306" s="632" t="s">
        <v>514</v>
      </c>
      <c r="H306" s="631" t="s">
        <v>515</v>
      </c>
      <c r="I306" s="631" t="s">
        <v>525</v>
      </c>
      <c r="J306" s="631">
        <v>19</v>
      </c>
      <c r="K306" s="633">
        <v>1721546</v>
      </c>
      <c r="L306" s="634" t="s">
        <v>827</v>
      </c>
      <c r="M306" s="635" t="s">
        <v>518</v>
      </c>
      <c r="N306" s="636">
        <v>1721546</v>
      </c>
      <c r="O306" s="636" cm="1">
        <f t="array" ref="O306">_xlfn.IFS(J306 = 77, N306*265, J306=19, N306, J306=69, N306*28, J306=61, N306*4, J306=96, N306*22200)</f>
        <v>1721546</v>
      </c>
    </row>
    <row r="307" spans="1:15" hidden="1">
      <c r="A307" s="631" t="s">
        <v>849</v>
      </c>
      <c r="B307" s="631" t="s">
        <v>510</v>
      </c>
      <c r="C307" s="631" t="s">
        <v>510</v>
      </c>
      <c r="D307" s="631" t="s">
        <v>850</v>
      </c>
      <c r="E307" s="631" t="s">
        <v>699</v>
      </c>
      <c r="F307" s="631" t="s">
        <v>844</v>
      </c>
      <c r="G307" s="632" t="s">
        <v>514</v>
      </c>
      <c r="H307" s="631" t="s">
        <v>515</v>
      </c>
      <c r="I307" s="631" t="s">
        <v>516</v>
      </c>
      <c r="J307" s="631">
        <v>77</v>
      </c>
      <c r="K307" s="633">
        <v>0</v>
      </c>
      <c r="L307" s="634" t="s">
        <v>827</v>
      </c>
      <c r="M307" s="635" t="s">
        <v>518</v>
      </c>
      <c r="N307" s="636">
        <v>0</v>
      </c>
      <c r="O307" s="636" cm="1">
        <f t="array" ref="O307">_xlfn.IFS(J307 = 77, N307*265, J307=19, N307, J307=69, N307*28, J307=61, N307*4, J307=96, N307*22200)</f>
        <v>0</v>
      </c>
    </row>
    <row r="308" spans="1:15" hidden="1">
      <c r="A308" s="631" t="s">
        <v>849</v>
      </c>
      <c r="B308" s="631" t="s">
        <v>510</v>
      </c>
      <c r="C308" s="631" t="s">
        <v>510</v>
      </c>
      <c r="D308" s="631" t="s">
        <v>850</v>
      </c>
      <c r="E308" s="631" t="s">
        <v>699</v>
      </c>
      <c r="F308" s="631" t="s">
        <v>844</v>
      </c>
      <c r="G308" s="632" t="s">
        <v>514</v>
      </c>
      <c r="H308" s="631" t="s">
        <v>515</v>
      </c>
      <c r="I308" s="631" t="s">
        <v>535</v>
      </c>
      <c r="J308" s="631">
        <v>69</v>
      </c>
      <c r="K308" s="633">
        <v>0</v>
      </c>
      <c r="L308" s="634" t="s">
        <v>827</v>
      </c>
      <c r="M308" s="635" t="s">
        <v>518</v>
      </c>
      <c r="N308" s="636">
        <v>0</v>
      </c>
      <c r="O308" s="636" cm="1">
        <f t="array" ref="O308">_xlfn.IFS(J308 = 77, N308*265, J308=19, N308, J308=69, N308*28, J308=61, N308*4, J308=96, N308*22200)</f>
        <v>0</v>
      </c>
    </row>
    <row r="309" spans="1:15" hidden="1">
      <c r="A309" s="631" t="s">
        <v>851</v>
      </c>
      <c r="B309" s="631" t="s">
        <v>777</v>
      </c>
      <c r="C309" s="631" t="s">
        <v>852</v>
      </c>
      <c r="D309" s="631" t="s">
        <v>853</v>
      </c>
      <c r="E309" s="631" t="s">
        <v>699</v>
      </c>
      <c r="F309" s="631" t="s">
        <v>854</v>
      </c>
      <c r="G309" s="632" t="s">
        <v>514</v>
      </c>
      <c r="H309" s="631" t="s">
        <v>515</v>
      </c>
      <c r="I309" s="631" t="s">
        <v>540</v>
      </c>
      <c r="J309" s="631">
        <v>61</v>
      </c>
      <c r="K309" s="633">
        <v>0</v>
      </c>
      <c r="L309" s="634" t="s">
        <v>827</v>
      </c>
      <c r="M309" s="635" t="s">
        <v>518</v>
      </c>
      <c r="N309" s="636">
        <v>0</v>
      </c>
      <c r="O309" s="636" cm="1">
        <f t="array" ref="O309">_xlfn.IFS(J309 = 77, N309*265, J309=19, N309, J309=69, N309*28, J309=61, N309*4, J309=96, N309*22200)</f>
        <v>0</v>
      </c>
    </row>
    <row r="310" spans="1:15" hidden="1">
      <c r="A310" s="631" t="s">
        <v>851</v>
      </c>
      <c r="B310" s="631" t="s">
        <v>777</v>
      </c>
      <c r="C310" s="631" t="s">
        <v>852</v>
      </c>
      <c r="D310" s="631" t="s">
        <v>853</v>
      </c>
      <c r="E310" s="631" t="s">
        <v>699</v>
      </c>
      <c r="F310" s="631" t="s">
        <v>854</v>
      </c>
      <c r="G310" s="632" t="s">
        <v>514</v>
      </c>
      <c r="H310" s="631" t="s">
        <v>515</v>
      </c>
      <c r="I310" s="631" t="s">
        <v>525</v>
      </c>
      <c r="J310" s="631">
        <v>19</v>
      </c>
      <c r="K310" s="633">
        <v>0</v>
      </c>
      <c r="L310" s="634" t="s">
        <v>827</v>
      </c>
      <c r="M310" s="635" t="s">
        <v>518</v>
      </c>
      <c r="N310" s="636">
        <v>0</v>
      </c>
      <c r="O310" s="636" cm="1">
        <f t="array" ref="O310">_xlfn.IFS(J310 = 77, N310*265, J310=19, N310, J310=69, N310*28, J310=61, N310*4, J310=96, N310*22200)</f>
        <v>0</v>
      </c>
    </row>
    <row r="311" spans="1:15" hidden="1">
      <c r="A311" s="631" t="s">
        <v>851</v>
      </c>
      <c r="B311" s="631" t="s">
        <v>777</v>
      </c>
      <c r="C311" s="631" t="s">
        <v>852</v>
      </c>
      <c r="D311" s="631" t="s">
        <v>853</v>
      </c>
      <c r="E311" s="631" t="s">
        <v>699</v>
      </c>
      <c r="F311" s="631" t="s">
        <v>854</v>
      </c>
      <c r="G311" s="632" t="s">
        <v>514</v>
      </c>
      <c r="H311" s="631" t="s">
        <v>515</v>
      </c>
      <c r="I311" s="631" t="s">
        <v>516</v>
      </c>
      <c r="J311" s="631">
        <v>77</v>
      </c>
      <c r="K311" s="633">
        <v>0</v>
      </c>
      <c r="L311" s="634" t="s">
        <v>827</v>
      </c>
      <c r="M311" s="635" t="s">
        <v>518</v>
      </c>
      <c r="N311" s="636">
        <v>0</v>
      </c>
      <c r="O311" s="636" cm="1">
        <f t="array" ref="O311">_xlfn.IFS(J311 = 77, N311*265, J311=19, N311, J311=69, N311*28, J311=61, N311*4, J311=96, N311*22200)</f>
        <v>0</v>
      </c>
    </row>
    <row r="312" spans="1:15" hidden="1">
      <c r="A312" s="631" t="s">
        <v>851</v>
      </c>
      <c r="B312" s="631" t="s">
        <v>777</v>
      </c>
      <c r="C312" s="631" t="s">
        <v>852</v>
      </c>
      <c r="D312" s="631" t="s">
        <v>853</v>
      </c>
      <c r="E312" s="631" t="s">
        <v>699</v>
      </c>
      <c r="F312" s="631" t="s">
        <v>854</v>
      </c>
      <c r="G312" s="632" t="s">
        <v>514</v>
      </c>
      <c r="H312" s="631" t="s">
        <v>515</v>
      </c>
      <c r="I312" s="631" t="s">
        <v>535</v>
      </c>
      <c r="J312" s="631">
        <v>69</v>
      </c>
      <c r="K312" s="633">
        <v>0</v>
      </c>
      <c r="L312" s="634" t="s">
        <v>827</v>
      </c>
      <c r="M312" s="635" t="s">
        <v>518</v>
      </c>
      <c r="N312" s="636">
        <v>0</v>
      </c>
      <c r="O312" s="636" cm="1">
        <f t="array" ref="O312">_xlfn.IFS(J312 = 77, N312*265, J312=19, N312, J312=69, N312*28, J312=61, N312*4, J312=96, N312*22200)</f>
        <v>0</v>
      </c>
    </row>
    <row r="313" spans="1:15" hidden="1">
      <c r="A313" s="631" t="s">
        <v>855</v>
      </c>
      <c r="B313" s="631" t="s">
        <v>547</v>
      </c>
      <c r="C313" s="631" t="s">
        <v>697</v>
      </c>
      <c r="D313" s="631" t="s">
        <v>856</v>
      </c>
      <c r="E313" s="631" t="s">
        <v>699</v>
      </c>
      <c r="F313" s="631" t="s">
        <v>857</v>
      </c>
      <c r="G313" s="632" t="s">
        <v>514</v>
      </c>
      <c r="H313" s="631" t="s">
        <v>515</v>
      </c>
      <c r="I313" s="631" t="s">
        <v>540</v>
      </c>
      <c r="J313" s="631">
        <v>61</v>
      </c>
      <c r="K313" s="633">
        <v>806</v>
      </c>
      <c r="L313" s="634" t="s">
        <v>827</v>
      </c>
      <c r="M313" s="635" t="s">
        <v>518</v>
      </c>
      <c r="N313" s="636">
        <v>806</v>
      </c>
      <c r="O313" s="636" cm="1">
        <f t="array" ref="O313">_xlfn.IFS(J313 = 77, N313*265, J313=19, N313, J313=69, N313*28, J313=61, N313*4, J313=96, N313*22200)</f>
        <v>3224</v>
      </c>
    </row>
    <row r="314" spans="1:15" hidden="1">
      <c r="A314" s="631" t="s">
        <v>855</v>
      </c>
      <c r="B314" s="631" t="s">
        <v>547</v>
      </c>
      <c r="C314" s="631" t="s">
        <v>697</v>
      </c>
      <c r="D314" s="631" t="s">
        <v>856</v>
      </c>
      <c r="E314" s="631" t="s">
        <v>699</v>
      </c>
      <c r="F314" s="631" t="s">
        <v>857</v>
      </c>
      <c r="G314" s="632" t="s">
        <v>514</v>
      </c>
      <c r="H314" s="631" t="s">
        <v>515</v>
      </c>
      <c r="I314" s="631" t="s">
        <v>525</v>
      </c>
      <c r="J314" s="631">
        <v>19</v>
      </c>
      <c r="K314" s="633">
        <v>0</v>
      </c>
      <c r="L314" s="634" t="s">
        <v>827</v>
      </c>
      <c r="M314" s="635" t="s">
        <v>518</v>
      </c>
      <c r="N314" s="636">
        <v>0</v>
      </c>
      <c r="O314" s="636" cm="1">
        <f t="array" ref="O314">_xlfn.IFS(J314 = 77, N314*265, J314=19, N314, J314=69, N314*28, J314=61, N314*4, J314=96, N314*22200)</f>
        <v>0</v>
      </c>
    </row>
    <row r="315" spans="1:15" hidden="1">
      <c r="A315" s="631" t="s">
        <v>855</v>
      </c>
      <c r="B315" s="631" t="s">
        <v>547</v>
      </c>
      <c r="C315" s="631" t="s">
        <v>697</v>
      </c>
      <c r="D315" s="631" t="s">
        <v>856</v>
      </c>
      <c r="E315" s="631" t="s">
        <v>699</v>
      </c>
      <c r="F315" s="631" t="s">
        <v>857</v>
      </c>
      <c r="G315" s="632" t="s">
        <v>514</v>
      </c>
      <c r="H315" s="631" t="s">
        <v>515</v>
      </c>
      <c r="I315" s="631" t="s">
        <v>516</v>
      </c>
      <c r="J315" s="631">
        <v>77</v>
      </c>
      <c r="K315" s="633">
        <v>0</v>
      </c>
      <c r="L315" s="634" t="s">
        <v>827</v>
      </c>
      <c r="M315" s="635" t="s">
        <v>518</v>
      </c>
      <c r="N315" s="636">
        <v>0</v>
      </c>
      <c r="O315" s="636" cm="1">
        <f t="array" ref="O315">_xlfn.IFS(J315 = 77, N315*265, J315=19, N315, J315=69, N315*28, J315=61, N315*4, J315=96, N315*22200)</f>
        <v>0</v>
      </c>
    </row>
    <row r="316" spans="1:15" hidden="1">
      <c r="A316" s="631" t="s">
        <v>855</v>
      </c>
      <c r="B316" s="631" t="s">
        <v>547</v>
      </c>
      <c r="C316" s="631" t="s">
        <v>697</v>
      </c>
      <c r="D316" s="631" t="s">
        <v>856</v>
      </c>
      <c r="E316" s="631" t="s">
        <v>699</v>
      </c>
      <c r="F316" s="631" t="s">
        <v>857</v>
      </c>
      <c r="G316" s="632" t="s">
        <v>514</v>
      </c>
      <c r="H316" s="631" t="s">
        <v>515</v>
      </c>
      <c r="I316" s="631" t="s">
        <v>535</v>
      </c>
      <c r="J316" s="631">
        <v>69</v>
      </c>
      <c r="K316" s="633">
        <v>0</v>
      </c>
      <c r="L316" s="634" t="s">
        <v>827</v>
      </c>
      <c r="M316" s="635" t="s">
        <v>518</v>
      </c>
      <c r="N316" s="636">
        <v>0</v>
      </c>
      <c r="O316" s="636" cm="1">
        <f t="array" ref="O316">_xlfn.IFS(J316 = 77, N316*265, J316=19, N316, J316=69, N316*28, J316=61, N316*4, J316=96, N316*22200)</f>
        <v>0</v>
      </c>
    </row>
    <row r="317" spans="1:15" hidden="1">
      <c r="A317" s="631" t="s">
        <v>858</v>
      </c>
      <c r="B317" s="631" t="s">
        <v>550</v>
      </c>
      <c r="C317" s="631" t="s">
        <v>551</v>
      </c>
      <c r="D317" s="631" t="s">
        <v>859</v>
      </c>
      <c r="E317" s="631" t="s">
        <v>699</v>
      </c>
      <c r="F317" s="631" t="s">
        <v>860</v>
      </c>
      <c r="G317" s="632" t="s">
        <v>514</v>
      </c>
      <c r="H317" s="631" t="s">
        <v>515</v>
      </c>
      <c r="I317" s="631" t="s">
        <v>525</v>
      </c>
      <c r="J317" s="631">
        <v>19</v>
      </c>
      <c r="K317" s="633">
        <v>10473180</v>
      </c>
      <c r="L317" s="634" t="s">
        <v>827</v>
      </c>
      <c r="M317" s="635" t="s">
        <v>518</v>
      </c>
      <c r="N317" s="636">
        <v>10473180</v>
      </c>
      <c r="O317" s="636" cm="1">
        <f t="array" ref="O317">_xlfn.IFS(J317 = 77, N317*265, J317=19, N317, J317=69, N317*28, J317=61, N317*4, J317=96, N317*22200)</f>
        <v>10473180</v>
      </c>
    </row>
    <row r="318" spans="1:15" hidden="1">
      <c r="A318" s="631" t="s">
        <v>861</v>
      </c>
      <c r="B318" s="631" t="s">
        <v>510</v>
      </c>
      <c r="C318" s="631" t="s">
        <v>510</v>
      </c>
      <c r="D318" s="631" t="s">
        <v>862</v>
      </c>
      <c r="E318" s="631" t="s">
        <v>699</v>
      </c>
      <c r="F318" s="631" t="s">
        <v>700</v>
      </c>
      <c r="G318" s="632" t="s">
        <v>514</v>
      </c>
      <c r="H318" s="631" t="s">
        <v>515</v>
      </c>
      <c r="I318" s="631" t="s">
        <v>525</v>
      </c>
      <c r="J318" s="631">
        <v>19</v>
      </c>
      <c r="K318" s="633">
        <v>17891399</v>
      </c>
      <c r="L318" s="634" t="s">
        <v>827</v>
      </c>
      <c r="M318" s="635" t="s">
        <v>518</v>
      </c>
      <c r="N318" s="636">
        <v>17891399</v>
      </c>
      <c r="O318" s="636" cm="1">
        <f t="array" ref="O318">_xlfn.IFS(J318 = 77, N318*265, J318=19, N318, J318=69, N318*28, J318=61, N318*4, J318=96, N318*22200)</f>
        <v>17891399</v>
      </c>
    </row>
    <row r="319" spans="1:15" hidden="1">
      <c r="A319" s="631" t="s">
        <v>861</v>
      </c>
      <c r="B319" s="631" t="s">
        <v>510</v>
      </c>
      <c r="C319" s="631" t="s">
        <v>510</v>
      </c>
      <c r="D319" s="631" t="s">
        <v>862</v>
      </c>
      <c r="E319" s="631" t="s">
        <v>699</v>
      </c>
      <c r="F319" s="631" t="s">
        <v>700</v>
      </c>
      <c r="G319" s="632" t="s">
        <v>514</v>
      </c>
      <c r="H319" s="631" t="s">
        <v>515</v>
      </c>
      <c r="I319" s="631" t="s">
        <v>516</v>
      </c>
      <c r="J319" s="631">
        <v>77</v>
      </c>
      <c r="K319" s="633">
        <v>39299</v>
      </c>
      <c r="L319" s="634" t="s">
        <v>827</v>
      </c>
      <c r="M319" s="635" t="s">
        <v>518</v>
      </c>
      <c r="N319" s="636">
        <v>39299</v>
      </c>
      <c r="O319" s="636" cm="1">
        <f t="array" ref="O319">_xlfn.IFS(J319 = 77, N319*265, J319=19, N319, J319=69, N319*28, J319=61, N319*4, J319=96, N319*22200)</f>
        <v>10414235</v>
      </c>
    </row>
    <row r="320" spans="1:15" hidden="1">
      <c r="A320" s="631" t="s">
        <v>863</v>
      </c>
      <c r="B320" s="631" t="s">
        <v>550</v>
      </c>
      <c r="C320" s="631" t="s">
        <v>551</v>
      </c>
      <c r="D320" s="631" t="s">
        <v>864</v>
      </c>
      <c r="E320" s="631" t="s">
        <v>699</v>
      </c>
      <c r="F320" s="631" t="s">
        <v>860</v>
      </c>
      <c r="G320" s="632" t="s">
        <v>514</v>
      </c>
      <c r="H320" s="631" t="s">
        <v>515</v>
      </c>
      <c r="I320" s="631" t="s">
        <v>525</v>
      </c>
      <c r="J320" s="631">
        <v>19</v>
      </c>
      <c r="K320" s="633">
        <v>0</v>
      </c>
      <c r="L320" s="634" t="s">
        <v>827</v>
      </c>
      <c r="M320" s="635" t="s">
        <v>518</v>
      </c>
      <c r="N320" s="636">
        <v>0</v>
      </c>
      <c r="O320" s="636" cm="1">
        <f t="array" ref="O320">_xlfn.IFS(J320 = 77, N320*265, J320=19, N320, J320=69, N320*28, J320=61, N320*4, J320=96, N320*22200)</f>
        <v>0</v>
      </c>
    </row>
    <row r="321" spans="1:15" hidden="1">
      <c r="A321" s="631" t="s">
        <v>865</v>
      </c>
      <c r="B321" s="631" t="s">
        <v>866</v>
      </c>
      <c r="C321" s="631" t="s">
        <v>866</v>
      </c>
      <c r="D321" s="631" t="s">
        <v>867</v>
      </c>
      <c r="E321" s="631" t="s">
        <v>512</v>
      </c>
      <c r="F321" s="631" t="s">
        <v>513</v>
      </c>
      <c r="G321" s="632" t="s">
        <v>514</v>
      </c>
      <c r="H321" s="631" t="s">
        <v>515</v>
      </c>
      <c r="I321" s="631" t="s">
        <v>525</v>
      </c>
      <c r="J321" s="631">
        <v>19</v>
      </c>
      <c r="K321" s="633">
        <v>0</v>
      </c>
      <c r="L321" s="634" t="s">
        <v>827</v>
      </c>
      <c r="M321" s="635" t="s">
        <v>518</v>
      </c>
      <c r="N321" s="636">
        <v>0</v>
      </c>
      <c r="O321" s="636" cm="1">
        <f t="array" ref="O321">_xlfn.IFS(J321 = 77, N321*265, J321=19, N321, J321=69, N321*28, J321=61, N321*4, J321=96, N321*22200)</f>
        <v>0</v>
      </c>
    </row>
    <row r="322" spans="1:15" hidden="1">
      <c r="A322" s="631" t="s">
        <v>868</v>
      </c>
      <c r="B322" s="631" t="s">
        <v>550</v>
      </c>
      <c r="C322" s="631" t="s">
        <v>551</v>
      </c>
      <c r="D322" s="631" t="s">
        <v>869</v>
      </c>
      <c r="E322" s="631" t="s">
        <v>699</v>
      </c>
      <c r="F322" s="631" t="s">
        <v>857</v>
      </c>
      <c r="G322" s="632" t="s">
        <v>514</v>
      </c>
      <c r="H322" s="631" t="s">
        <v>515</v>
      </c>
      <c r="I322" s="631" t="s">
        <v>516</v>
      </c>
      <c r="J322" s="631">
        <v>77</v>
      </c>
      <c r="K322" s="633">
        <v>0</v>
      </c>
      <c r="L322" s="634" t="s">
        <v>827</v>
      </c>
      <c r="M322" s="635" t="s">
        <v>518</v>
      </c>
      <c r="N322" s="636">
        <v>0</v>
      </c>
      <c r="O322" s="636" cm="1">
        <f t="array" ref="O322">_xlfn.IFS(J322 = 77, N322*265, J322=19, N322, J322=69, N322*28, J322=61, N322*4, J322=96, N322*22200)</f>
        <v>0</v>
      </c>
    </row>
    <row r="323" spans="1:15" hidden="1">
      <c r="A323" s="631" t="s">
        <v>870</v>
      </c>
      <c r="B323" s="631" t="s">
        <v>777</v>
      </c>
      <c r="C323" s="631" t="s">
        <v>871</v>
      </c>
      <c r="D323" s="631" t="s">
        <v>870</v>
      </c>
      <c r="E323" s="631" t="s">
        <v>699</v>
      </c>
      <c r="F323" s="631" t="s">
        <v>860</v>
      </c>
      <c r="G323" s="632" t="s">
        <v>514</v>
      </c>
      <c r="H323" s="631" t="s">
        <v>515</v>
      </c>
      <c r="I323" s="631" t="s">
        <v>525</v>
      </c>
      <c r="J323" s="631">
        <v>19</v>
      </c>
      <c r="K323" s="633">
        <v>2455702</v>
      </c>
      <c r="L323" s="634" t="s">
        <v>827</v>
      </c>
      <c r="M323" s="635" t="s">
        <v>518</v>
      </c>
      <c r="N323" s="636">
        <v>2455702</v>
      </c>
      <c r="O323" s="636" cm="1">
        <f t="array" ref="O323">_xlfn.IFS(J323 = 77, N323*265, J323=19, N323, J323=69, N323*28, J323=61, N323*4, J323=96, N323*22200)</f>
        <v>2455702</v>
      </c>
    </row>
    <row r="324" spans="1:15" hidden="1">
      <c r="A324" s="631" t="s">
        <v>872</v>
      </c>
      <c r="B324" s="631" t="s">
        <v>562</v>
      </c>
      <c r="C324" s="631" t="s">
        <v>873</v>
      </c>
      <c r="D324" s="631" t="s">
        <v>872</v>
      </c>
      <c r="E324" s="631" t="s">
        <v>699</v>
      </c>
      <c r="F324" s="631" t="s">
        <v>703</v>
      </c>
      <c r="G324" s="632" t="s">
        <v>514</v>
      </c>
      <c r="H324" s="631" t="s">
        <v>515</v>
      </c>
      <c r="I324" s="631" t="s">
        <v>525</v>
      </c>
      <c r="J324" s="631">
        <v>19</v>
      </c>
      <c r="K324" s="633">
        <v>0</v>
      </c>
      <c r="L324" s="634" t="s">
        <v>827</v>
      </c>
      <c r="M324" s="635" t="s">
        <v>518</v>
      </c>
      <c r="N324" s="636">
        <v>0</v>
      </c>
      <c r="O324" s="636" cm="1">
        <f t="array" ref="O324">_xlfn.IFS(J324 = 77, N324*265, J324=19, N324, J324=69, N324*28, J324=61, N324*4, J324=96, N324*22200)</f>
        <v>0</v>
      </c>
    </row>
    <row r="325" spans="1:15" hidden="1">
      <c r="A325" s="631" t="s">
        <v>872</v>
      </c>
      <c r="B325" s="631" t="s">
        <v>562</v>
      </c>
      <c r="C325" s="631" t="s">
        <v>873</v>
      </c>
      <c r="D325" s="631" t="s">
        <v>872</v>
      </c>
      <c r="E325" s="631" t="s">
        <v>699</v>
      </c>
      <c r="F325" s="631" t="s">
        <v>703</v>
      </c>
      <c r="G325" s="632" t="s">
        <v>514</v>
      </c>
      <c r="H325" s="631" t="s">
        <v>515</v>
      </c>
      <c r="I325" s="631" t="s">
        <v>516</v>
      </c>
      <c r="J325" s="631">
        <v>77</v>
      </c>
      <c r="K325" s="633">
        <v>0</v>
      </c>
      <c r="L325" s="634" t="s">
        <v>827</v>
      </c>
      <c r="M325" s="635" t="s">
        <v>518</v>
      </c>
      <c r="N325" s="636">
        <v>0</v>
      </c>
      <c r="O325" s="636" cm="1">
        <f t="array" ref="O325">_xlfn.IFS(J325 = 77, N325*265, J325=19, N325, J325=69, N325*28, J325=61, N325*4, J325=96, N325*22200)</f>
        <v>0</v>
      </c>
    </row>
    <row r="326" spans="1:15" hidden="1">
      <c r="A326" s="631" t="s">
        <v>872</v>
      </c>
      <c r="B326" s="631" t="s">
        <v>562</v>
      </c>
      <c r="C326" s="631" t="s">
        <v>873</v>
      </c>
      <c r="D326" s="631" t="s">
        <v>872</v>
      </c>
      <c r="E326" s="631" t="s">
        <v>699</v>
      </c>
      <c r="F326" s="631" t="s">
        <v>703</v>
      </c>
      <c r="G326" s="632" t="s">
        <v>514</v>
      </c>
      <c r="H326" s="631" t="s">
        <v>515</v>
      </c>
      <c r="I326" s="631" t="s">
        <v>535</v>
      </c>
      <c r="J326" s="631">
        <v>69</v>
      </c>
      <c r="K326" s="633">
        <v>0</v>
      </c>
      <c r="L326" s="634" t="s">
        <v>827</v>
      </c>
      <c r="M326" s="635" t="s">
        <v>518</v>
      </c>
      <c r="N326" s="636">
        <v>0</v>
      </c>
      <c r="O326" s="636" cm="1">
        <f t="array" ref="O326">_xlfn.IFS(J326 = 77, N326*265, J326=19, N326, J326=69, N326*28, J326=61, N326*4, J326=96, N326*22200)</f>
        <v>0</v>
      </c>
    </row>
    <row r="327" spans="1:15" hidden="1">
      <c r="A327" s="631" t="s">
        <v>828</v>
      </c>
      <c r="B327" s="631" t="s">
        <v>569</v>
      </c>
      <c r="C327" s="631" t="s">
        <v>829</v>
      </c>
      <c r="D327" s="631" t="s">
        <v>830</v>
      </c>
      <c r="E327" s="631" t="s">
        <v>699</v>
      </c>
      <c r="F327" s="631" t="s">
        <v>703</v>
      </c>
      <c r="G327" s="632" t="s">
        <v>514</v>
      </c>
      <c r="H327" s="631" t="s">
        <v>515</v>
      </c>
      <c r="I327" s="631" t="s">
        <v>525</v>
      </c>
      <c r="J327" s="631">
        <v>19</v>
      </c>
      <c r="K327" s="633">
        <v>0</v>
      </c>
      <c r="L327" s="634" t="s">
        <v>827</v>
      </c>
      <c r="M327" s="635" t="s">
        <v>518</v>
      </c>
      <c r="N327" s="636">
        <v>0</v>
      </c>
      <c r="O327" s="636" cm="1">
        <f t="array" ref="O327">_xlfn.IFS(J327 = 77, N327*265, J327=19, N327, J327=69, N327*28, J327=61, N327*4, J327=96, N327*22200)</f>
        <v>0</v>
      </c>
    </row>
    <row r="328" spans="1:15" hidden="1">
      <c r="A328" s="631" t="s">
        <v>828</v>
      </c>
      <c r="B328" s="631" t="s">
        <v>569</v>
      </c>
      <c r="C328" s="631" t="s">
        <v>829</v>
      </c>
      <c r="D328" s="631" t="s">
        <v>830</v>
      </c>
      <c r="E328" s="631" t="s">
        <v>699</v>
      </c>
      <c r="F328" s="631" t="s">
        <v>703</v>
      </c>
      <c r="G328" s="632" t="s">
        <v>514</v>
      </c>
      <c r="H328" s="631" t="s">
        <v>515</v>
      </c>
      <c r="I328" s="631" t="s">
        <v>516</v>
      </c>
      <c r="J328" s="631">
        <v>77</v>
      </c>
      <c r="K328" s="633">
        <v>0</v>
      </c>
      <c r="L328" s="634" t="s">
        <v>827</v>
      </c>
      <c r="M328" s="635" t="s">
        <v>518</v>
      </c>
      <c r="N328" s="636">
        <v>0</v>
      </c>
      <c r="O328" s="636" cm="1">
        <f t="array" ref="O328">_xlfn.IFS(J328 = 77, N328*265, J328=19, N328, J328=69, N328*28, J328=61, N328*4, J328=96, N328*22200)</f>
        <v>0</v>
      </c>
    </row>
    <row r="329" spans="1:15" hidden="1">
      <c r="A329" s="631" t="s">
        <v>874</v>
      </c>
      <c r="B329" s="631" t="s">
        <v>875</v>
      </c>
      <c r="C329" s="631" t="s">
        <v>876</v>
      </c>
      <c r="D329" s="631" t="s">
        <v>877</v>
      </c>
      <c r="E329" s="631" t="s">
        <v>699</v>
      </c>
      <c r="F329" s="631" t="s">
        <v>878</v>
      </c>
      <c r="G329" s="632" t="s">
        <v>514</v>
      </c>
      <c r="H329" s="631" t="s">
        <v>515</v>
      </c>
      <c r="I329" s="631" t="s">
        <v>525</v>
      </c>
      <c r="J329" s="631">
        <v>19</v>
      </c>
      <c r="K329" s="633">
        <v>6790337</v>
      </c>
      <c r="L329" s="634" t="s">
        <v>827</v>
      </c>
      <c r="M329" s="635" t="s">
        <v>518</v>
      </c>
      <c r="N329" s="636">
        <v>6790337</v>
      </c>
      <c r="O329" s="636" cm="1">
        <f t="array" ref="O329">_xlfn.IFS(J329 = 77, N329*265, J329=19, N329, J329=69, N329*28, J329=61, N329*4, J329=96, N329*22200)</f>
        <v>6790337</v>
      </c>
    </row>
    <row r="330" spans="1:15" hidden="1">
      <c r="A330" s="631" t="s">
        <v>874</v>
      </c>
      <c r="B330" s="631" t="s">
        <v>875</v>
      </c>
      <c r="C330" s="631" t="s">
        <v>876</v>
      </c>
      <c r="D330" s="631" t="s">
        <v>877</v>
      </c>
      <c r="E330" s="631" t="s">
        <v>699</v>
      </c>
      <c r="F330" s="631" t="s">
        <v>878</v>
      </c>
      <c r="G330" s="632" t="s">
        <v>514</v>
      </c>
      <c r="H330" s="631" t="s">
        <v>515</v>
      </c>
      <c r="I330" s="631" t="s">
        <v>516</v>
      </c>
      <c r="J330" s="631">
        <v>77</v>
      </c>
      <c r="K330" s="633">
        <v>0</v>
      </c>
      <c r="L330" s="634" t="s">
        <v>827</v>
      </c>
      <c r="M330" s="635" t="s">
        <v>518</v>
      </c>
      <c r="N330" s="636">
        <v>0</v>
      </c>
      <c r="O330" s="636" cm="1">
        <f t="array" ref="O330">_xlfn.IFS(J330 = 77, N330*265, J330=19, N330, J330=69, N330*28, J330=61, N330*4, J330=96, N330*22200)</f>
        <v>0</v>
      </c>
    </row>
    <row r="331" spans="1:15" hidden="1">
      <c r="A331" s="631" t="s">
        <v>874</v>
      </c>
      <c r="B331" s="631" t="s">
        <v>875</v>
      </c>
      <c r="C331" s="631" t="s">
        <v>876</v>
      </c>
      <c r="D331" s="631" t="s">
        <v>877</v>
      </c>
      <c r="E331" s="631" t="s">
        <v>699</v>
      </c>
      <c r="F331" s="631" t="s">
        <v>878</v>
      </c>
      <c r="G331" s="632" t="s">
        <v>514</v>
      </c>
      <c r="H331" s="631" t="s">
        <v>515</v>
      </c>
      <c r="I331" s="631" t="s">
        <v>535</v>
      </c>
      <c r="J331" s="631">
        <v>69</v>
      </c>
      <c r="K331" s="633">
        <v>0</v>
      </c>
      <c r="L331" s="634" t="s">
        <v>827</v>
      </c>
      <c r="M331" s="635" t="s">
        <v>518</v>
      </c>
      <c r="N331" s="636">
        <v>0</v>
      </c>
      <c r="O331" s="636" cm="1">
        <f t="array" ref="O331">_xlfn.IFS(J331 = 77, N331*265, J331=19, N331, J331=69, N331*28, J331=61, N331*4, J331=96, N331*22200)</f>
        <v>0</v>
      </c>
    </row>
    <row r="332" spans="1:15" hidden="1">
      <c r="A332" s="631" t="s">
        <v>879</v>
      </c>
      <c r="B332" s="631" t="s">
        <v>716</v>
      </c>
      <c r="C332" s="631" t="s">
        <v>717</v>
      </c>
      <c r="D332" s="631" t="s">
        <v>880</v>
      </c>
      <c r="E332" s="631" t="s">
        <v>699</v>
      </c>
      <c r="F332" s="631" t="s">
        <v>878</v>
      </c>
      <c r="G332" s="632" t="s">
        <v>514</v>
      </c>
      <c r="H332" s="631" t="s">
        <v>515</v>
      </c>
      <c r="I332" s="631" t="s">
        <v>525</v>
      </c>
      <c r="J332" s="631">
        <v>19</v>
      </c>
      <c r="K332" s="633">
        <v>0</v>
      </c>
      <c r="L332" s="634" t="s">
        <v>827</v>
      </c>
      <c r="M332" s="635" t="s">
        <v>518</v>
      </c>
      <c r="N332" s="636">
        <v>0</v>
      </c>
      <c r="O332" s="636" cm="1">
        <f t="array" ref="O332">_xlfn.IFS(J332 = 77, N332*265, J332=19, N332, J332=69, N332*28, J332=61, N332*4, J332=96, N332*22200)</f>
        <v>0</v>
      </c>
    </row>
    <row r="333" spans="1:15" hidden="1">
      <c r="A333" s="631" t="s">
        <v>879</v>
      </c>
      <c r="B333" s="631" t="s">
        <v>716</v>
      </c>
      <c r="C333" s="631" t="s">
        <v>717</v>
      </c>
      <c r="D333" s="631" t="s">
        <v>880</v>
      </c>
      <c r="E333" s="631" t="s">
        <v>699</v>
      </c>
      <c r="F333" s="631" t="s">
        <v>878</v>
      </c>
      <c r="G333" s="632" t="s">
        <v>514</v>
      </c>
      <c r="H333" s="631" t="s">
        <v>515</v>
      </c>
      <c r="I333" s="631" t="s">
        <v>535</v>
      </c>
      <c r="J333" s="631">
        <v>69</v>
      </c>
      <c r="K333" s="633">
        <v>0</v>
      </c>
      <c r="L333" s="634" t="s">
        <v>827</v>
      </c>
      <c r="M333" s="635" t="s">
        <v>518</v>
      </c>
      <c r="N333" s="636">
        <v>0</v>
      </c>
      <c r="O333" s="636" cm="1">
        <f t="array" ref="O333">_xlfn.IFS(J333 = 77, N333*265, J333=19, N333, J333=69, N333*28, J333=61, N333*4, J333=96, N333*22200)</f>
        <v>0</v>
      </c>
    </row>
    <row r="334" spans="1:15" hidden="1">
      <c r="A334" s="631" t="s">
        <v>881</v>
      </c>
      <c r="B334" s="631" t="s">
        <v>875</v>
      </c>
      <c r="C334" s="631" t="s">
        <v>882</v>
      </c>
      <c r="D334" s="631" t="s">
        <v>883</v>
      </c>
      <c r="E334" s="631" t="s">
        <v>699</v>
      </c>
      <c r="F334" s="631" t="s">
        <v>844</v>
      </c>
      <c r="G334" s="632" t="s">
        <v>514</v>
      </c>
      <c r="H334" s="631" t="s">
        <v>515</v>
      </c>
      <c r="I334" s="631" t="s">
        <v>525</v>
      </c>
      <c r="J334" s="631">
        <v>19</v>
      </c>
      <c r="K334" s="633">
        <v>1556518</v>
      </c>
      <c r="L334" s="634" t="s">
        <v>827</v>
      </c>
      <c r="M334" s="635" t="s">
        <v>518</v>
      </c>
      <c r="N334" s="636">
        <v>1556518</v>
      </c>
      <c r="O334" s="636" cm="1">
        <f t="array" ref="O334">_xlfn.IFS(J334 = 77, N334*265, J334=19, N334, J334=69, N334*28, J334=61, N334*4, J334=96, N334*22200)</f>
        <v>1556518</v>
      </c>
    </row>
    <row r="335" spans="1:15" hidden="1">
      <c r="A335" s="631" t="s">
        <v>881</v>
      </c>
      <c r="B335" s="631" t="s">
        <v>875</v>
      </c>
      <c r="C335" s="631" t="s">
        <v>882</v>
      </c>
      <c r="D335" s="631" t="s">
        <v>883</v>
      </c>
      <c r="E335" s="631" t="s">
        <v>699</v>
      </c>
      <c r="F335" s="631" t="s">
        <v>844</v>
      </c>
      <c r="G335" s="632" t="s">
        <v>514</v>
      </c>
      <c r="H335" s="631" t="s">
        <v>515</v>
      </c>
      <c r="I335" s="631" t="s">
        <v>516</v>
      </c>
      <c r="J335" s="631">
        <v>77</v>
      </c>
      <c r="K335" s="633">
        <v>0</v>
      </c>
      <c r="L335" s="634" t="s">
        <v>827</v>
      </c>
      <c r="M335" s="635" t="s">
        <v>518</v>
      </c>
      <c r="N335" s="636">
        <v>0</v>
      </c>
      <c r="O335" s="636" cm="1">
        <f t="array" ref="O335">_xlfn.IFS(J335 = 77, N335*265, J335=19, N335, J335=69, N335*28, J335=61, N335*4, J335=96, N335*22200)</f>
        <v>0</v>
      </c>
    </row>
    <row r="336" spans="1:15" hidden="1">
      <c r="A336" s="631" t="s">
        <v>826</v>
      </c>
      <c r="B336" s="631" t="s">
        <v>510</v>
      </c>
      <c r="C336" s="631" t="s">
        <v>510</v>
      </c>
      <c r="D336" s="631" t="s">
        <v>826</v>
      </c>
      <c r="E336" s="631" t="s">
        <v>699</v>
      </c>
      <c r="F336" s="631" t="s">
        <v>703</v>
      </c>
      <c r="G336" s="632" t="s">
        <v>514</v>
      </c>
      <c r="H336" s="631" t="s">
        <v>515</v>
      </c>
      <c r="I336" s="631" t="s">
        <v>525</v>
      </c>
      <c r="J336" s="631">
        <v>19</v>
      </c>
      <c r="K336" s="633">
        <v>13688818</v>
      </c>
      <c r="L336" s="634" t="s">
        <v>827</v>
      </c>
      <c r="M336" s="635" t="s">
        <v>518</v>
      </c>
      <c r="N336" s="636">
        <v>13688818</v>
      </c>
      <c r="O336" s="636" cm="1">
        <f t="array" ref="O336">_xlfn.IFS(J336 = 77, N336*265, J336=19, N336, J336=69, N336*28, J336=61, N336*4, J336=96, N336*22200)</f>
        <v>13688818</v>
      </c>
    </row>
    <row r="337" spans="1:15" hidden="1">
      <c r="A337" s="631" t="s">
        <v>826</v>
      </c>
      <c r="B337" s="631" t="s">
        <v>510</v>
      </c>
      <c r="C337" s="631" t="s">
        <v>510</v>
      </c>
      <c r="D337" s="631" t="s">
        <v>826</v>
      </c>
      <c r="E337" s="631" t="s">
        <v>699</v>
      </c>
      <c r="F337" s="631" t="s">
        <v>703</v>
      </c>
      <c r="G337" s="632" t="s">
        <v>514</v>
      </c>
      <c r="H337" s="631" t="s">
        <v>515</v>
      </c>
      <c r="I337" s="631" t="s">
        <v>535</v>
      </c>
      <c r="J337" s="631">
        <v>69</v>
      </c>
      <c r="K337" s="633">
        <v>0</v>
      </c>
      <c r="L337" s="634" t="s">
        <v>827</v>
      </c>
      <c r="M337" s="635" t="s">
        <v>518</v>
      </c>
      <c r="N337" s="636">
        <v>0</v>
      </c>
      <c r="O337" s="636" cm="1">
        <f t="array" ref="O337">_xlfn.IFS(J337 = 77, N337*265, J337=19, N337, J337=69, N337*28, J337=61, N337*4, J337=96, N337*22200)</f>
        <v>0</v>
      </c>
    </row>
    <row r="338" spans="1:15" hidden="1">
      <c r="A338" s="631" t="s">
        <v>884</v>
      </c>
      <c r="B338" s="631" t="s">
        <v>554</v>
      </c>
      <c r="C338" s="631" t="s">
        <v>554</v>
      </c>
      <c r="D338" s="631" t="s">
        <v>884</v>
      </c>
      <c r="E338" s="631" t="s">
        <v>699</v>
      </c>
      <c r="F338" s="631" t="s">
        <v>703</v>
      </c>
      <c r="G338" s="632" t="s">
        <v>514</v>
      </c>
      <c r="H338" s="631" t="s">
        <v>515</v>
      </c>
      <c r="I338" s="631" t="s">
        <v>525</v>
      </c>
      <c r="J338" s="631">
        <v>19</v>
      </c>
      <c r="K338" s="633">
        <v>0</v>
      </c>
      <c r="L338" s="634" t="s">
        <v>827</v>
      </c>
      <c r="M338" s="635" t="s">
        <v>518</v>
      </c>
      <c r="N338" s="636">
        <v>0</v>
      </c>
      <c r="O338" s="636" cm="1">
        <f t="array" ref="O338">_xlfn.IFS(J338 = 77, N338*265, J338=19, N338, J338=69, N338*28, J338=61, N338*4, J338=96, N338*22200)</f>
        <v>0</v>
      </c>
    </row>
    <row r="339" spans="1:15" hidden="1">
      <c r="A339" s="631" t="s">
        <v>884</v>
      </c>
      <c r="B339" s="631" t="s">
        <v>554</v>
      </c>
      <c r="C339" s="631" t="s">
        <v>554</v>
      </c>
      <c r="D339" s="631" t="s">
        <v>884</v>
      </c>
      <c r="E339" s="631" t="s">
        <v>699</v>
      </c>
      <c r="F339" s="631" t="s">
        <v>703</v>
      </c>
      <c r="G339" s="632" t="s">
        <v>514</v>
      </c>
      <c r="H339" s="631" t="s">
        <v>515</v>
      </c>
      <c r="I339" s="631" t="s">
        <v>516</v>
      </c>
      <c r="J339" s="631">
        <v>77</v>
      </c>
      <c r="K339" s="633">
        <v>0</v>
      </c>
      <c r="L339" s="634" t="s">
        <v>827</v>
      </c>
      <c r="M339" s="635" t="s">
        <v>518</v>
      </c>
      <c r="N339" s="636">
        <v>0</v>
      </c>
      <c r="O339" s="636" cm="1">
        <f t="array" ref="O339">_xlfn.IFS(J339 = 77, N339*265, J339=19, N339, J339=69, N339*28, J339=61, N339*4, J339=96, N339*22200)</f>
        <v>0</v>
      </c>
    </row>
    <row r="340" spans="1:15" hidden="1">
      <c r="A340" s="631" t="s">
        <v>884</v>
      </c>
      <c r="B340" s="631" t="s">
        <v>554</v>
      </c>
      <c r="C340" s="631" t="s">
        <v>554</v>
      </c>
      <c r="D340" s="631" t="s">
        <v>884</v>
      </c>
      <c r="E340" s="631" t="s">
        <v>699</v>
      </c>
      <c r="F340" s="631" t="s">
        <v>703</v>
      </c>
      <c r="G340" s="632" t="s">
        <v>514</v>
      </c>
      <c r="H340" s="631" t="s">
        <v>515</v>
      </c>
      <c r="I340" s="631" t="s">
        <v>535</v>
      </c>
      <c r="J340" s="631">
        <v>69</v>
      </c>
      <c r="K340" s="633">
        <v>0</v>
      </c>
      <c r="L340" s="634" t="s">
        <v>827</v>
      </c>
      <c r="M340" s="635" t="s">
        <v>518</v>
      </c>
      <c r="N340" s="636">
        <v>0</v>
      </c>
      <c r="O340" s="636" cm="1">
        <f t="array" ref="O340">_xlfn.IFS(J340 = 77, N340*265, J340=19, N340, J340=69, N340*28, J340=61, N340*4, J340=96, N340*22200)</f>
        <v>0</v>
      </c>
    </row>
    <row r="341" spans="1:15" hidden="1">
      <c r="A341" s="631" t="s">
        <v>885</v>
      </c>
      <c r="B341" s="631" t="s">
        <v>550</v>
      </c>
      <c r="C341" s="631" t="s">
        <v>551</v>
      </c>
      <c r="D341" s="631" t="s">
        <v>886</v>
      </c>
      <c r="E341" s="631" t="s">
        <v>699</v>
      </c>
      <c r="F341" s="631" t="s">
        <v>844</v>
      </c>
      <c r="G341" s="632" t="s">
        <v>514</v>
      </c>
      <c r="H341" s="631" t="s">
        <v>515</v>
      </c>
      <c r="I341" s="631" t="s">
        <v>525</v>
      </c>
      <c r="J341" s="631">
        <v>19</v>
      </c>
      <c r="K341" s="633">
        <v>0</v>
      </c>
      <c r="L341" s="634" t="s">
        <v>827</v>
      </c>
      <c r="M341" s="635" t="s">
        <v>518</v>
      </c>
      <c r="N341" s="636">
        <v>0</v>
      </c>
      <c r="O341" s="636" cm="1">
        <f t="array" ref="O341">_xlfn.IFS(J341 = 77, N341*265, J341=19, N341, J341=69, N341*28, J341=61, N341*4, J341=96, N341*22200)</f>
        <v>0</v>
      </c>
    </row>
    <row r="342" spans="1:15" hidden="1">
      <c r="A342" s="631" t="s">
        <v>885</v>
      </c>
      <c r="B342" s="631" t="s">
        <v>550</v>
      </c>
      <c r="C342" s="631" t="s">
        <v>551</v>
      </c>
      <c r="D342" s="631" t="s">
        <v>886</v>
      </c>
      <c r="E342" s="631" t="s">
        <v>699</v>
      </c>
      <c r="F342" s="631" t="s">
        <v>844</v>
      </c>
      <c r="G342" s="632" t="s">
        <v>514</v>
      </c>
      <c r="H342" s="631" t="s">
        <v>515</v>
      </c>
      <c r="I342" s="631" t="s">
        <v>535</v>
      </c>
      <c r="J342" s="631">
        <v>69</v>
      </c>
      <c r="K342" s="633">
        <v>0</v>
      </c>
      <c r="L342" s="634" t="s">
        <v>827</v>
      </c>
      <c r="M342" s="635" t="s">
        <v>518</v>
      </c>
      <c r="N342" s="636">
        <v>0</v>
      </c>
      <c r="O342" s="636" cm="1">
        <f t="array" ref="O342">_xlfn.IFS(J342 = 77, N342*265, J342=19, N342, J342=69, N342*28, J342=61, N342*4, J342=96, N342*22200)</f>
        <v>0</v>
      </c>
    </row>
    <row r="343" spans="1:15" hidden="1">
      <c r="A343" s="631" t="s">
        <v>887</v>
      </c>
      <c r="B343" s="631" t="s">
        <v>550</v>
      </c>
      <c r="C343" s="631" t="s">
        <v>551</v>
      </c>
      <c r="D343" s="631" t="s">
        <v>887</v>
      </c>
      <c r="E343" s="631" t="s">
        <v>699</v>
      </c>
      <c r="F343" s="631" t="s">
        <v>848</v>
      </c>
      <c r="G343" s="632" t="s">
        <v>514</v>
      </c>
      <c r="H343" s="631" t="s">
        <v>515</v>
      </c>
      <c r="I343" s="631" t="s">
        <v>540</v>
      </c>
      <c r="J343" s="631">
        <v>61</v>
      </c>
      <c r="K343" s="633">
        <v>30</v>
      </c>
      <c r="L343" s="634" t="s">
        <v>827</v>
      </c>
      <c r="M343" s="635" t="s">
        <v>518</v>
      </c>
      <c r="N343" s="636">
        <v>30</v>
      </c>
      <c r="O343" s="636" cm="1">
        <f t="array" ref="O343">_xlfn.IFS(J343 = 77, N343*265, J343=19, N343, J343=69, N343*28, J343=61, N343*4, J343=96, N343*22200)</f>
        <v>120</v>
      </c>
    </row>
    <row r="344" spans="1:15" hidden="1">
      <c r="A344" s="631" t="s">
        <v>887</v>
      </c>
      <c r="B344" s="631" t="s">
        <v>550</v>
      </c>
      <c r="C344" s="631" t="s">
        <v>551</v>
      </c>
      <c r="D344" s="631" t="s">
        <v>887</v>
      </c>
      <c r="E344" s="631" t="s">
        <v>699</v>
      </c>
      <c r="F344" s="631" t="s">
        <v>848</v>
      </c>
      <c r="G344" s="632" t="s">
        <v>514</v>
      </c>
      <c r="H344" s="631" t="s">
        <v>515</v>
      </c>
      <c r="I344" s="631" t="s">
        <v>525</v>
      </c>
      <c r="J344" s="631">
        <v>19</v>
      </c>
      <c r="K344" s="633">
        <v>39443274</v>
      </c>
      <c r="L344" s="634" t="s">
        <v>827</v>
      </c>
      <c r="M344" s="635" t="s">
        <v>518</v>
      </c>
      <c r="N344" s="636">
        <v>39443274</v>
      </c>
      <c r="O344" s="636" cm="1">
        <f t="array" ref="O344">_xlfn.IFS(J344 = 77, N344*265, J344=19, N344, J344=69, N344*28, J344=61, N344*4, J344=96, N344*22200)</f>
        <v>39443274</v>
      </c>
    </row>
    <row r="345" spans="1:15" hidden="1">
      <c r="A345" s="631" t="s">
        <v>887</v>
      </c>
      <c r="B345" s="631" t="s">
        <v>550</v>
      </c>
      <c r="C345" s="631" t="s">
        <v>551</v>
      </c>
      <c r="D345" s="631" t="s">
        <v>887</v>
      </c>
      <c r="E345" s="631" t="s">
        <v>699</v>
      </c>
      <c r="F345" s="631" t="s">
        <v>848</v>
      </c>
      <c r="G345" s="632" t="s">
        <v>514</v>
      </c>
      <c r="H345" s="631" t="s">
        <v>515</v>
      </c>
      <c r="I345" s="631" t="s">
        <v>516</v>
      </c>
      <c r="J345" s="631">
        <v>77</v>
      </c>
      <c r="K345" s="633">
        <v>0</v>
      </c>
      <c r="L345" s="634" t="s">
        <v>827</v>
      </c>
      <c r="M345" s="635" t="s">
        <v>518</v>
      </c>
      <c r="N345" s="636">
        <v>0</v>
      </c>
      <c r="O345" s="636" cm="1">
        <f t="array" ref="O345">_xlfn.IFS(J345 = 77, N345*265, J345=19, N345, J345=69, N345*28, J345=61, N345*4, J345=96, N345*22200)</f>
        <v>0</v>
      </c>
    </row>
    <row r="346" spans="1:15" hidden="1">
      <c r="A346" s="631" t="s">
        <v>887</v>
      </c>
      <c r="B346" s="631" t="s">
        <v>550</v>
      </c>
      <c r="C346" s="631" t="s">
        <v>551</v>
      </c>
      <c r="D346" s="631" t="s">
        <v>887</v>
      </c>
      <c r="E346" s="631" t="s">
        <v>699</v>
      </c>
      <c r="F346" s="631" t="s">
        <v>848</v>
      </c>
      <c r="G346" s="632" t="s">
        <v>514</v>
      </c>
      <c r="H346" s="631" t="s">
        <v>515</v>
      </c>
      <c r="I346" s="631" t="s">
        <v>535</v>
      </c>
      <c r="J346" s="631">
        <v>69</v>
      </c>
      <c r="K346" s="633">
        <v>0</v>
      </c>
      <c r="L346" s="634" t="s">
        <v>827</v>
      </c>
      <c r="M346" s="635" t="s">
        <v>518</v>
      </c>
      <c r="N346" s="636">
        <v>0</v>
      </c>
      <c r="O346" s="636" cm="1">
        <f t="array" ref="O346">_xlfn.IFS(J346 = 77, N346*265, J346=19, N346, J346=69, N346*28, J346=61, N346*4, J346=96, N346*22200)</f>
        <v>0</v>
      </c>
    </row>
    <row r="347" spans="1:15" hidden="1">
      <c r="A347" s="631" t="s">
        <v>888</v>
      </c>
      <c r="B347" s="631" t="s">
        <v>547</v>
      </c>
      <c r="C347" s="631" t="s">
        <v>548</v>
      </c>
      <c r="D347" s="631" t="s">
        <v>856</v>
      </c>
      <c r="E347" s="631" t="s">
        <v>699</v>
      </c>
      <c r="F347" s="631" t="s">
        <v>889</v>
      </c>
      <c r="G347" s="632" t="s">
        <v>514</v>
      </c>
      <c r="H347" s="631" t="s">
        <v>515</v>
      </c>
      <c r="I347" s="631" t="s">
        <v>540</v>
      </c>
      <c r="J347" s="631">
        <v>61</v>
      </c>
      <c r="K347" s="633">
        <v>450</v>
      </c>
      <c r="L347" s="634" t="s">
        <v>827</v>
      </c>
      <c r="M347" s="635" t="s">
        <v>518</v>
      </c>
      <c r="N347" s="636">
        <v>450</v>
      </c>
      <c r="O347" s="636" cm="1">
        <f t="array" ref="O347">_xlfn.IFS(J347 = 77, N347*265, J347=19, N347, J347=69, N347*28, J347=61, N347*4, J347=96, N347*22200)</f>
        <v>1800</v>
      </c>
    </row>
    <row r="348" spans="1:15" hidden="1">
      <c r="A348" s="631" t="s">
        <v>888</v>
      </c>
      <c r="B348" s="631" t="s">
        <v>547</v>
      </c>
      <c r="C348" s="631" t="s">
        <v>548</v>
      </c>
      <c r="D348" s="631" t="s">
        <v>856</v>
      </c>
      <c r="E348" s="631" t="s">
        <v>699</v>
      </c>
      <c r="F348" s="631" t="s">
        <v>889</v>
      </c>
      <c r="G348" s="632" t="s">
        <v>514</v>
      </c>
      <c r="H348" s="631" t="s">
        <v>515</v>
      </c>
      <c r="I348" s="631" t="s">
        <v>525</v>
      </c>
      <c r="J348" s="631">
        <v>19</v>
      </c>
      <c r="K348" s="633">
        <v>93145494</v>
      </c>
      <c r="L348" s="634" t="s">
        <v>827</v>
      </c>
      <c r="M348" s="635" t="s">
        <v>518</v>
      </c>
      <c r="N348" s="636">
        <v>93145494</v>
      </c>
      <c r="O348" s="636" cm="1">
        <f t="array" ref="O348">_xlfn.IFS(J348 = 77, N348*265, J348=19, N348, J348=69, N348*28, J348=61, N348*4, J348=96, N348*22200)</f>
        <v>93145494</v>
      </c>
    </row>
    <row r="349" spans="1:15" hidden="1">
      <c r="A349" s="631" t="s">
        <v>888</v>
      </c>
      <c r="B349" s="631" t="s">
        <v>547</v>
      </c>
      <c r="C349" s="631" t="s">
        <v>548</v>
      </c>
      <c r="D349" s="631" t="s">
        <v>856</v>
      </c>
      <c r="E349" s="631" t="s">
        <v>699</v>
      </c>
      <c r="F349" s="631" t="s">
        <v>889</v>
      </c>
      <c r="G349" s="632" t="s">
        <v>514</v>
      </c>
      <c r="H349" s="631" t="s">
        <v>515</v>
      </c>
      <c r="I349" s="631" t="s">
        <v>516</v>
      </c>
      <c r="J349" s="631">
        <v>77</v>
      </c>
      <c r="K349" s="633">
        <v>0</v>
      </c>
      <c r="L349" s="634" t="s">
        <v>827</v>
      </c>
      <c r="M349" s="635" t="s">
        <v>518</v>
      </c>
      <c r="N349" s="636">
        <v>0</v>
      </c>
      <c r="O349" s="636" cm="1">
        <f t="array" ref="O349">_xlfn.IFS(J349 = 77, N349*265, J349=19, N349, J349=69, N349*28, J349=61, N349*4, J349=96, N349*22200)</f>
        <v>0</v>
      </c>
    </row>
    <row r="350" spans="1:15" hidden="1">
      <c r="A350" s="631" t="s">
        <v>888</v>
      </c>
      <c r="B350" s="631" t="s">
        <v>547</v>
      </c>
      <c r="C350" s="631" t="s">
        <v>548</v>
      </c>
      <c r="D350" s="631" t="s">
        <v>856</v>
      </c>
      <c r="E350" s="631" t="s">
        <v>699</v>
      </c>
      <c r="F350" s="631" t="s">
        <v>889</v>
      </c>
      <c r="G350" s="632" t="s">
        <v>514</v>
      </c>
      <c r="H350" s="631" t="s">
        <v>515</v>
      </c>
      <c r="I350" s="631" t="s">
        <v>535</v>
      </c>
      <c r="J350" s="631">
        <v>69</v>
      </c>
      <c r="K350" s="633">
        <v>0</v>
      </c>
      <c r="L350" s="634" t="s">
        <v>827</v>
      </c>
      <c r="M350" s="635" t="s">
        <v>518</v>
      </c>
      <c r="N350" s="636">
        <v>0</v>
      </c>
      <c r="O350" s="636" cm="1">
        <f t="array" ref="O350">_xlfn.IFS(J350 = 77, N350*265, J350=19, N350, J350=69, N350*28, J350=61, N350*4, J350=96, N350*22200)</f>
        <v>0</v>
      </c>
    </row>
    <row r="351" spans="1:15" hidden="1">
      <c r="A351" s="631" t="s">
        <v>890</v>
      </c>
      <c r="B351" s="631" t="s">
        <v>550</v>
      </c>
      <c r="C351" s="631" t="s">
        <v>551</v>
      </c>
      <c r="D351" s="631" t="s">
        <v>891</v>
      </c>
      <c r="E351" s="631" t="s">
        <v>699</v>
      </c>
      <c r="F351" s="631" t="s">
        <v>860</v>
      </c>
      <c r="G351" s="632" t="s">
        <v>514</v>
      </c>
      <c r="H351" s="631" t="s">
        <v>515</v>
      </c>
      <c r="I351" s="631" t="s">
        <v>540</v>
      </c>
      <c r="J351" s="631">
        <v>61</v>
      </c>
      <c r="K351" s="633">
        <v>121</v>
      </c>
      <c r="L351" s="634" t="s">
        <v>827</v>
      </c>
      <c r="M351" s="635" t="s">
        <v>518</v>
      </c>
      <c r="N351" s="636">
        <v>121</v>
      </c>
      <c r="O351" s="636" cm="1">
        <f t="array" ref="O351">_xlfn.IFS(J351 = 77, N351*265, J351=19, N351, J351=69, N351*28, J351=61, N351*4, J351=96, N351*22200)</f>
        <v>484</v>
      </c>
    </row>
    <row r="352" spans="1:15" hidden="1">
      <c r="A352" s="631" t="s">
        <v>890</v>
      </c>
      <c r="B352" s="631" t="s">
        <v>550</v>
      </c>
      <c r="C352" s="631" t="s">
        <v>551</v>
      </c>
      <c r="D352" s="631" t="s">
        <v>891</v>
      </c>
      <c r="E352" s="631" t="s">
        <v>699</v>
      </c>
      <c r="F352" s="631" t="s">
        <v>860</v>
      </c>
      <c r="G352" s="632" t="s">
        <v>514</v>
      </c>
      <c r="H352" s="631" t="s">
        <v>515</v>
      </c>
      <c r="I352" s="631" t="s">
        <v>525</v>
      </c>
      <c r="J352" s="631">
        <v>19</v>
      </c>
      <c r="K352" s="633">
        <v>2386135</v>
      </c>
      <c r="L352" s="634" t="s">
        <v>827</v>
      </c>
      <c r="M352" s="635" t="s">
        <v>518</v>
      </c>
      <c r="N352" s="636">
        <v>2386135</v>
      </c>
      <c r="O352" s="636" cm="1">
        <f t="array" ref="O352">_xlfn.IFS(J352 = 77, N352*265, J352=19, N352, J352=69, N352*28, J352=61, N352*4, J352=96, N352*22200)</f>
        <v>2386135</v>
      </c>
    </row>
    <row r="353" spans="1:15" hidden="1">
      <c r="A353" s="631" t="s">
        <v>890</v>
      </c>
      <c r="B353" s="631" t="s">
        <v>550</v>
      </c>
      <c r="C353" s="631" t="s">
        <v>551</v>
      </c>
      <c r="D353" s="631" t="s">
        <v>891</v>
      </c>
      <c r="E353" s="631" t="s">
        <v>699</v>
      </c>
      <c r="F353" s="631" t="s">
        <v>860</v>
      </c>
      <c r="G353" s="632" t="s">
        <v>514</v>
      </c>
      <c r="H353" s="631" t="s">
        <v>515</v>
      </c>
      <c r="I353" s="631" t="s">
        <v>516</v>
      </c>
      <c r="J353" s="631">
        <v>77</v>
      </c>
      <c r="K353" s="633">
        <v>0</v>
      </c>
      <c r="L353" s="634" t="s">
        <v>827</v>
      </c>
      <c r="M353" s="635" t="s">
        <v>518</v>
      </c>
      <c r="N353" s="636">
        <v>0</v>
      </c>
      <c r="O353" s="636" cm="1">
        <f t="array" ref="O353">_xlfn.IFS(J353 = 77, N353*265, J353=19, N353, J353=69, N353*28, J353=61, N353*4, J353=96, N353*22200)</f>
        <v>0</v>
      </c>
    </row>
    <row r="354" spans="1:15" hidden="1">
      <c r="A354" s="631" t="s">
        <v>890</v>
      </c>
      <c r="B354" s="631" t="s">
        <v>550</v>
      </c>
      <c r="C354" s="631" t="s">
        <v>551</v>
      </c>
      <c r="D354" s="631" t="s">
        <v>891</v>
      </c>
      <c r="E354" s="631" t="s">
        <v>699</v>
      </c>
      <c r="F354" s="631" t="s">
        <v>860</v>
      </c>
      <c r="G354" s="632" t="s">
        <v>514</v>
      </c>
      <c r="H354" s="631" t="s">
        <v>515</v>
      </c>
      <c r="I354" s="631" t="s">
        <v>535</v>
      </c>
      <c r="J354" s="631">
        <v>69</v>
      </c>
      <c r="K354" s="633">
        <v>0</v>
      </c>
      <c r="L354" s="634" t="s">
        <v>827</v>
      </c>
      <c r="M354" s="635" t="s">
        <v>518</v>
      </c>
      <c r="N354" s="636">
        <v>0</v>
      </c>
      <c r="O354" s="636" cm="1">
        <f t="array" ref="O354">_xlfn.IFS(J354 = 77, N354*265, J354=19, N354, J354=69, N354*28, J354=61, N354*4, J354=96, N354*22200)</f>
        <v>0</v>
      </c>
    </row>
    <row r="355" spans="1:15" hidden="1">
      <c r="A355" s="631" t="s">
        <v>892</v>
      </c>
      <c r="B355" s="631" t="s">
        <v>893</v>
      </c>
      <c r="C355" s="631" t="s">
        <v>893</v>
      </c>
      <c r="D355" s="631" t="s">
        <v>892</v>
      </c>
      <c r="E355" s="631" t="s">
        <v>699</v>
      </c>
      <c r="F355" s="631" t="s">
        <v>860</v>
      </c>
      <c r="G355" s="632" t="s">
        <v>514</v>
      </c>
      <c r="H355" s="631" t="s">
        <v>515</v>
      </c>
      <c r="I355" s="631" t="s">
        <v>540</v>
      </c>
      <c r="J355" s="631">
        <v>61</v>
      </c>
      <c r="K355" s="633">
        <v>0</v>
      </c>
      <c r="L355" s="634" t="s">
        <v>827</v>
      </c>
      <c r="M355" s="635" t="s">
        <v>518</v>
      </c>
      <c r="N355" s="636">
        <v>0</v>
      </c>
      <c r="O355" s="636" cm="1">
        <f t="array" ref="O355">_xlfn.IFS(J355 = 77, N355*265, J355=19, N355, J355=69, N355*28, J355=61, N355*4, J355=96, N355*22200)</f>
        <v>0</v>
      </c>
    </row>
    <row r="356" spans="1:15" hidden="1">
      <c r="A356" s="631" t="s">
        <v>892</v>
      </c>
      <c r="B356" s="631" t="s">
        <v>893</v>
      </c>
      <c r="C356" s="631" t="s">
        <v>893</v>
      </c>
      <c r="D356" s="631" t="s">
        <v>892</v>
      </c>
      <c r="E356" s="631" t="s">
        <v>699</v>
      </c>
      <c r="F356" s="631" t="s">
        <v>860</v>
      </c>
      <c r="G356" s="632" t="s">
        <v>514</v>
      </c>
      <c r="H356" s="631" t="s">
        <v>515</v>
      </c>
      <c r="I356" s="631" t="s">
        <v>525</v>
      </c>
      <c r="J356" s="631">
        <v>19</v>
      </c>
      <c r="K356" s="633">
        <v>5302608</v>
      </c>
      <c r="L356" s="634" t="s">
        <v>827</v>
      </c>
      <c r="M356" s="635" t="s">
        <v>518</v>
      </c>
      <c r="N356" s="636">
        <v>5302608</v>
      </c>
      <c r="O356" s="636" cm="1">
        <f t="array" ref="O356">_xlfn.IFS(J356 = 77, N356*265, J356=19, N356, J356=69, N356*28, J356=61, N356*4, J356=96, N356*22200)</f>
        <v>5302608</v>
      </c>
    </row>
    <row r="357" spans="1:15" hidden="1">
      <c r="A357" s="631" t="s">
        <v>894</v>
      </c>
      <c r="B357" s="631" t="s">
        <v>510</v>
      </c>
      <c r="C357" s="631" t="s">
        <v>510</v>
      </c>
      <c r="D357" s="631" t="s">
        <v>895</v>
      </c>
      <c r="E357" s="631" t="s">
        <v>699</v>
      </c>
      <c r="F357" s="631" t="s">
        <v>860</v>
      </c>
      <c r="G357" s="632" t="s">
        <v>514</v>
      </c>
      <c r="H357" s="631" t="s">
        <v>515</v>
      </c>
      <c r="I357" s="631" t="s">
        <v>540</v>
      </c>
      <c r="J357" s="631">
        <v>61</v>
      </c>
      <c r="K357" s="633">
        <v>270</v>
      </c>
      <c r="L357" s="634" t="s">
        <v>827</v>
      </c>
      <c r="M357" s="635" t="s">
        <v>518</v>
      </c>
      <c r="N357" s="636">
        <v>270</v>
      </c>
      <c r="O357" s="636" cm="1">
        <f t="array" ref="O357">_xlfn.IFS(J357 = 77, N357*265, J357=19, N357, J357=69, N357*28, J357=61, N357*4, J357=96, N357*22200)</f>
        <v>1080</v>
      </c>
    </row>
    <row r="358" spans="1:15" hidden="1">
      <c r="A358" s="631" t="s">
        <v>894</v>
      </c>
      <c r="B358" s="631" t="s">
        <v>510</v>
      </c>
      <c r="C358" s="631" t="s">
        <v>510</v>
      </c>
      <c r="D358" s="631" t="s">
        <v>895</v>
      </c>
      <c r="E358" s="631" t="s">
        <v>699</v>
      </c>
      <c r="F358" s="631" t="s">
        <v>860</v>
      </c>
      <c r="G358" s="632" t="s">
        <v>514</v>
      </c>
      <c r="H358" s="631" t="s">
        <v>515</v>
      </c>
      <c r="I358" s="631" t="s">
        <v>525</v>
      </c>
      <c r="J358" s="631">
        <v>19</v>
      </c>
      <c r="K358" s="633">
        <v>3401887</v>
      </c>
      <c r="L358" s="634" t="s">
        <v>827</v>
      </c>
      <c r="M358" s="635" t="s">
        <v>518</v>
      </c>
      <c r="N358" s="636">
        <v>3401887</v>
      </c>
      <c r="O358" s="636" cm="1">
        <f t="array" ref="O358">_xlfn.IFS(J358 = 77, N358*265, J358=19, N358, J358=69, N358*28, J358=61, N358*4, J358=96, N358*22200)</f>
        <v>3401887</v>
      </c>
    </row>
    <row r="359" spans="1:15" hidden="1">
      <c r="A359" s="631" t="s">
        <v>894</v>
      </c>
      <c r="B359" s="631" t="s">
        <v>510</v>
      </c>
      <c r="C359" s="631" t="s">
        <v>510</v>
      </c>
      <c r="D359" s="631" t="s">
        <v>895</v>
      </c>
      <c r="E359" s="631" t="s">
        <v>699</v>
      </c>
      <c r="F359" s="631" t="s">
        <v>860</v>
      </c>
      <c r="G359" s="632" t="s">
        <v>514</v>
      </c>
      <c r="H359" s="631" t="s">
        <v>515</v>
      </c>
      <c r="I359" s="631" t="s">
        <v>535</v>
      </c>
      <c r="J359" s="631">
        <v>69</v>
      </c>
      <c r="K359" s="633">
        <v>0</v>
      </c>
      <c r="L359" s="634" t="s">
        <v>827</v>
      </c>
      <c r="M359" s="635" t="s">
        <v>518</v>
      </c>
      <c r="N359" s="636">
        <v>0</v>
      </c>
      <c r="O359" s="636" cm="1">
        <f t="array" ref="O359">_xlfn.IFS(J359 = 77, N359*265, J359=19, N359, J359=69, N359*28, J359=61, N359*4, J359=96, N359*22200)</f>
        <v>0</v>
      </c>
    </row>
    <row r="360" spans="1:15" hidden="1">
      <c r="A360" s="631" t="s">
        <v>896</v>
      </c>
      <c r="B360" s="631" t="s">
        <v>897</v>
      </c>
      <c r="C360" s="631" t="s">
        <v>898</v>
      </c>
      <c r="D360" s="631" t="s">
        <v>899</v>
      </c>
      <c r="E360" s="631" t="s">
        <v>699</v>
      </c>
      <c r="F360" s="631" t="s">
        <v>878</v>
      </c>
      <c r="G360" s="632" t="s">
        <v>514</v>
      </c>
      <c r="H360" s="631" t="s">
        <v>515</v>
      </c>
      <c r="I360" s="631" t="s">
        <v>525</v>
      </c>
      <c r="J360" s="631">
        <v>19</v>
      </c>
      <c r="K360" s="633">
        <v>0</v>
      </c>
      <c r="L360" s="634" t="s">
        <v>827</v>
      </c>
      <c r="M360" s="635" t="s">
        <v>518</v>
      </c>
      <c r="N360" s="636">
        <v>0</v>
      </c>
      <c r="O360" s="636" cm="1">
        <f t="array" ref="O360">_xlfn.IFS(J360 = 77, N360*265, J360=19, N360, J360=69, N360*28, J360=61, N360*4, J360=96, N360*22200)</f>
        <v>0</v>
      </c>
    </row>
    <row r="361" spans="1:15" hidden="1">
      <c r="A361" s="631" t="s">
        <v>900</v>
      </c>
      <c r="B361" s="631" t="s">
        <v>692</v>
      </c>
      <c r="C361" s="631" t="s">
        <v>901</v>
      </c>
      <c r="D361" s="631" t="s">
        <v>902</v>
      </c>
      <c r="E361" s="631" t="s">
        <v>512</v>
      </c>
      <c r="F361" s="631" t="s">
        <v>903</v>
      </c>
      <c r="G361" s="632" t="s">
        <v>514</v>
      </c>
      <c r="H361" s="631" t="s">
        <v>515</v>
      </c>
      <c r="I361" s="631" t="s">
        <v>516</v>
      </c>
      <c r="J361" s="631">
        <v>77</v>
      </c>
      <c r="K361" s="633">
        <v>0</v>
      </c>
      <c r="L361" s="634" t="s">
        <v>904</v>
      </c>
      <c r="M361" s="635" t="s">
        <v>518</v>
      </c>
      <c r="N361" s="636">
        <v>0</v>
      </c>
      <c r="O361" s="636" cm="1">
        <f t="array" ref="O361">_xlfn.IFS(J361 = 77, N361*265, J361=19, N361, J361=69, N361*28, J361=61, N361*4, J361=96, N361*22200)</f>
        <v>0</v>
      </c>
    </row>
    <row r="362" spans="1:15" hidden="1">
      <c r="A362" s="631" t="s">
        <v>905</v>
      </c>
      <c r="B362" s="631" t="s">
        <v>738</v>
      </c>
      <c r="C362" s="631" t="s">
        <v>906</v>
      </c>
      <c r="D362" s="631" t="s">
        <v>907</v>
      </c>
      <c r="E362" s="631" t="s">
        <v>512</v>
      </c>
      <c r="F362" s="631" t="s">
        <v>903</v>
      </c>
      <c r="G362" s="632" t="s">
        <v>514</v>
      </c>
      <c r="H362" s="631" t="s">
        <v>515</v>
      </c>
      <c r="I362" s="631" t="s">
        <v>525</v>
      </c>
      <c r="J362" s="631">
        <v>19</v>
      </c>
      <c r="K362" s="633">
        <v>2473856</v>
      </c>
      <c r="L362" s="634" t="s">
        <v>904</v>
      </c>
      <c r="M362" s="635" t="s">
        <v>518</v>
      </c>
      <c r="N362" s="636">
        <v>2473856</v>
      </c>
      <c r="O362" s="636" cm="1">
        <f t="array" ref="O362">_xlfn.IFS(J362 = 77, N362*265, J362=19, N362, J362=69, N362*28, J362=61, N362*4, J362=96, N362*22200)</f>
        <v>2473856</v>
      </c>
    </row>
    <row r="363" spans="1:15" hidden="1">
      <c r="A363" s="631" t="s">
        <v>905</v>
      </c>
      <c r="B363" s="631" t="s">
        <v>738</v>
      </c>
      <c r="C363" s="631" t="s">
        <v>906</v>
      </c>
      <c r="D363" s="631" t="s">
        <v>907</v>
      </c>
      <c r="E363" s="631" t="s">
        <v>512</v>
      </c>
      <c r="F363" s="631" t="s">
        <v>903</v>
      </c>
      <c r="G363" s="632" t="s">
        <v>514</v>
      </c>
      <c r="H363" s="631" t="s">
        <v>515</v>
      </c>
      <c r="I363" s="631" t="s">
        <v>516</v>
      </c>
      <c r="J363" s="631">
        <v>77</v>
      </c>
      <c r="K363" s="633">
        <v>3373</v>
      </c>
      <c r="L363" s="634" t="s">
        <v>904</v>
      </c>
      <c r="M363" s="635" t="s">
        <v>518</v>
      </c>
      <c r="N363" s="636">
        <v>3373</v>
      </c>
      <c r="O363" s="636" cm="1">
        <f t="array" ref="O363">_xlfn.IFS(J363 = 77, N363*265, J363=19, N363, J363=69, N363*28, J363=61, N363*4, J363=96, N363*22200)</f>
        <v>893845</v>
      </c>
    </row>
    <row r="364" spans="1:15" hidden="1">
      <c r="A364" s="631" t="s">
        <v>905</v>
      </c>
      <c r="B364" s="631" t="s">
        <v>738</v>
      </c>
      <c r="C364" s="631" t="s">
        <v>906</v>
      </c>
      <c r="D364" s="631" t="s">
        <v>907</v>
      </c>
      <c r="E364" s="631" t="s">
        <v>512</v>
      </c>
      <c r="F364" s="631" t="s">
        <v>903</v>
      </c>
      <c r="G364" s="632" t="s">
        <v>514</v>
      </c>
      <c r="H364" s="631" t="s">
        <v>515</v>
      </c>
      <c r="I364" s="631" t="s">
        <v>535</v>
      </c>
      <c r="J364" s="631">
        <v>69</v>
      </c>
      <c r="K364" s="633">
        <v>15672</v>
      </c>
      <c r="L364" s="634" t="s">
        <v>904</v>
      </c>
      <c r="M364" s="635" t="s">
        <v>518</v>
      </c>
      <c r="N364" s="636">
        <v>15672</v>
      </c>
      <c r="O364" s="636" cm="1">
        <f t="array" ref="O364">_xlfn.IFS(J364 = 77, N364*265, J364=19, N364, J364=69, N364*28, J364=61, N364*4, J364=96, N364*22200)</f>
        <v>438816</v>
      </c>
    </row>
    <row r="365" spans="1:15" hidden="1">
      <c r="A365" s="631" t="s">
        <v>908</v>
      </c>
      <c r="B365" s="631" t="s">
        <v>909</v>
      </c>
      <c r="C365" s="631" t="s">
        <v>909</v>
      </c>
      <c r="D365" s="631" t="s">
        <v>910</v>
      </c>
      <c r="E365" s="631" t="s">
        <v>512</v>
      </c>
      <c r="F365" s="631" t="s">
        <v>903</v>
      </c>
      <c r="G365" s="632" t="s">
        <v>514</v>
      </c>
      <c r="H365" s="631" t="s">
        <v>515</v>
      </c>
      <c r="I365" s="631" t="s">
        <v>525</v>
      </c>
      <c r="J365" s="631">
        <v>19</v>
      </c>
      <c r="K365" s="633">
        <v>0</v>
      </c>
      <c r="L365" s="634" t="s">
        <v>904</v>
      </c>
      <c r="M365" s="635" t="s">
        <v>518</v>
      </c>
      <c r="N365" s="636">
        <v>0</v>
      </c>
      <c r="O365" s="636" cm="1">
        <f t="array" ref="O365">_xlfn.IFS(J365 = 77, N365*265, J365=19, N365, J365=69, N365*28, J365=61, N365*4, J365=96, N365*22200)</f>
        <v>0</v>
      </c>
    </row>
    <row r="366" spans="1:15" hidden="1">
      <c r="A366" s="631" t="s">
        <v>908</v>
      </c>
      <c r="B366" s="631" t="s">
        <v>909</v>
      </c>
      <c r="C366" s="631" t="s">
        <v>909</v>
      </c>
      <c r="D366" s="631" t="s">
        <v>910</v>
      </c>
      <c r="E366" s="631" t="s">
        <v>512</v>
      </c>
      <c r="F366" s="631" t="s">
        <v>903</v>
      </c>
      <c r="G366" s="632" t="s">
        <v>514</v>
      </c>
      <c r="H366" s="631" t="s">
        <v>515</v>
      </c>
      <c r="I366" s="631" t="s">
        <v>516</v>
      </c>
      <c r="J366" s="631">
        <v>77</v>
      </c>
      <c r="K366" s="633">
        <v>0</v>
      </c>
      <c r="L366" s="634" t="s">
        <v>904</v>
      </c>
      <c r="M366" s="635" t="s">
        <v>518</v>
      </c>
      <c r="N366" s="636">
        <v>0</v>
      </c>
      <c r="O366" s="636" cm="1">
        <f t="array" ref="O366">_xlfn.IFS(J366 = 77, N366*265, J366=19, N366, J366=69, N366*28, J366=61, N366*4, J366=96, N366*22200)</f>
        <v>0</v>
      </c>
    </row>
    <row r="367" spans="1:15" hidden="1">
      <c r="A367" s="631" t="s">
        <v>908</v>
      </c>
      <c r="B367" s="631" t="s">
        <v>909</v>
      </c>
      <c r="C367" s="631" t="s">
        <v>909</v>
      </c>
      <c r="D367" s="631" t="s">
        <v>910</v>
      </c>
      <c r="E367" s="631" t="s">
        <v>512</v>
      </c>
      <c r="F367" s="631" t="s">
        <v>903</v>
      </c>
      <c r="G367" s="632" t="s">
        <v>514</v>
      </c>
      <c r="H367" s="631" t="s">
        <v>515</v>
      </c>
      <c r="I367" s="631" t="s">
        <v>535</v>
      </c>
      <c r="J367" s="631">
        <v>69</v>
      </c>
      <c r="K367" s="633">
        <v>0</v>
      </c>
      <c r="L367" s="634" t="s">
        <v>904</v>
      </c>
      <c r="M367" s="635" t="s">
        <v>518</v>
      </c>
      <c r="N367" s="636">
        <v>0</v>
      </c>
      <c r="O367" s="636" cm="1">
        <f t="array" ref="O367">_xlfn.IFS(J367 = 77, N367*265, J367=19, N367, J367=69, N367*28, J367=61, N367*4, J367=96, N367*22200)</f>
        <v>0</v>
      </c>
    </row>
    <row r="368" spans="1:15" hidden="1">
      <c r="A368" s="631" t="s">
        <v>911</v>
      </c>
      <c r="B368" s="631" t="s">
        <v>675</v>
      </c>
      <c r="C368" s="631" t="s">
        <v>912</v>
      </c>
      <c r="D368" s="631" t="s">
        <v>913</v>
      </c>
      <c r="E368" s="631" t="s">
        <v>512</v>
      </c>
      <c r="F368" s="631" t="s">
        <v>903</v>
      </c>
      <c r="G368" s="632" t="s">
        <v>514</v>
      </c>
      <c r="H368" s="631" t="s">
        <v>515</v>
      </c>
      <c r="I368" s="631" t="s">
        <v>525</v>
      </c>
      <c r="J368" s="631">
        <v>19</v>
      </c>
      <c r="K368" s="633">
        <v>5417280</v>
      </c>
      <c r="L368" s="634" t="s">
        <v>904</v>
      </c>
      <c r="M368" s="635" t="s">
        <v>518</v>
      </c>
      <c r="N368" s="636">
        <v>5417280</v>
      </c>
      <c r="O368" s="636" cm="1">
        <f t="array" ref="O368">_xlfn.IFS(J368 = 77, N368*265, J368=19, N368, J368=69, N368*28, J368=61, N368*4, J368=96, N368*22200)</f>
        <v>5417280</v>
      </c>
    </row>
    <row r="369" spans="1:15" hidden="1">
      <c r="A369" s="631" t="s">
        <v>911</v>
      </c>
      <c r="B369" s="631" t="s">
        <v>675</v>
      </c>
      <c r="C369" s="631" t="s">
        <v>912</v>
      </c>
      <c r="D369" s="631" t="s">
        <v>913</v>
      </c>
      <c r="E369" s="631" t="s">
        <v>512</v>
      </c>
      <c r="F369" s="631" t="s">
        <v>903</v>
      </c>
      <c r="G369" s="632" t="s">
        <v>514</v>
      </c>
      <c r="H369" s="631" t="s">
        <v>515</v>
      </c>
      <c r="I369" s="631" t="s">
        <v>516</v>
      </c>
      <c r="J369" s="631">
        <v>77</v>
      </c>
      <c r="K369" s="633">
        <v>0</v>
      </c>
      <c r="L369" s="634" t="s">
        <v>904</v>
      </c>
      <c r="M369" s="635" t="s">
        <v>518</v>
      </c>
      <c r="N369" s="636">
        <v>0</v>
      </c>
      <c r="O369" s="636" cm="1">
        <f t="array" ref="O369">_xlfn.IFS(J369 = 77, N369*265, J369=19, N369, J369=69, N369*28, J369=61, N369*4, J369=96, N369*22200)</f>
        <v>0</v>
      </c>
    </row>
    <row r="370" spans="1:15" hidden="1">
      <c r="A370" s="631" t="s">
        <v>911</v>
      </c>
      <c r="B370" s="631" t="s">
        <v>675</v>
      </c>
      <c r="C370" s="631" t="s">
        <v>912</v>
      </c>
      <c r="D370" s="631" t="s">
        <v>913</v>
      </c>
      <c r="E370" s="631" t="s">
        <v>512</v>
      </c>
      <c r="F370" s="631" t="s">
        <v>903</v>
      </c>
      <c r="G370" s="632" t="s">
        <v>514</v>
      </c>
      <c r="H370" s="631" t="s">
        <v>515</v>
      </c>
      <c r="I370" s="631" t="s">
        <v>535</v>
      </c>
      <c r="J370" s="631">
        <v>69</v>
      </c>
      <c r="K370" s="633">
        <v>59598</v>
      </c>
      <c r="L370" s="634" t="s">
        <v>904</v>
      </c>
      <c r="M370" s="635" t="s">
        <v>518</v>
      </c>
      <c r="N370" s="636">
        <v>59598</v>
      </c>
      <c r="O370" s="636" cm="1">
        <f t="array" ref="O370">_xlfn.IFS(J370 = 77, N370*265, J370=19, N370, J370=69, N370*28, J370=61, N370*4, J370=96, N370*22200)</f>
        <v>1668744</v>
      </c>
    </row>
    <row r="371" spans="1:15" hidden="1">
      <c r="A371" s="631" t="s">
        <v>914</v>
      </c>
      <c r="B371" s="631" t="s">
        <v>915</v>
      </c>
      <c r="C371" s="631" t="s">
        <v>916</v>
      </c>
      <c r="D371" s="631" t="s">
        <v>917</v>
      </c>
      <c r="E371" s="631" t="s">
        <v>512</v>
      </c>
      <c r="F371" s="631" t="s">
        <v>903</v>
      </c>
      <c r="G371" s="632" t="s">
        <v>514</v>
      </c>
      <c r="H371" s="631" t="s">
        <v>515</v>
      </c>
      <c r="I371" s="631" t="s">
        <v>525</v>
      </c>
      <c r="J371" s="631">
        <v>19</v>
      </c>
      <c r="K371" s="633">
        <v>15203134</v>
      </c>
      <c r="L371" s="634" t="s">
        <v>904</v>
      </c>
      <c r="M371" s="635" t="s">
        <v>518</v>
      </c>
      <c r="N371" s="636">
        <v>15203134</v>
      </c>
      <c r="O371" s="636" cm="1">
        <f t="array" ref="O371">_xlfn.IFS(J371 = 77, N371*265, J371=19, N371, J371=69, N371*28, J371=61, N371*4, J371=96, N371*22200)</f>
        <v>15203134</v>
      </c>
    </row>
    <row r="372" spans="1:15" hidden="1">
      <c r="A372" s="631" t="s">
        <v>914</v>
      </c>
      <c r="B372" s="631" t="s">
        <v>915</v>
      </c>
      <c r="C372" s="631" t="s">
        <v>916</v>
      </c>
      <c r="D372" s="631" t="s">
        <v>917</v>
      </c>
      <c r="E372" s="631" t="s">
        <v>512</v>
      </c>
      <c r="F372" s="631" t="s">
        <v>903</v>
      </c>
      <c r="G372" s="632" t="s">
        <v>514</v>
      </c>
      <c r="H372" s="631" t="s">
        <v>515</v>
      </c>
      <c r="I372" s="631" t="s">
        <v>516</v>
      </c>
      <c r="J372" s="631">
        <v>77</v>
      </c>
      <c r="K372" s="633">
        <v>20362</v>
      </c>
      <c r="L372" s="634" t="s">
        <v>904</v>
      </c>
      <c r="M372" s="635" t="s">
        <v>518</v>
      </c>
      <c r="N372" s="636">
        <v>20362</v>
      </c>
      <c r="O372" s="636" cm="1">
        <f t="array" ref="O372">_xlfn.IFS(J372 = 77, N372*265, J372=19, N372, J372=69, N372*28, J372=61, N372*4, J372=96, N372*22200)</f>
        <v>5395930</v>
      </c>
    </row>
    <row r="373" spans="1:15" hidden="1">
      <c r="A373" s="631" t="s">
        <v>914</v>
      </c>
      <c r="B373" s="631" t="s">
        <v>915</v>
      </c>
      <c r="C373" s="631" t="s">
        <v>916</v>
      </c>
      <c r="D373" s="631" t="s">
        <v>917</v>
      </c>
      <c r="E373" s="631" t="s">
        <v>512</v>
      </c>
      <c r="F373" s="631" t="s">
        <v>903</v>
      </c>
      <c r="G373" s="632" t="s">
        <v>514</v>
      </c>
      <c r="H373" s="631" t="s">
        <v>515</v>
      </c>
      <c r="I373" s="631" t="s">
        <v>535</v>
      </c>
      <c r="J373" s="631">
        <v>69</v>
      </c>
      <c r="K373" s="633">
        <v>94546</v>
      </c>
      <c r="L373" s="634" t="s">
        <v>904</v>
      </c>
      <c r="M373" s="635" t="s">
        <v>518</v>
      </c>
      <c r="N373" s="636">
        <v>94546</v>
      </c>
      <c r="O373" s="636" cm="1">
        <f t="array" ref="O373">_xlfn.IFS(J373 = 77, N373*265, J373=19, N373, J373=69, N373*28, J373=61, N373*4, J373=96, N373*22200)</f>
        <v>2647288</v>
      </c>
    </row>
    <row r="374" spans="1:15" hidden="1">
      <c r="A374" s="631" t="s">
        <v>918</v>
      </c>
      <c r="B374" s="631" t="s">
        <v>915</v>
      </c>
      <c r="C374" s="631" t="s">
        <v>919</v>
      </c>
      <c r="D374" s="631" t="s">
        <v>920</v>
      </c>
      <c r="E374" s="631" t="s">
        <v>512</v>
      </c>
      <c r="F374" s="631" t="s">
        <v>903</v>
      </c>
      <c r="G374" s="632" t="s">
        <v>514</v>
      </c>
      <c r="H374" s="631" t="s">
        <v>515</v>
      </c>
      <c r="I374" s="631" t="s">
        <v>525</v>
      </c>
      <c r="J374" s="631">
        <v>19</v>
      </c>
      <c r="K374" s="633">
        <v>13255983</v>
      </c>
      <c r="L374" s="634" t="s">
        <v>904</v>
      </c>
      <c r="M374" s="635" t="s">
        <v>518</v>
      </c>
      <c r="N374" s="636">
        <v>13255983</v>
      </c>
      <c r="O374" s="636" cm="1">
        <f t="array" ref="O374">_xlfn.IFS(J374 = 77, N374*265, J374=19, N374, J374=69, N374*28, J374=61, N374*4, J374=96, N374*22200)</f>
        <v>13255983</v>
      </c>
    </row>
    <row r="375" spans="1:15" hidden="1">
      <c r="A375" s="631" t="s">
        <v>918</v>
      </c>
      <c r="B375" s="631" t="s">
        <v>915</v>
      </c>
      <c r="C375" s="631" t="s">
        <v>919</v>
      </c>
      <c r="D375" s="631" t="s">
        <v>920</v>
      </c>
      <c r="E375" s="631" t="s">
        <v>512</v>
      </c>
      <c r="F375" s="631" t="s">
        <v>903</v>
      </c>
      <c r="G375" s="632" t="s">
        <v>514</v>
      </c>
      <c r="H375" s="631" t="s">
        <v>515</v>
      </c>
      <c r="I375" s="631" t="s">
        <v>516</v>
      </c>
      <c r="J375" s="631">
        <v>77</v>
      </c>
      <c r="K375" s="633">
        <v>17536</v>
      </c>
      <c r="L375" s="634" t="s">
        <v>904</v>
      </c>
      <c r="M375" s="635" t="s">
        <v>518</v>
      </c>
      <c r="N375" s="636">
        <v>17536</v>
      </c>
      <c r="O375" s="636" cm="1">
        <f t="array" ref="O375">_xlfn.IFS(J375 = 77, N375*265, J375=19, N375, J375=69, N375*28, J375=61, N375*4, J375=96, N375*22200)</f>
        <v>4647040</v>
      </c>
    </row>
    <row r="376" spans="1:15" hidden="1">
      <c r="A376" s="631" t="s">
        <v>918</v>
      </c>
      <c r="B376" s="631" t="s">
        <v>915</v>
      </c>
      <c r="C376" s="631" t="s">
        <v>919</v>
      </c>
      <c r="D376" s="631" t="s">
        <v>920</v>
      </c>
      <c r="E376" s="631" t="s">
        <v>512</v>
      </c>
      <c r="F376" s="631" t="s">
        <v>903</v>
      </c>
      <c r="G376" s="632" t="s">
        <v>514</v>
      </c>
      <c r="H376" s="631" t="s">
        <v>515</v>
      </c>
      <c r="I376" s="631" t="s">
        <v>535</v>
      </c>
      <c r="J376" s="631">
        <v>69</v>
      </c>
      <c r="K376" s="633">
        <v>127798</v>
      </c>
      <c r="L376" s="634" t="s">
        <v>904</v>
      </c>
      <c r="M376" s="635" t="s">
        <v>518</v>
      </c>
      <c r="N376" s="636">
        <v>127798</v>
      </c>
      <c r="O376" s="636" cm="1">
        <f t="array" ref="O376">_xlfn.IFS(J376 = 77, N376*265, J376=19, N376, J376=69, N376*28, J376=61, N376*4, J376=96, N376*22200)</f>
        <v>3578344</v>
      </c>
    </row>
    <row r="377" spans="1:15" hidden="1">
      <c r="A377" s="631" t="s">
        <v>921</v>
      </c>
      <c r="B377" s="631" t="s">
        <v>922</v>
      </c>
      <c r="C377" s="631" t="s">
        <v>923</v>
      </c>
      <c r="D377" s="631" t="s">
        <v>921</v>
      </c>
      <c r="E377" s="631" t="s">
        <v>512</v>
      </c>
      <c r="F377" s="631" t="s">
        <v>903</v>
      </c>
      <c r="G377" s="632" t="s">
        <v>514</v>
      </c>
      <c r="H377" s="631" t="s">
        <v>515</v>
      </c>
      <c r="I377" s="631" t="s">
        <v>525</v>
      </c>
      <c r="J377" s="631">
        <v>19</v>
      </c>
      <c r="K377" s="633">
        <v>7493552</v>
      </c>
      <c r="L377" s="634" t="s">
        <v>904</v>
      </c>
      <c r="M377" s="635" t="s">
        <v>518</v>
      </c>
      <c r="N377" s="636">
        <v>7493552</v>
      </c>
      <c r="O377" s="636" cm="1">
        <f t="array" ref="O377">_xlfn.IFS(J377 = 77, N377*265, J377=19, N377, J377=69, N377*28, J377=61, N377*4, J377=96, N377*22200)</f>
        <v>7493552</v>
      </c>
    </row>
    <row r="378" spans="1:15" hidden="1">
      <c r="A378" s="631" t="s">
        <v>921</v>
      </c>
      <c r="B378" s="631" t="s">
        <v>922</v>
      </c>
      <c r="C378" s="631" t="s">
        <v>923</v>
      </c>
      <c r="D378" s="631" t="s">
        <v>921</v>
      </c>
      <c r="E378" s="631" t="s">
        <v>512</v>
      </c>
      <c r="F378" s="631" t="s">
        <v>903</v>
      </c>
      <c r="G378" s="632" t="s">
        <v>514</v>
      </c>
      <c r="H378" s="631" t="s">
        <v>515</v>
      </c>
      <c r="I378" s="631" t="s">
        <v>516</v>
      </c>
      <c r="J378" s="631">
        <v>77</v>
      </c>
      <c r="K378" s="633">
        <v>10218</v>
      </c>
      <c r="L378" s="634" t="s">
        <v>904</v>
      </c>
      <c r="M378" s="635" t="s">
        <v>518</v>
      </c>
      <c r="N378" s="636">
        <v>10218</v>
      </c>
      <c r="O378" s="636" cm="1">
        <f t="array" ref="O378">_xlfn.IFS(J378 = 77, N378*265, J378=19, N378, J378=69, N378*28, J378=61, N378*4, J378=96, N378*22200)</f>
        <v>2707770</v>
      </c>
    </row>
    <row r="379" spans="1:15" hidden="1">
      <c r="A379" s="631" t="s">
        <v>921</v>
      </c>
      <c r="B379" s="631" t="s">
        <v>922</v>
      </c>
      <c r="C379" s="631" t="s">
        <v>923</v>
      </c>
      <c r="D379" s="631" t="s">
        <v>921</v>
      </c>
      <c r="E379" s="631" t="s">
        <v>512</v>
      </c>
      <c r="F379" s="631" t="s">
        <v>903</v>
      </c>
      <c r="G379" s="632" t="s">
        <v>514</v>
      </c>
      <c r="H379" s="631" t="s">
        <v>515</v>
      </c>
      <c r="I379" s="631" t="s">
        <v>535</v>
      </c>
      <c r="J379" s="631">
        <v>69</v>
      </c>
      <c r="K379" s="633">
        <v>74510</v>
      </c>
      <c r="L379" s="634" t="s">
        <v>904</v>
      </c>
      <c r="M379" s="635" t="s">
        <v>518</v>
      </c>
      <c r="N379" s="636">
        <v>74510</v>
      </c>
      <c r="O379" s="636" cm="1">
        <f t="array" ref="O379">_xlfn.IFS(J379 = 77, N379*265, J379=19, N379, J379=69, N379*28, J379=61, N379*4, J379=96, N379*22200)</f>
        <v>2086280</v>
      </c>
    </row>
    <row r="380" spans="1:15" hidden="1">
      <c r="A380" s="631" t="s">
        <v>924</v>
      </c>
      <c r="B380" s="631" t="s">
        <v>611</v>
      </c>
      <c r="C380" s="631" t="s">
        <v>925</v>
      </c>
      <c r="D380" s="631" t="s">
        <v>926</v>
      </c>
      <c r="E380" s="631" t="s">
        <v>512</v>
      </c>
      <c r="F380" s="631" t="s">
        <v>903</v>
      </c>
      <c r="G380" s="632" t="s">
        <v>514</v>
      </c>
      <c r="H380" s="631" t="s">
        <v>515</v>
      </c>
      <c r="I380" s="631" t="s">
        <v>525</v>
      </c>
      <c r="J380" s="631">
        <v>19</v>
      </c>
      <c r="K380" s="633">
        <v>21702208</v>
      </c>
      <c r="L380" s="634" t="s">
        <v>904</v>
      </c>
      <c r="M380" s="635" t="s">
        <v>518</v>
      </c>
      <c r="N380" s="636">
        <v>21702208</v>
      </c>
      <c r="O380" s="636" cm="1">
        <f t="array" ref="O380">_xlfn.IFS(J380 = 77, N380*265, J380=19, N380, J380=69, N380*28, J380=61, N380*4, J380=96, N380*22200)</f>
        <v>21702208</v>
      </c>
    </row>
    <row r="381" spans="1:15" hidden="1">
      <c r="A381" s="631" t="s">
        <v>924</v>
      </c>
      <c r="B381" s="631" t="s">
        <v>611</v>
      </c>
      <c r="C381" s="631" t="s">
        <v>925</v>
      </c>
      <c r="D381" s="631" t="s">
        <v>926</v>
      </c>
      <c r="E381" s="631" t="s">
        <v>512</v>
      </c>
      <c r="F381" s="631" t="s">
        <v>903</v>
      </c>
      <c r="G381" s="632" t="s">
        <v>514</v>
      </c>
      <c r="H381" s="631" t="s">
        <v>515</v>
      </c>
      <c r="I381" s="631" t="s">
        <v>516</v>
      </c>
      <c r="J381" s="631">
        <v>77</v>
      </c>
      <c r="K381" s="633">
        <v>29594</v>
      </c>
      <c r="L381" s="634" t="s">
        <v>904</v>
      </c>
      <c r="M381" s="635" t="s">
        <v>518</v>
      </c>
      <c r="N381" s="636">
        <v>29594</v>
      </c>
      <c r="O381" s="636" cm="1">
        <f t="array" ref="O381">_xlfn.IFS(J381 = 77, N381*265, J381=19, N381, J381=69, N381*28, J381=61, N381*4, J381=96, N381*22200)</f>
        <v>7842410</v>
      </c>
    </row>
    <row r="382" spans="1:15" hidden="1">
      <c r="A382" s="631" t="s">
        <v>924</v>
      </c>
      <c r="B382" s="631" t="s">
        <v>611</v>
      </c>
      <c r="C382" s="631" t="s">
        <v>925</v>
      </c>
      <c r="D382" s="631" t="s">
        <v>926</v>
      </c>
      <c r="E382" s="631" t="s">
        <v>512</v>
      </c>
      <c r="F382" s="631" t="s">
        <v>903</v>
      </c>
      <c r="G382" s="632" t="s">
        <v>514</v>
      </c>
      <c r="H382" s="631" t="s">
        <v>515</v>
      </c>
      <c r="I382" s="631" t="s">
        <v>535</v>
      </c>
      <c r="J382" s="631">
        <v>69</v>
      </c>
      <c r="K382" s="633">
        <v>215789</v>
      </c>
      <c r="L382" s="634" t="s">
        <v>904</v>
      </c>
      <c r="M382" s="635" t="s">
        <v>518</v>
      </c>
      <c r="N382" s="636">
        <v>215789</v>
      </c>
      <c r="O382" s="636" cm="1">
        <f t="array" ref="O382">_xlfn.IFS(J382 = 77, N382*265, J382=19, N382, J382=69, N382*28, J382=61, N382*4, J382=96, N382*22200)</f>
        <v>6042092</v>
      </c>
    </row>
    <row r="383" spans="1:15" hidden="1">
      <c r="A383" s="631" t="s">
        <v>927</v>
      </c>
      <c r="B383" s="631" t="s">
        <v>928</v>
      </c>
      <c r="C383" s="631" t="s">
        <v>929</v>
      </c>
      <c r="D383" s="631" t="s">
        <v>930</v>
      </c>
      <c r="E383" s="631" t="s">
        <v>512</v>
      </c>
      <c r="F383" s="631" t="s">
        <v>903</v>
      </c>
      <c r="G383" s="632" t="s">
        <v>514</v>
      </c>
      <c r="H383" s="631" t="s">
        <v>515</v>
      </c>
      <c r="I383" s="631" t="s">
        <v>525</v>
      </c>
      <c r="J383" s="631">
        <v>19</v>
      </c>
      <c r="K383" s="633">
        <v>8034264</v>
      </c>
      <c r="L383" s="634" t="s">
        <v>904</v>
      </c>
      <c r="M383" s="635" t="s">
        <v>518</v>
      </c>
      <c r="N383" s="636">
        <v>8034264</v>
      </c>
      <c r="O383" s="636" cm="1">
        <f t="array" ref="O383">_xlfn.IFS(J383 = 77, N383*265, J383=19, N383, J383=69, N383*28, J383=61, N383*4, J383=96, N383*22200)</f>
        <v>8034264</v>
      </c>
    </row>
    <row r="384" spans="1:15" hidden="1">
      <c r="A384" s="631" t="s">
        <v>927</v>
      </c>
      <c r="B384" s="631" t="s">
        <v>928</v>
      </c>
      <c r="C384" s="631" t="s">
        <v>929</v>
      </c>
      <c r="D384" s="631" t="s">
        <v>930</v>
      </c>
      <c r="E384" s="631" t="s">
        <v>512</v>
      </c>
      <c r="F384" s="631" t="s">
        <v>903</v>
      </c>
      <c r="G384" s="632" t="s">
        <v>514</v>
      </c>
      <c r="H384" s="631" t="s">
        <v>515</v>
      </c>
      <c r="I384" s="631" t="s">
        <v>516</v>
      </c>
      <c r="J384" s="631">
        <v>77</v>
      </c>
      <c r="K384" s="633">
        <v>0</v>
      </c>
      <c r="L384" s="634" t="s">
        <v>904</v>
      </c>
      <c r="M384" s="635" t="s">
        <v>518</v>
      </c>
      <c r="N384" s="636">
        <v>0</v>
      </c>
      <c r="O384" s="636" cm="1">
        <f t="array" ref="O384">_xlfn.IFS(J384 = 77, N384*265, J384=19, N384, J384=69, N384*28, J384=61, N384*4, J384=96, N384*22200)</f>
        <v>0</v>
      </c>
    </row>
    <row r="385" spans="1:15" hidden="1">
      <c r="A385" s="631" t="s">
        <v>927</v>
      </c>
      <c r="B385" s="631" t="s">
        <v>928</v>
      </c>
      <c r="C385" s="631" t="s">
        <v>929</v>
      </c>
      <c r="D385" s="631" t="s">
        <v>930</v>
      </c>
      <c r="E385" s="631" t="s">
        <v>512</v>
      </c>
      <c r="F385" s="631" t="s">
        <v>903</v>
      </c>
      <c r="G385" s="632" t="s">
        <v>514</v>
      </c>
      <c r="H385" s="631" t="s">
        <v>515</v>
      </c>
      <c r="I385" s="631" t="s">
        <v>535</v>
      </c>
      <c r="J385" s="631">
        <v>69</v>
      </c>
      <c r="K385" s="633">
        <v>176190</v>
      </c>
      <c r="L385" s="634" t="s">
        <v>904</v>
      </c>
      <c r="M385" s="635" t="s">
        <v>518</v>
      </c>
      <c r="N385" s="636">
        <v>176190</v>
      </c>
      <c r="O385" s="636" cm="1">
        <f t="array" ref="O385">_xlfn.IFS(J385 = 77, N385*265, J385=19, N385, J385=69, N385*28, J385=61, N385*4, J385=96, N385*22200)</f>
        <v>4933320</v>
      </c>
    </row>
    <row r="386" spans="1:15" hidden="1">
      <c r="A386" s="631" t="s">
        <v>931</v>
      </c>
      <c r="B386" s="631" t="s">
        <v>692</v>
      </c>
      <c r="C386" s="631" t="s">
        <v>932</v>
      </c>
      <c r="D386" s="631" t="s">
        <v>933</v>
      </c>
      <c r="E386" s="631" t="s">
        <v>512</v>
      </c>
      <c r="F386" s="631" t="s">
        <v>903</v>
      </c>
      <c r="G386" s="632" t="s">
        <v>514</v>
      </c>
      <c r="H386" s="631" t="s">
        <v>515</v>
      </c>
      <c r="I386" s="631" t="s">
        <v>525</v>
      </c>
      <c r="J386" s="631">
        <v>19</v>
      </c>
      <c r="K386" s="633">
        <v>18929284</v>
      </c>
      <c r="L386" s="634" t="s">
        <v>904</v>
      </c>
      <c r="M386" s="635" t="s">
        <v>518</v>
      </c>
      <c r="N386" s="636">
        <v>18929284</v>
      </c>
      <c r="O386" s="636" cm="1">
        <f t="array" ref="O386">_xlfn.IFS(J386 = 77, N386*265, J386=19, N386, J386=69, N386*28, J386=61, N386*4, J386=96, N386*22200)</f>
        <v>18929284</v>
      </c>
    </row>
    <row r="387" spans="1:15" hidden="1">
      <c r="A387" s="631" t="s">
        <v>931</v>
      </c>
      <c r="B387" s="631" t="s">
        <v>692</v>
      </c>
      <c r="C387" s="631" t="s">
        <v>932</v>
      </c>
      <c r="D387" s="631" t="s">
        <v>933</v>
      </c>
      <c r="E387" s="631" t="s">
        <v>512</v>
      </c>
      <c r="F387" s="631" t="s">
        <v>903</v>
      </c>
      <c r="G387" s="632" t="s">
        <v>514</v>
      </c>
      <c r="H387" s="631" t="s">
        <v>515</v>
      </c>
      <c r="I387" s="631" t="s">
        <v>516</v>
      </c>
      <c r="J387" s="631">
        <v>77</v>
      </c>
      <c r="K387" s="633">
        <v>0</v>
      </c>
      <c r="L387" s="634" t="s">
        <v>904</v>
      </c>
      <c r="M387" s="635" t="s">
        <v>518</v>
      </c>
      <c r="N387" s="636">
        <v>0</v>
      </c>
      <c r="O387" s="636" cm="1">
        <f t="array" ref="O387">_xlfn.IFS(J387 = 77, N387*265, J387=19, N387, J387=69, N387*28, J387=61, N387*4, J387=96, N387*22200)</f>
        <v>0</v>
      </c>
    </row>
    <row r="388" spans="1:15" hidden="1">
      <c r="A388" s="631" t="s">
        <v>931</v>
      </c>
      <c r="B388" s="631" t="s">
        <v>692</v>
      </c>
      <c r="C388" s="631" t="s">
        <v>932</v>
      </c>
      <c r="D388" s="631" t="s">
        <v>933</v>
      </c>
      <c r="E388" s="631" t="s">
        <v>512</v>
      </c>
      <c r="F388" s="631" t="s">
        <v>903</v>
      </c>
      <c r="G388" s="632" t="s">
        <v>514</v>
      </c>
      <c r="H388" s="631" t="s">
        <v>515</v>
      </c>
      <c r="I388" s="631" t="s">
        <v>535</v>
      </c>
      <c r="J388" s="631">
        <v>69</v>
      </c>
      <c r="K388" s="633">
        <v>71702</v>
      </c>
      <c r="L388" s="634" t="s">
        <v>904</v>
      </c>
      <c r="M388" s="635" t="s">
        <v>518</v>
      </c>
      <c r="N388" s="636">
        <v>71702</v>
      </c>
      <c r="O388" s="636" cm="1">
        <f t="array" ref="O388">_xlfn.IFS(J388 = 77, N388*265, J388=19, N388, J388=69, N388*28, J388=61, N388*4, J388=96, N388*22200)</f>
        <v>2007656</v>
      </c>
    </row>
    <row r="389" spans="1:15" hidden="1">
      <c r="A389" s="631" t="s">
        <v>900</v>
      </c>
      <c r="B389" s="631" t="s">
        <v>692</v>
      </c>
      <c r="C389" s="631" t="s">
        <v>901</v>
      </c>
      <c r="D389" s="631" t="s">
        <v>902</v>
      </c>
      <c r="E389" s="631" t="s">
        <v>512</v>
      </c>
      <c r="F389" s="631" t="s">
        <v>903</v>
      </c>
      <c r="G389" s="632" t="s">
        <v>514</v>
      </c>
      <c r="H389" s="631" t="s">
        <v>515</v>
      </c>
      <c r="I389" s="631" t="s">
        <v>525</v>
      </c>
      <c r="J389" s="631">
        <v>19</v>
      </c>
      <c r="K389" s="633">
        <v>6171345</v>
      </c>
      <c r="L389" s="634" t="s">
        <v>904</v>
      </c>
      <c r="M389" s="635" t="s">
        <v>518</v>
      </c>
      <c r="N389" s="636">
        <v>6171345</v>
      </c>
      <c r="O389" s="636" cm="1">
        <f t="array" ref="O389">_xlfn.IFS(J389 = 77, N389*265, J389=19, N389, J389=69, N389*28, J389=61, N389*4, J389=96, N389*22200)</f>
        <v>6171345</v>
      </c>
    </row>
    <row r="390" spans="1:15" hidden="1">
      <c r="A390" s="631" t="s">
        <v>900</v>
      </c>
      <c r="B390" s="631" t="s">
        <v>692</v>
      </c>
      <c r="C390" s="631" t="s">
        <v>901</v>
      </c>
      <c r="D390" s="631" t="s">
        <v>902</v>
      </c>
      <c r="E390" s="631" t="s">
        <v>512</v>
      </c>
      <c r="F390" s="631" t="s">
        <v>903</v>
      </c>
      <c r="G390" s="632" t="s">
        <v>514</v>
      </c>
      <c r="H390" s="631" t="s">
        <v>515</v>
      </c>
      <c r="I390" s="631" t="s">
        <v>535</v>
      </c>
      <c r="J390" s="631">
        <v>69</v>
      </c>
      <c r="K390" s="633">
        <v>54418</v>
      </c>
      <c r="L390" s="634" t="s">
        <v>904</v>
      </c>
      <c r="M390" s="635" t="s">
        <v>518</v>
      </c>
      <c r="N390" s="636">
        <v>54418</v>
      </c>
      <c r="O390" s="636" cm="1">
        <f t="array" ref="O390">_xlfn.IFS(J390 = 77, N390*265, J390=19, N390, J390=69, N390*28, J390=61, N390*4, J390=96, N390*22200)</f>
        <v>1523704</v>
      </c>
    </row>
    <row r="391" spans="1:15" hidden="1">
      <c r="A391" s="631" t="s">
        <v>934</v>
      </c>
      <c r="B391" s="631" t="s">
        <v>777</v>
      </c>
      <c r="C391" s="631" t="s">
        <v>935</v>
      </c>
      <c r="D391" s="631" t="s">
        <v>936</v>
      </c>
      <c r="E391" s="631" t="s">
        <v>512</v>
      </c>
      <c r="F391" s="631" t="s">
        <v>903</v>
      </c>
      <c r="G391" s="632" t="s">
        <v>514</v>
      </c>
      <c r="H391" s="631" t="s">
        <v>515</v>
      </c>
      <c r="I391" s="631" t="s">
        <v>516</v>
      </c>
      <c r="J391" s="631">
        <v>77</v>
      </c>
      <c r="K391" s="633">
        <v>0</v>
      </c>
      <c r="L391" s="634" t="s">
        <v>904</v>
      </c>
      <c r="M391" s="635" t="s">
        <v>518</v>
      </c>
      <c r="N391" s="636">
        <v>0</v>
      </c>
      <c r="O391" s="636" cm="1">
        <f t="array" ref="O391">_xlfn.IFS(J391 = 77, N391*265, J391=19, N391, J391=69, N391*28, J391=61, N391*4, J391=96, N391*22200)</f>
        <v>0</v>
      </c>
    </row>
    <row r="392" spans="1:15" hidden="1">
      <c r="A392" s="631" t="s">
        <v>934</v>
      </c>
      <c r="B392" s="631" t="s">
        <v>777</v>
      </c>
      <c r="C392" s="631" t="s">
        <v>935</v>
      </c>
      <c r="D392" s="631" t="s">
        <v>936</v>
      </c>
      <c r="E392" s="631" t="s">
        <v>512</v>
      </c>
      <c r="F392" s="631" t="s">
        <v>903</v>
      </c>
      <c r="G392" s="632" t="s">
        <v>514</v>
      </c>
      <c r="H392" s="631" t="s">
        <v>515</v>
      </c>
      <c r="I392" s="631" t="s">
        <v>525</v>
      </c>
      <c r="J392" s="631">
        <v>19</v>
      </c>
      <c r="K392" s="633">
        <v>6372767</v>
      </c>
      <c r="L392" s="634" t="s">
        <v>904</v>
      </c>
      <c r="M392" s="635" t="s">
        <v>518</v>
      </c>
      <c r="N392" s="636">
        <v>6372767</v>
      </c>
      <c r="O392" s="636" cm="1">
        <f t="array" ref="O392">_xlfn.IFS(J392 = 77, N392*265, J392=19, N392, J392=69, N392*28, J392=61, N392*4, J392=96, N392*22200)</f>
        <v>6372767</v>
      </c>
    </row>
    <row r="393" spans="1:15" hidden="1">
      <c r="A393" s="631" t="s">
        <v>934</v>
      </c>
      <c r="B393" s="631" t="s">
        <v>777</v>
      </c>
      <c r="C393" s="631" t="s">
        <v>935</v>
      </c>
      <c r="D393" s="631" t="s">
        <v>936</v>
      </c>
      <c r="E393" s="631" t="s">
        <v>512</v>
      </c>
      <c r="F393" s="631" t="s">
        <v>903</v>
      </c>
      <c r="G393" s="632" t="s">
        <v>514</v>
      </c>
      <c r="H393" s="631" t="s">
        <v>515</v>
      </c>
      <c r="I393" s="631" t="s">
        <v>535</v>
      </c>
      <c r="J393" s="631">
        <v>69</v>
      </c>
      <c r="K393" s="633">
        <v>0</v>
      </c>
      <c r="L393" s="634" t="s">
        <v>904</v>
      </c>
      <c r="M393" s="635" t="s">
        <v>518</v>
      </c>
      <c r="N393" s="636">
        <v>0</v>
      </c>
      <c r="O393" s="636" cm="1">
        <f t="array" ref="O393">_xlfn.IFS(J393 = 77, N393*265, J393=19, N393, J393=69, N393*28, J393=61, N393*4, J393=96, N393*22200)</f>
        <v>0</v>
      </c>
    </row>
    <row r="394" spans="1:15" hidden="1">
      <c r="A394" s="631" t="s">
        <v>937</v>
      </c>
      <c r="B394" s="631" t="s">
        <v>922</v>
      </c>
      <c r="C394" s="631" t="s">
        <v>938</v>
      </c>
      <c r="D394" s="631" t="s">
        <v>939</v>
      </c>
      <c r="E394" s="631" t="s">
        <v>512</v>
      </c>
      <c r="F394" s="631" t="s">
        <v>903</v>
      </c>
      <c r="G394" s="632" t="s">
        <v>514</v>
      </c>
      <c r="H394" s="631" t="s">
        <v>515</v>
      </c>
      <c r="I394" s="631" t="s">
        <v>525</v>
      </c>
      <c r="J394" s="631">
        <v>19</v>
      </c>
      <c r="K394" s="633">
        <v>6029326</v>
      </c>
      <c r="L394" s="634" t="s">
        <v>904</v>
      </c>
      <c r="M394" s="635" t="s">
        <v>518</v>
      </c>
      <c r="N394" s="636">
        <v>6029326</v>
      </c>
      <c r="O394" s="636" cm="1">
        <f t="array" ref="O394">_xlfn.IFS(J394 = 77, N394*265, J394=19, N394, J394=69, N394*28, J394=61, N394*4, J394=96, N394*22200)</f>
        <v>6029326</v>
      </c>
    </row>
    <row r="395" spans="1:15" hidden="1">
      <c r="A395" s="631" t="s">
        <v>937</v>
      </c>
      <c r="B395" s="631" t="s">
        <v>922</v>
      </c>
      <c r="C395" s="631" t="s">
        <v>938</v>
      </c>
      <c r="D395" s="631" t="s">
        <v>939</v>
      </c>
      <c r="E395" s="631" t="s">
        <v>512</v>
      </c>
      <c r="F395" s="631" t="s">
        <v>903</v>
      </c>
      <c r="G395" s="632" t="s">
        <v>514</v>
      </c>
      <c r="H395" s="631" t="s">
        <v>515</v>
      </c>
      <c r="I395" s="631" t="s">
        <v>516</v>
      </c>
      <c r="J395" s="631">
        <v>77</v>
      </c>
      <c r="K395" s="633">
        <v>0</v>
      </c>
      <c r="L395" s="634" t="s">
        <v>904</v>
      </c>
      <c r="M395" s="635" t="s">
        <v>518</v>
      </c>
      <c r="N395" s="636">
        <v>0</v>
      </c>
      <c r="O395" s="636" cm="1">
        <f t="array" ref="O395">_xlfn.IFS(J395 = 77, N395*265, J395=19, N395, J395=69, N395*28, J395=61, N395*4, J395=96, N395*22200)</f>
        <v>0</v>
      </c>
    </row>
    <row r="396" spans="1:15" hidden="1">
      <c r="A396" s="631" t="s">
        <v>937</v>
      </c>
      <c r="B396" s="631" t="s">
        <v>922</v>
      </c>
      <c r="C396" s="631" t="s">
        <v>938</v>
      </c>
      <c r="D396" s="631" t="s">
        <v>939</v>
      </c>
      <c r="E396" s="631" t="s">
        <v>512</v>
      </c>
      <c r="F396" s="631" t="s">
        <v>903</v>
      </c>
      <c r="G396" s="632" t="s">
        <v>514</v>
      </c>
      <c r="H396" s="631" t="s">
        <v>515</v>
      </c>
      <c r="I396" s="631" t="s">
        <v>535</v>
      </c>
      <c r="J396" s="631">
        <v>69</v>
      </c>
      <c r="K396" s="633">
        <v>0</v>
      </c>
      <c r="L396" s="634" t="s">
        <v>904</v>
      </c>
      <c r="M396" s="635" t="s">
        <v>518</v>
      </c>
      <c r="N396" s="636">
        <v>0</v>
      </c>
      <c r="O396" s="636" cm="1">
        <f t="array" ref="O396">_xlfn.IFS(J396 = 77, N396*265, J396=19, N396, J396=69, N396*28, J396=61, N396*4, J396=96, N396*22200)</f>
        <v>0</v>
      </c>
    </row>
    <row r="397" spans="1:15" hidden="1">
      <c r="A397" s="631" t="s">
        <v>940</v>
      </c>
      <c r="B397" s="631" t="s">
        <v>781</v>
      </c>
      <c r="C397" s="631" t="s">
        <v>941</v>
      </c>
      <c r="D397" s="631" t="s">
        <v>940</v>
      </c>
      <c r="E397" s="631" t="s">
        <v>512</v>
      </c>
      <c r="F397" s="631" t="s">
        <v>903</v>
      </c>
      <c r="G397" s="632" t="s">
        <v>514</v>
      </c>
      <c r="H397" s="631" t="s">
        <v>515</v>
      </c>
      <c r="I397" s="631" t="s">
        <v>525</v>
      </c>
      <c r="J397" s="631">
        <v>19</v>
      </c>
      <c r="K397" s="633">
        <v>10187149</v>
      </c>
      <c r="L397" s="634" t="s">
        <v>904</v>
      </c>
      <c r="M397" s="635" t="s">
        <v>518</v>
      </c>
      <c r="N397" s="636">
        <v>10187149</v>
      </c>
      <c r="O397" s="636" cm="1">
        <f t="array" ref="O397">_xlfn.IFS(J397 = 77, N397*265, J397=19, N397, J397=69, N397*28, J397=61, N397*4, J397=96, N397*22200)</f>
        <v>10187149</v>
      </c>
    </row>
    <row r="398" spans="1:15" hidden="1">
      <c r="A398" s="631" t="s">
        <v>940</v>
      </c>
      <c r="B398" s="631" t="s">
        <v>781</v>
      </c>
      <c r="C398" s="631" t="s">
        <v>941</v>
      </c>
      <c r="D398" s="631" t="s">
        <v>940</v>
      </c>
      <c r="E398" s="631" t="s">
        <v>512</v>
      </c>
      <c r="F398" s="631" t="s">
        <v>903</v>
      </c>
      <c r="G398" s="632" t="s">
        <v>514</v>
      </c>
      <c r="H398" s="631" t="s">
        <v>515</v>
      </c>
      <c r="I398" s="631" t="s">
        <v>516</v>
      </c>
      <c r="J398" s="631">
        <v>77</v>
      </c>
      <c r="K398" s="633">
        <v>0</v>
      </c>
      <c r="L398" s="634" t="s">
        <v>904</v>
      </c>
      <c r="M398" s="635" t="s">
        <v>518</v>
      </c>
      <c r="N398" s="636">
        <v>0</v>
      </c>
      <c r="O398" s="636" cm="1">
        <f t="array" ref="O398">_xlfn.IFS(J398 = 77, N398*265, J398=19, N398, J398=69, N398*28, J398=61, N398*4, J398=96, N398*22200)</f>
        <v>0</v>
      </c>
    </row>
    <row r="399" spans="1:15" hidden="1">
      <c r="A399" s="631" t="s">
        <v>940</v>
      </c>
      <c r="B399" s="631" t="s">
        <v>781</v>
      </c>
      <c r="C399" s="631" t="s">
        <v>941</v>
      </c>
      <c r="D399" s="631" t="s">
        <v>940</v>
      </c>
      <c r="E399" s="631" t="s">
        <v>512</v>
      </c>
      <c r="F399" s="631" t="s">
        <v>903</v>
      </c>
      <c r="G399" s="632" t="s">
        <v>514</v>
      </c>
      <c r="H399" s="631" t="s">
        <v>515</v>
      </c>
      <c r="I399" s="631" t="s">
        <v>535</v>
      </c>
      <c r="J399" s="631">
        <v>69</v>
      </c>
      <c r="K399" s="633">
        <v>0</v>
      </c>
      <c r="L399" s="634" t="s">
        <v>904</v>
      </c>
      <c r="M399" s="635" t="s">
        <v>518</v>
      </c>
      <c r="N399" s="636">
        <v>0</v>
      </c>
      <c r="O399" s="636" cm="1">
        <f t="array" ref="O399">_xlfn.IFS(J399 = 77, N399*265, J399=19, N399, J399=69, N399*28, J399=61, N399*4, J399=96, N399*22200)</f>
        <v>0</v>
      </c>
    </row>
    <row r="400" spans="1:15" hidden="1">
      <c r="A400" s="631" t="s">
        <v>942</v>
      </c>
      <c r="B400" s="631" t="s">
        <v>527</v>
      </c>
      <c r="C400" s="631" t="s">
        <v>527</v>
      </c>
      <c r="D400" s="631" t="s">
        <v>943</v>
      </c>
      <c r="E400" s="631" t="s">
        <v>944</v>
      </c>
      <c r="F400" s="631" t="s">
        <v>945</v>
      </c>
      <c r="G400" s="632" t="s">
        <v>514</v>
      </c>
      <c r="H400" s="631" t="s">
        <v>515</v>
      </c>
      <c r="I400" s="631" t="s">
        <v>525</v>
      </c>
      <c r="J400" s="631">
        <v>19</v>
      </c>
      <c r="K400" s="633">
        <v>3406094</v>
      </c>
      <c r="L400" s="634" t="s">
        <v>904</v>
      </c>
      <c r="M400" s="635" t="s">
        <v>518</v>
      </c>
      <c r="N400" s="636">
        <v>3406094</v>
      </c>
      <c r="O400" s="636" cm="1">
        <f t="array" ref="O400">_xlfn.IFS(J400 = 77, N400*265, J400=19, N400, J400=69, N400*28, J400=61, N400*4, J400=96, N400*22200)</f>
        <v>3406094</v>
      </c>
    </row>
    <row r="401" spans="1:15" hidden="1">
      <c r="A401" s="631" t="s">
        <v>946</v>
      </c>
      <c r="B401" s="631" t="s">
        <v>837</v>
      </c>
      <c r="C401" s="631" t="s">
        <v>837</v>
      </c>
      <c r="D401" s="631" t="s">
        <v>947</v>
      </c>
      <c r="E401" s="631" t="s">
        <v>512</v>
      </c>
      <c r="F401" s="631" t="s">
        <v>948</v>
      </c>
      <c r="G401" s="632" t="s">
        <v>514</v>
      </c>
      <c r="H401" s="631" t="s">
        <v>515</v>
      </c>
      <c r="I401" s="631" t="s">
        <v>525</v>
      </c>
      <c r="J401" s="631">
        <v>19</v>
      </c>
      <c r="K401" s="633">
        <v>1875876</v>
      </c>
      <c r="L401" s="634" t="s">
        <v>904</v>
      </c>
      <c r="M401" s="635" t="s">
        <v>518</v>
      </c>
      <c r="N401" s="636">
        <v>1875876</v>
      </c>
      <c r="O401" s="636" cm="1">
        <f t="array" ref="O401">_xlfn.IFS(J401 = 77, N401*265, J401=19, N401, J401=69, N401*28, J401=61, N401*4, J401=96, N401*22200)</f>
        <v>1875876</v>
      </c>
    </row>
    <row r="402" spans="1:15" hidden="1">
      <c r="A402" s="631" t="s">
        <v>946</v>
      </c>
      <c r="B402" s="631" t="s">
        <v>837</v>
      </c>
      <c r="C402" s="631" t="s">
        <v>837</v>
      </c>
      <c r="D402" s="631" t="s">
        <v>947</v>
      </c>
      <c r="E402" s="631" t="s">
        <v>512</v>
      </c>
      <c r="F402" s="631" t="s">
        <v>948</v>
      </c>
      <c r="G402" s="632" t="s">
        <v>514</v>
      </c>
      <c r="H402" s="631" t="s">
        <v>515</v>
      </c>
      <c r="I402" s="631" t="s">
        <v>535</v>
      </c>
      <c r="J402" s="631">
        <v>69</v>
      </c>
      <c r="K402" s="633">
        <v>0</v>
      </c>
      <c r="L402" s="634" t="s">
        <v>904</v>
      </c>
      <c r="M402" s="635" t="s">
        <v>518</v>
      </c>
      <c r="N402" s="636">
        <v>0</v>
      </c>
      <c r="O402" s="636" cm="1">
        <f t="array" ref="O402">_xlfn.IFS(J402 = 77, N402*265, J402=19, N402, J402=69, N402*28, J402=61, N402*4, J402=96, N402*22200)</f>
        <v>0</v>
      </c>
    </row>
    <row r="403" spans="1:15" hidden="1">
      <c r="A403" s="631" t="s">
        <v>949</v>
      </c>
      <c r="B403" s="631" t="s">
        <v>777</v>
      </c>
      <c r="C403" s="631" t="s">
        <v>950</v>
      </c>
      <c r="D403" s="631" t="s">
        <v>951</v>
      </c>
      <c r="E403" s="631" t="s">
        <v>944</v>
      </c>
      <c r="F403" s="631" t="s">
        <v>945</v>
      </c>
      <c r="G403" s="632" t="s">
        <v>514</v>
      </c>
      <c r="H403" s="631" t="s">
        <v>515</v>
      </c>
      <c r="I403" s="631" t="s">
        <v>525</v>
      </c>
      <c r="J403" s="631">
        <v>19</v>
      </c>
      <c r="K403" s="633">
        <v>2541812</v>
      </c>
      <c r="L403" s="634" t="s">
        <v>944</v>
      </c>
      <c r="M403" s="635" t="s">
        <v>518</v>
      </c>
      <c r="N403" s="636">
        <v>2541812</v>
      </c>
      <c r="O403" s="636" cm="1">
        <f t="array" ref="O403">_xlfn.IFS(J403 = 77, N403*265, J403=19, N403, J403=69, N403*28, J403=61, N403*4, J403=96, N403*22200)</f>
        <v>2541812</v>
      </c>
    </row>
    <row r="404" spans="1:15" hidden="1">
      <c r="A404" s="631" t="s">
        <v>952</v>
      </c>
      <c r="B404" s="631" t="s">
        <v>953</v>
      </c>
      <c r="C404" s="631" t="s">
        <v>953</v>
      </c>
      <c r="D404" s="631" t="s">
        <v>952</v>
      </c>
      <c r="E404" s="631" t="s">
        <v>944</v>
      </c>
      <c r="F404" s="631" t="s">
        <v>945</v>
      </c>
      <c r="G404" s="632" t="s">
        <v>514</v>
      </c>
      <c r="H404" s="631" t="s">
        <v>515</v>
      </c>
      <c r="I404" s="631" t="s">
        <v>525</v>
      </c>
      <c r="J404" s="631">
        <v>19</v>
      </c>
      <c r="K404" s="633">
        <v>0</v>
      </c>
      <c r="L404" s="634" t="s">
        <v>944</v>
      </c>
      <c r="M404" s="635" t="s">
        <v>518</v>
      </c>
      <c r="N404" s="636">
        <v>0</v>
      </c>
      <c r="O404" s="636" cm="1">
        <f t="array" ref="O404">_xlfn.IFS(J404 = 77, N404*265, J404=19, N404, J404=69, N404*28, J404=61, N404*4, J404=96, N404*22200)</f>
        <v>0</v>
      </c>
    </row>
    <row r="405" spans="1:15" hidden="1">
      <c r="A405" s="631" t="s">
        <v>952</v>
      </c>
      <c r="B405" s="631" t="s">
        <v>953</v>
      </c>
      <c r="C405" s="631" t="s">
        <v>953</v>
      </c>
      <c r="D405" s="631" t="s">
        <v>952</v>
      </c>
      <c r="E405" s="631" t="s">
        <v>944</v>
      </c>
      <c r="F405" s="631" t="s">
        <v>945</v>
      </c>
      <c r="G405" s="632" t="s">
        <v>514</v>
      </c>
      <c r="H405" s="631" t="s">
        <v>515</v>
      </c>
      <c r="I405" s="631" t="s">
        <v>535</v>
      </c>
      <c r="J405" s="631">
        <v>69</v>
      </c>
      <c r="K405" s="633">
        <v>0</v>
      </c>
      <c r="L405" s="634" t="s">
        <v>944</v>
      </c>
      <c r="M405" s="635" t="s">
        <v>518</v>
      </c>
      <c r="N405" s="636">
        <v>0</v>
      </c>
      <c r="O405" s="636" cm="1">
        <f t="array" ref="O405">_xlfn.IFS(J405 = 77, N405*265, J405=19, N405, J405=69, N405*28, J405=61, N405*4, J405=96, N405*22200)</f>
        <v>0</v>
      </c>
    </row>
    <row r="406" spans="1:15" hidden="1">
      <c r="A406" s="631" t="s">
        <v>954</v>
      </c>
      <c r="B406" s="631" t="s">
        <v>547</v>
      </c>
      <c r="C406" s="631" t="s">
        <v>697</v>
      </c>
      <c r="D406" s="631" t="s">
        <v>955</v>
      </c>
      <c r="E406" s="631" t="s">
        <v>944</v>
      </c>
      <c r="F406" s="631" t="s">
        <v>945</v>
      </c>
      <c r="G406" s="632" t="s">
        <v>514</v>
      </c>
      <c r="H406" s="631" t="s">
        <v>515</v>
      </c>
      <c r="I406" s="631" t="s">
        <v>540</v>
      </c>
      <c r="J406" s="631">
        <v>61</v>
      </c>
      <c r="K406" s="633">
        <v>7243</v>
      </c>
      <c r="L406" s="634" t="s">
        <v>944</v>
      </c>
      <c r="M406" s="635" t="s">
        <v>518</v>
      </c>
      <c r="N406" s="636">
        <v>7243</v>
      </c>
      <c r="O406" s="636" cm="1">
        <f t="array" ref="O406">_xlfn.IFS(J406 = 77, N406*265, J406=19, N406, J406=69, N406*28, J406=61, N406*4, J406=96, N406*22200)</f>
        <v>28972</v>
      </c>
    </row>
    <row r="407" spans="1:15" hidden="1">
      <c r="A407" s="631" t="s">
        <v>954</v>
      </c>
      <c r="B407" s="631" t="s">
        <v>547</v>
      </c>
      <c r="C407" s="631" t="s">
        <v>697</v>
      </c>
      <c r="D407" s="631" t="s">
        <v>955</v>
      </c>
      <c r="E407" s="631" t="s">
        <v>944</v>
      </c>
      <c r="F407" s="631" t="s">
        <v>945</v>
      </c>
      <c r="G407" s="632" t="s">
        <v>514</v>
      </c>
      <c r="H407" s="631" t="s">
        <v>515</v>
      </c>
      <c r="I407" s="631" t="s">
        <v>525</v>
      </c>
      <c r="J407" s="631">
        <v>19</v>
      </c>
      <c r="K407" s="633">
        <v>61697408</v>
      </c>
      <c r="L407" s="634" t="s">
        <v>944</v>
      </c>
      <c r="M407" s="635" t="s">
        <v>518</v>
      </c>
      <c r="N407" s="636">
        <v>61697408</v>
      </c>
      <c r="O407" s="636" cm="1">
        <f t="array" ref="O407">_xlfn.IFS(J407 = 77, N407*265, J407=19, N407, J407=69, N407*28, J407=61, N407*4, J407=96, N407*22200)</f>
        <v>61697408</v>
      </c>
    </row>
    <row r="408" spans="1:15" hidden="1">
      <c r="A408" s="631" t="s">
        <v>954</v>
      </c>
      <c r="B408" s="631" t="s">
        <v>547</v>
      </c>
      <c r="C408" s="631" t="s">
        <v>697</v>
      </c>
      <c r="D408" s="631" t="s">
        <v>955</v>
      </c>
      <c r="E408" s="631" t="s">
        <v>944</v>
      </c>
      <c r="F408" s="631" t="s">
        <v>945</v>
      </c>
      <c r="G408" s="632" t="s">
        <v>514</v>
      </c>
      <c r="H408" s="631" t="s">
        <v>515</v>
      </c>
      <c r="I408" s="631" t="s">
        <v>516</v>
      </c>
      <c r="J408" s="631">
        <v>77</v>
      </c>
      <c r="K408" s="633">
        <v>0</v>
      </c>
      <c r="L408" s="634" t="s">
        <v>944</v>
      </c>
      <c r="M408" s="635" t="s">
        <v>518</v>
      </c>
      <c r="N408" s="636">
        <v>0</v>
      </c>
      <c r="O408" s="636" cm="1">
        <f t="array" ref="O408">_xlfn.IFS(J408 = 77, N408*265, J408=19, N408, J408=69, N408*28, J408=61, N408*4, J408=96, N408*22200)</f>
        <v>0</v>
      </c>
    </row>
    <row r="409" spans="1:15" hidden="1">
      <c r="A409" s="631" t="s">
        <v>954</v>
      </c>
      <c r="B409" s="631" t="s">
        <v>547</v>
      </c>
      <c r="C409" s="631" t="s">
        <v>697</v>
      </c>
      <c r="D409" s="631" t="s">
        <v>955</v>
      </c>
      <c r="E409" s="631" t="s">
        <v>944</v>
      </c>
      <c r="F409" s="631" t="s">
        <v>945</v>
      </c>
      <c r="G409" s="632" t="s">
        <v>514</v>
      </c>
      <c r="H409" s="631" t="s">
        <v>515</v>
      </c>
      <c r="I409" s="631" t="s">
        <v>535</v>
      </c>
      <c r="J409" s="631">
        <v>69</v>
      </c>
      <c r="K409" s="633">
        <v>0</v>
      </c>
      <c r="L409" s="634" t="s">
        <v>944</v>
      </c>
      <c r="M409" s="635" t="s">
        <v>518</v>
      </c>
      <c r="N409" s="636">
        <v>0</v>
      </c>
      <c r="O409" s="636" cm="1">
        <f t="array" ref="O409">_xlfn.IFS(J409 = 77, N409*265, J409=19, N409, J409=69, N409*28, J409=61, N409*4, J409=96, N409*22200)</f>
        <v>0</v>
      </c>
    </row>
    <row r="410" spans="1:15" hidden="1">
      <c r="A410" s="631" t="s">
        <v>956</v>
      </c>
      <c r="B410" s="631" t="s">
        <v>569</v>
      </c>
      <c r="C410" s="631" t="s">
        <v>957</v>
      </c>
      <c r="D410" s="631" t="s">
        <v>958</v>
      </c>
      <c r="E410" s="631" t="s">
        <v>944</v>
      </c>
      <c r="F410" s="631" t="s">
        <v>945</v>
      </c>
      <c r="G410" s="632" t="s">
        <v>514</v>
      </c>
      <c r="H410" s="631" t="s">
        <v>515</v>
      </c>
      <c r="I410" s="631" t="s">
        <v>525</v>
      </c>
      <c r="J410" s="631">
        <v>19</v>
      </c>
      <c r="K410" s="633">
        <v>0</v>
      </c>
      <c r="L410" s="634" t="s">
        <v>944</v>
      </c>
      <c r="M410" s="635" t="s">
        <v>518</v>
      </c>
      <c r="N410" s="636">
        <v>0</v>
      </c>
      <c r="O410" s="636" cm="1">
        <f t="array" ref="O410">_xlfn.IFS(J410 = 77, N410*265, J410=19, N410, J410=69, N410*28, J410=61, N410*4, J410=96, N410*22200)</f>
        <v>0</v>
      </c>
    </row>
    <row r="411" spans="1:15" hidden="1">
      <c r="A411" s="631" t="s">
        <v>959</v>
      </c>
      <c r="B411" s="631" t="s">
        <v>617</v>
      </c>
      <c r="C411" s="631" t="s">
        <v>618</v>
      </c>
      <c r="D411" s="631" t="s">
        <v>960</v>
      </c>
      <c r="E411" s="631" t="s">
        <v>699</v>
      </c>
      <c r="F411" s="631" t="s">
        <v>961</v>
      </c>
      <c r="G411" s="632" t="s">
        <v>514</v>
      </c>
      <c r="H411" s="631" t="s">
        <v>515</v>
      </c>
      <c r="I411" s="631" t="s">
        <v>525</v>
      </c>
      <c r="J411" s="631">
        <v>19</v>
      </c>
      <c r="K411" s="633">
        <v>0</v>
      </c>
      <c r="L411" s="634" t="s">
        <v>944</v>
      </c>
      <c r="M411" s="635" t="s">
        <v>518</v>
      </c>
      <c r="N411" s="636">
        <v>0</v>
      </c>
      <c r="O411" s="636" cm="1">
        <f t="array" ref="O411">_xlfn.IFS(J411 = 77, N411*265, J411=19, N411, J411=69, N411*28, J411=61, N411*4, J411=96, N411*22200)</f>
        <v>0</v>
      </c>
    </row>
    <row r="412" spans="1:15" hidden="1">
      <c r="A412" s="631" t="s">
        <v>962</v>
      </c>
      <c r="B412" s="631" t="s">
        <v>527</v>
      </c>
      <c r="C412" s="631" t="s">
        <v>527</v>
      </c>
      <c r="D412" s="631" t="s">
        <v>962</v>
      </c>
      <c r="E412" s="631" t="s">
        <v>944</v>
      </c>
      <c r="F412" s="631" t="s">
        <v>963</v>
      </c>
      <c r="G412" s="632" t="s">
        <v>514</v>
      </c>
      <c r="H412" s="631" t="s">
        <v>515</v>
      </c>
      <c r="I412" s="631" t="s">
        <v>525</v>
      </c>
      <c r="J412" s="631">
        <v>19</v>
      </c>
      <c r="K412" s="633">
        <v>7239634</v>
      </c>
      <c r="L412" s="634" t="s">
        <v>944</v>
      </c>
      <c r="M412" s="635" t="s">
        <v>518</v>
      </c>
      <c r="N412" s="636">
        <v>7239634</v>
      </c>
      <c r="O412" s="636" cm="1">
        <f t="array" ref="O412">_xlfn.IFS(J412 = 77, N412*265, J412=19, N412, J412=69, N412*28, J412=61, N412*4, J412=96, N412*22200)</f>
        <v>7239634</v>
      </c>
    </row>
    <row r="413" spans="1:15" hidden="1">
      <c r="A413" s="631" t="s">
        <v>964</v>
      </c>
      <c r="B413" s="631" t="s">
        <v>607</v>
      </c>
      <c r="C413" s="631" t="s">
        <v>608</v>
      </c>
      <c r="D413" s="631" t="s">
        <v>965</v>
      </c>
      <c r="E413" s="631" t="s">
        <v>944</v>
      </c>
      <c r="F413" s="631" t="s">
        <v>966</v>
      </c>
      <c r="G413" s="632" t="s">
        <v>514</v>
      </c>
      <c r="H413" s="631" t="s">
        <v>515</v>
      </c>
      <c r="I413" s="631" t="s">
        <v>525</v>
      </c>
      <c r="J413" s="631">
        <v>19</v>
      </c>
      <c r="K413" s="633">
        <v>25734261</v>
      </c>
      <c r="L413" s="634" t="s">
        <v>944</v>
      </c>
      <c r="M413" s="635" t="s">
        <v>518</v>
      </c>
      <c r="N413" s="636">
        <v>25734261</v>
      </c>
      <c r="O413" s="636" cm="1">
        <f t="array" ref="O413">_xlfn.IFS(J413 = 77, N413*265, J413=19, N413, J413=69, N413*28, J413=61, N413*4, J413=96, N413*22200)</f>
        <v>25734261</v>
      </c>
    </row>
    <row r="414" spans="1:15" hidden="1">
      <c r="A414" s="631" t="s">
        <v>967</v>
      </c>
      <c r="B414" s="631" t="s">
        <v>777</v>
      </c>
      <c r="C414" s="631" t="s">
        <v>968</v>
      </c>
      <c r="D414" s="631" t="s">
        <v>962</v>
      </c>
      <c r="E414" s="631" t="s">
        <v>944</v>
      </c>
      <c r="F414" s="631" t="s">
        <v>966</v>
      </c>
      <c r="G414" s="632" t="s">
        <v>514</v>
      </c>
      <c r="H414" s="631" t="s">
        <v>515</v>
      </c>
      <c r="I414" s="631" t="s">
        <v>525</v>
      </c>
      <c r="J414" s="631">
        <v>19</v>
      </c>
      <c r="K414" s="633">
        <v>12210792</v>
      </c>
      <c r="L414" s="634" t="s">
        <v>944</v>
      </c>
      <c r="M414" s="635" t="s">
        <v>518</v>
      </c>
      <c r="N414" s="636">
        <v>12210792</v>
      </c>
      <c r="O414" s="636" cm="1">
        <f t="array" ref="O414">_xlfn.IFS(J414 = 77, N414*265, J414=19, N414, J414=69, N414*28, J414=61, N414*4, J414=96, N414*22200)</f>
        <v>12210792</v>
      </c>
    </row>
    <row r="415" spans="1:15" hidden="1">
      <c r="A415" s="631" t="s">
        <v>969</v>
      </c>
      <c r="B415" s="631" t="s">
        <v>611</v>
      </c>
      <c r="C415" s="631" t="s">
        <v>970</v>
      </c>
      <c r="D415" s="631" t="s">
        <v>971</v>
      </c>
      <c r="E415" s="631" t="s">
        <v>944</v>
      </c>
      <c r="F415" s="631" t="s">
        <v>972</v>
      </c>
      <c r="G415" s="632" t="s">
        <v>514</v>
      </c>
      <c r="H415" s="631" t="s">
        <v>515</v>
      </c>
      <c r="I415" s="631" t="s">
        <v>525</v>
      </c>
      <c r="J415" s="631">
        <v>19</v>
      </c>
      <c r="K415" s="633">
        <v>0</v>
      </c>
      <c r="L415" s="634" t="s">
        <v>944</v>
      </c>
      <c r="M415" s="635" t="s">
        <v>518</v>
      </c>
      <c r="N415" s="636">
        <v>0</v>
      </c>
      <c r="O415" s="636" cm="1">
        <f t="array" ref="O415">_xlfn.IFS(J415 = 77, N415*265, J415=19, N415, J415=69, N415*28, J415=61, N415*4, J415=96, N415*22200)</f>
        <v>0</v>
      </c>
    </row>
    <row r="416" spans="1:15" hidden="1">
      <c r="A416" s="631" t="s">
        <v>973</v>
      </c>
      <c r="B416" s="631" t="s">
        <v>974</v>
      </c>
      <c r="C416" s="631" t="s">
        <v>974</v>
      </c>
      <c r="D416" s="631" t="s">
        <v>973</v>
      </c>
      <c r="E416" s="631" t="s">
        <v>944</v>
      </c>
      <c r="F416" s="631" t="s">
        <v>963</v>
      </c>
      <c r="G416" s="632" t="s">
        <v>514</v>
      </c>
      <c r="H416" s="631" t="s">
        <v>515</v>
      </c>
      <c r="I416" s="631" t="s">
        <v>525</v>
      </c>
      <c r="J416" s="631">
        <v>19</v>
      </c>
      <c r="K416" s="633">
        <v>0</v>
      </c>
      <c r="L416" s="634" t="s">
        <v>944</v>
      </c>
      <c r="M416" s="635" t="s">
        <v>518</v>
      </c>
      <c r="N416" s="636">
        <v>0</v>
      </c>
      <c r="O416" s="636" cm="1">
        <f t="array" ref="O416">_xlfn.IFS(J416 = 77, N416*265, J416=19, N416, J416=69, N416*28, J416=61, N416*4, J416=96, N416*22200)</f>
        <v>0</v>
      </c>
    </row>
    <row r="417" spans="1:15" hidden="1">
      <c r="A417" s="631" t="s">
        <v>973</v>
      </c>
      <c r="B417" s="631" t="s">
        <v>974</v>
      </c>
      <c r="C417" s="631" t="s">
        <v>974</v>
      </c>
      <c r="D417" s="631" t="s">
        <v>973</v>
      </c>
      <c r="E417" s="631" t="s">
        <v>944</v>
      </c>
      <c r="F417" s="631" t="s">
        <v>963</v>
      </c>
      <c r="G417" s="632" t="s">
        <v>514</v>
      </c>
      <c r="H417" s="631" t="s">
        <v>515</v>
      </c>
      <c r="I417" s="631" t="s">
        <v>516</v>
      </c>
      <c r="J417" s="631">
        <v>77</v>
      </c>
      <c r="K417" s="633">
        <v>0</v>
      </c>
      <c r="L417" s="634" t="s">
        <v>944</v>
      </c>
      <c r="M417" s="635" t="s">
        <v>518</v>
      </c>
      <c r="N417" s="636">
        <v>0</v>
      </c>
      <c r="O417" s="636" cm="1">
        <f t="array" ref="O417">_xlfn.IFS(J417 = 77, N417*265, J417=19, N417, J417=69, N417*28, J417=61, N417*4, J417=96, N417*22200)</f>
        <v>0</v>
      </c>
    </row>
    <row r="418" spans="1:15" hidden="1">
      <c r="A418" s="631" t="s">
        <v>973</v>
      </c>
      <c r="B418" s="631" t="s">
        <v>974</v>
      </c>
      <c r="C418" s="631" t="s">
        <v>974</v>
      </c>
      <c r="D418" s="631" t="s">
        <v>973</v>
      </c>
      <c r="E418" s="631" t="s">
        <v>944</v>
      </c>
      <c r="F418" s="631" t="s">
        <v>963</v>
      </c>
      <c r="G418" s="632" t="s">
        <v>514</v>
      </c>
      <c r="H418" s="631" t="s">
        <v>515</v>
      </c>
      <c r="I418" s="631" t="s">
        <v>535</v>
      </c>
      <c r="J418" s="631">
        <v>69</v>
      </c>
      <c r="K418" s="633">
        <v>0</v>
      </c>
      <c r="L418" s="634" t="s">
        <v>944</v>
      </c>
      <c r="M418" s="635" t="s">
        <v>518</v>
      </c>
      <c r="N418" s="636">
        <v>0</v>
      </c>
      <c r="O418" s="636" cm="1">
        <f t="array" ref="O418">_xlfn.IFS(J418 = 77, N418*265, J418=19, N418, J418=69, N418*28, J418=61, N418*4, J418=96, N418*22200)</f>
        <v>0</v>
      </c>
    </row>
    <row r="419" spans="1:15" hidden="1">
      <c r="A419" s="631" t="s">
        <v>964</v>
      </c>
      <c r="B419" s="631" t="s">
        <v>607</v>
      </c>
      <c r="C419" s="631" t="s">
        <v>608</v>
      </c>
      <c r="D419" s="631" t="s">
        <v>965</v>
      </c>
      <c r="E419" s="631" t="s">
        <v>944</v>
      </c>
      <c r="F419" s="631" t="s">
        <v>966</v>
      </c>
      <c r="G419" s="632" t="s">
        <v>514</v>
      </c>
      <c r="H419" s="631" t="s">
        <v>515</v>
      </c>
      <c r="I419" s="631" t="s">
        <v>516</v>
      </c>
      <c r="J419" s="631">
        <v>77</v>
      </c>
      <c r="K419" s="633">
        <v>0</v>
      </c>
      <c r="L419" s="634" t="s">
        <v>944</v>
      </c>
      <c r="M419" s="635" t="s">
        <v>518</v>
      </c>
      <c r="N419" s="636">
        <v>0</v>
      </c>
      <c r="O419" s="636" cm="1">
        <f t="array" ref="O419">_xlfn.IFS(J419 = 77, N419*265, J419=19, N419, J419=69, N419*28, J419=61, N419*4, J419=96, N419*22200)</f>
        <v>0</v>
      </c>
    </row>
    <row r="420" spans="1:15" hidden="1">
      <c r="A420" s="631" t="s">
        <v>964</v>
      </c>
      <c r="B420" s="631" t="s">
        <v>607</v>
      </c>
      <c r="C420" s="631" t="s">
        <v>608</v>
      </c>
      <c r="D420" s="631" t="s">
        <v>965</v>
      </c>
      <c r="E420" s="631" t="s">
        <v>944</v>
      </c>
      <c r="F420" s="631" t="s">
        <v>966</v>
      </c>
      <c r="G420" s="632" t="s">
        <v>514</v>
      </c>
      <c r="H420" s="631" t="s">
        <v>515</v>
      </c>
      <c r="I420" s="631" t="s">
        <v>535</v>
      </c>
      <c r="J420" s="631">
        <v>69</v>
      </c>
      <c r="K420" s="633">
        <v>0</v>
      </c>
      <c r="L420" s="634" t="s">
        <v>944</v>
      </c>
      <c r="M420" s="635" t="s">
        <v>518</v>
      </c>
      <c r="N420" s="636">
        <v>0</v>
      </c>
      <c r="O420" s="636" cm="1">
        <f t="array" ref="O420">_xlfn.IFS(J420 = 77, N420*265, J420=19, N420, J420=69, N420*28, J420=61, N420*4, J420=96, N420*22200)</f>
        <v>0</v>
      </c>
    </row>
    <row r="421" spans="1:15" hidden="1">
      <c r="A421" s="631" t="s">
        <v>967</v>
      </c>
      <c r="B421" s="631" t="s">
        <v>777</v>
      </c>
      <c r="C421" s="631" t="s">
        <v>968</v>
      </c>
      <c r="D421" s="631" t="s">
        <v>962</v>
      </c>
      <c r="E421" s="631" t="s">
        <v>944</v>
      </c>
      <c r="F421" s="631" t="s">
        <v>966</v>
      </c>
      <c r="G421" s="632" t="s">
        <v>514</v>
      </c>
      <c r="H421" s="631" t="s">
        <v>515</v>
      </c>
      <c r="I421" s="631" t="s">
        <v>535</v>
      </c>
      <c r="J421" s="631">
        <v>69</v>
      </c>
      <c r="K421" s="633">
        <v>0</v>
      </c>
      <c r="L421" s="634" t="s">
        <v>944</v>
      </c>
      <c r="M421" s="635" t="s">
        <v>518</v>
      </c>
      <c r="N421" s="636">
        <v>0</v>
      </c>
      <c r="O421" s="636" cm="1">
        <f t="array" ref="O421">_xlfn.IFS(J421 = 77, N421*265, J421=19, N421, J421=69, N421*28, J421=61, N421*4, J421=96, N421*22200)</f>
        <v>0</v>
      </c>
    </row>
    <row r="422" spans="1:15" hidden="1">
      <c r="A422" s="631" t="s">
        <v>975</v>
      </c>
      <c r="B422" s="631" t="s">
        <v>566</v>
      </c>
      <c r="C422" s="631" t="s">
        <v>567</v>
      </c>
      <c r="D422" s="631" t="s">
        <v>976</v>
      </c>
      <c r="E422" s="631" t="s">
        <v>944</v>
      </c>
      <c r="F422" s="631" t="s">
        <v>945</v>
      </c>
      <c r="G422" s="632" t="s">
        <v>514</v>
      </c>
      <c r="H422" s="631" t="s">
        <v>515</v>
      </c>
      <c r="I422" s="631" t="s">
        <v>525</v>
      </c>
      <c r="J422" s="631">
        <v>19</v>
      </c>
      <c r="K422" s="633">
        <v>0</v>
      </c>
      <c r="L422" s="634" t="s">
        <v>944</v>
      </c>
      <c r="M422" s="635" t="s">
        <v>518</v>
      </c>
      <c r="N422" s="636">
        <v>0</v>
      </c>
      <c r="O422" s="636" cm="1">
        <f t="array" ref="O422">_xlfn.IFS(J422 = 77, N422*265, J422=19, N422, J422=69, N422*28, J422=61, N422*4, J422=96, N422*22200)</f>
        <v>0</v>
      </c>
    </row>
    <row r="423" spans="1:15" hidden="1">
      <c r="A423" s="631" t="s">
        <v>975</v>
      </c>
      <c r="B423" s="631" t="s">
        <v>566</v>
      </c>
      <c r="C423" s="631" t="s">
        <v>567</v>
      </c>
      <c r="D423" s="631" t="s">
        <v>976</v>
      </c>
      <c r="E423" s="631" t="s">
        <v>944</v>
      </c>
      <c r="F423" s="631" t="s">
        <v>945</v>
      </c>
      <c r="G423" s="632" t="s">
        <v>514</v>
      </c>
      <c r="H423" s="631" t="s">
        <v>515</v>
      </c>
      <c r="I423" s="631" t="s">
        <v>516</v>
      </c>
      <c r="J423" s="631">
        <v>77</v>
      </c>
      <c r="K423" s="633">
        <v>0</v>
      </c>
      <c r="L423" s="634" t="s">
        <v>944</v>
      </c>
      <c r="M423" s="635" t="s">
        <v>518</v>
      </c>
      <c r="N423" s="636">
        <v>0</v>
      </c>
      <c r="O423" s="636" cm="1">
        <f t="array" ref="O423">_xlfn.IFS(J423 = 77, N423*265, J423=19, N423, J423=69, N423*28, J423=61, N423*4, J423=96, N423*22200)</f>
        <v>0</v>
      </c>
    </row>
    <row r="424" spans="1:15" hidden="1">
      <c r="A424" s="631" t="s">
        <v>975</v>
      </c>
      <c r="B424" s="631" t="s">
        <v>566</v>
      </c>
      <c r="C424" s="631" t="s">
        <v>567</v>
      </c>
      <c r="D424" s="631" t="s">
        <v>976</v>
      </c>
      <c r="E424" s="631" t="s">
        <v>944</v>
      </c>
      <c r="F424" s="631" t="s">
        <v>945</v>
      </c>
      <c r="G424" s="632" t="s">
        <v>514</v>
      </c>
      <c r="H424" s="631" t="s">
        <v>515</v>
      </c>
      <c r="I424" s="631" t="s">
        <v>535</v>
      </c>
      <c r="J424" s="631">
        <v>69</v>
      </c>
      <c r="K424" s="633">
        <v>0</v>
      </c>
      <c r="L424" s="634" t="s">
        <v>944</v>
      </c>
      <c r="M424" s="635" t="s">
        <v>518</v>
      </c>
      <c r="N424" s="636">
        <v>0</v>
      </c>
      <c r="O424" s="636" cm="1">
        <f t="array" ref="O424">_xlfn.IFS(J424 = 77, N424*265, J424=19, N424, J424=69, N424*28, J424=61, N424*4, J424=96, N424*22200)</f>
        <v>0</v>
      </c>
    </row>
    <row r="425" spans="1:15" hidden="1">
      <c r="A425" s="631" t="s">
        <v>977</v>
      </c>
      <c r="B425" s="631" t="s">
        <v>978</v>
      </c>
      <c r="C425" s="631" t="s">
        <v>979</v>
      </c>
      <c r="D425" s="631" t="s">
        <v>980</v>
      </c>
      <c r="E425" s="631" t="s">
        <v>944</v>
      </c>
      <c r="F425" s="631" t="s">
        <v>972</v>
      </c>
      <c r="G425" s="632" t="s">
        <v>514</v>
      </c>
      <c r="H425" s="631" t="s">
        <v>515</v>
      </c>
      <c r="I425" s="631" t="s">
        <v>525</v>
      </c>
      <c r="J425" s="631">
        <v>19</v>
      </c>
      <c r="K425" s="633">
        <v>0</v>
      </c>
      <c r="L425" s="634" t="s">
        <v>944</v>
      </c>
      <c r="M425" s="635" t="s">
        <v>518</v>
      </c>
      <c r="N425" s="636">
        <v>0</v>
      </c>
      <c r="O425" s="636" cm="1">
        <f t="array" ref="O425">_xlfn.IFS(J425 = 77, N425*265, J425=19, N425, J425=69, N425*28, J425=61, N425*4, J425=96, N425*22200)</f>
        <v>0</v>
      </c>
    </row>
    <row r="426" spans="1:15" hidden="1">
      <c r="A426" s="631" t="s">
        <v>981</v>
      </c>
      <c r="B426" s="631" t="s">
        <v>837</v>
      </c>
      <c r="C426" s="631" t="s">
        <v>837</v>
      </c>
      <c r="D426" s="631" t="s">
        <v>947</v>
      </c>
      <c r="E426" s="631" t="s">
        <v>944</v>
      </c>
      <c r="F426" s="631" t="s">
        <v>963</v>
      </c>
      <c r="G426" s="632" t="s">
        <v>514</v>
      </c>
      <c r="H426" s="631" t="s">
        <v>515</v>
      </c>
      <c r="I426" s="631" t="s">
        <v>525</v>
      </c>
      <c r="J426" s="631">
        <v>19</v>
      </c>
      <c r="K426" s="633">
        <v>3606118</v>
      </c>
      <c r="L426" s="634" t="s">
        <v>944</v>
      </c>
      <c r="M426" s="635" t="s">
        <v>518</v>
      </c>
      <c r="N426" s="636">
        <v>3606118</v>
      </c>
      <c r="O426" s="636" cm="1">
        <f t="array" ref="O426">_xlfn.IFS(J426 = 77, N426*265, J426=19, N426, J426=69, N426*28, J426=61, N426*4, J426=96, N426*22200)</f>
        <v>3606118</v>
      </c>
    </row>
    <row r="427" spans="1:15" hidden="1">
      <c r="A427" s="631" t="s">
        <v>981</v>
      </c>
      <c r="B427" s="631" t="s">
        <v>837</v>
      </c>
      <c r="C427" s="631" t="s">
        <v>837</v>
      </c>
      <c r="D427" s="631" t="s">
        <v>947</v>
      </c>
      <c r="E427" s="631" t="s">
        <v>944</v>
      </c>
      <c r="F427" s="631" t="s">
        <v>963</v>
      </c>
      <c r="G427" s="632" t="s">
        <v>514</v>
      </c>
      <c r="H427" s="631" t="s">
        <v>515</v>
      </c>
      <c r="I427" s="631" t="s">
        <v>516</v>
      </c>
      <c r="J427" s="631">
        <v>77</v>
      </c>
      <c r="K427" s="633">
        <v>0</v>
      </c>
      <c r="L427" s="634" t="s">
        <v>944</v>
      </c>
      <c r="M427" s="635" t="s">
        <v>518</v>
      </c>
      <c r="N427" s="636">
        <v>0</v>
      </c>
      <c r="O427" s="636" cm="1">
        <f t="array" ref="O427">_xlfn.IFS(J427 = 77, N427*265, J427=19, N427, J427=69, N427*28, J427=61, N427*4, J427=96, N427*22200)</f>
        <v>0</v>
      </c>
    </row>
    <row r="428" spans="1:15" hidden="1">
      <c r="A428" s="631" t="s">
        <v>981</v>
      </c>
      <c r="B428" s="631" t="s">
        <v>837</v>
      </c>
      <c r="C428" s="631" t="s">
        <v>837</v>
      </c>
      <c r="D428" s="631" t="s">
        <v>947</v>
      </c>
      <c r="E428" s="631" t="s">
        <v>944</v>
      </c>
      <c r="F428" s="631" t="s">
        <v>963</v>
      </c>
      <c r="G428" s="632" t="s">
        <v>514</v>
      </c>
      <c r="H428" s="631" t="s">
        <v>515</v>
      </c>
      <c r="I428" s="631" t="s">
        <v>535</v>
      </c>
      <c r="J428" s="631">
        <v>69</v>
      </c>
      <c r="K428" s="633">
        <v>0</v>
      </c>
      <c r="L428" s="634" t="s">
        <v>944</v>
      </c>
      <c r="M428" s="635" t="s">
        <v>518</v>
      </c>
      <c r="N428" s="636">
        <v>0</v>
      </c>
      <c r="O428" s="636" cm="1">
        <f t="array" ref="O428">_xlfn.IFS(J428 = 77, N428*265, J428=19, N428, J428=69, N428*28, J428=61, N428*4, J428=96, N428*22200)</f>
        <v>0</v>
      </c>
    </row>
    <row r="429" spans="1:15" hidden="1">
      <c r="A429" s="631" t="s">
        <v>962</v>
      </c>
      <c r="B429" s="631" t="s">
        <v>527</v>
      </c>
      <c r="C429" s="631" t="s">
        <v>527</v>
      </c>
      <c r="D429" s="631" t="s">
        <v>962</v>
      </c>
      <c r="E429" s="631" t="s">
        <v>944</v>
      </c>
      <c r="F429" s="631" t="s">
        <v>963</v>
      </c>
      <c r="G429" s="632" t="s">
        <v>514</v>
      </c>
      <c r="H429" s="631" t="s">
        <v>515</v>
      </c>
      <c r="I429" s="631" t="s">
        <v>516</v>
      </c>
      <c r="J429" s="631">
        <v>77</v>
      </c>
      <c r="K429" s="633">
        <v>0</v>
      </c>
      <c r="L429" s="634" t="s">
        <v>944</v>
      </c>
      <c r="M429" s="635" t="s">
        <v>518</v>
      </c>
      <c r="N429" s="636">
        <v>0</v>
      </c>
      <c r="O429" s="636" cm="1">
        <f t="array" ref="O429">_xlfn.IFS(J429 = 77, N429*265, J429=19, N429, J429=69, N429*28, J429=61, N429*4, J429=96, N429*22200)</f>
        <v>0</v>
      </c>
    </row>
    <row r="430" spans="1:15" hidden="1">
      <c r="A430" s="631" t="s">
        <v>962</v>
      </c>
      <c r="B430" s="631" t="s">
        <v>527</v>
      </c>
      <c r="C430" s="631" t="s">
        <v>527</v>
      </c>
      <c r="D430" s="631" t="s">
        <v>962</v>
      </c>
      <c r="E430" s="631" t="s">
        <v>944</v>
      </c>
      <c r="F430" s="631" t="s">
        <v>963</v>
      </c>
      <c r="G430" s="632" t="s">
        <v>514</v>
      </c>
      <c r="H430" s="631" t="s">
        <v>515</v>
      </c>
      <c r="I430" s="631" t="s">
        <v>535</v>
      </c>
      <c r="J430" s="631">
        <v>69</v>
      </c>
      <c r="K430" s="633">
        <v>0</v>
      </c>
      <c r="L430" s="634" t="s">
        <v>944</v>
      </c>
      <c r="M430" s="635" t="s">
        <v>518</v>
      </c>
      <c r="N430" s="636">
        <v>0</v>
      </c>
      <c r="O430" s="636" cm="1">
        <f t="array" ref="O430">_xlfn.IFS(J430 = 77, N430*265, J430=19, N430, J430=69, N430*28, J430=61, N430*4, J430=96, N430*22200)</f>
        <v>0</v>
      </c>
    </row>
    <row r="431" spans="1:15" hidden="1">
      <c r="A431" s="631" t="s">
        <v>982</v>
      </c>
      <c r="B431" s="631" t="s">
        <v>893</v>
      </c>
      <c r="C431" s="631" t="s">
        <v>893</v>
      </c>
      <c r="D431" s="631" t="s">
        <v>982</v>
      </c>
      <c r="E431" s="631" t="s">
        <v>944</v>
      </c>
      <c r="F431" s="631" t="s">
        <v>983</v>
      </c>
      <c r="G431" s="632" t="s">
        <v>514</v>
      </c>
      <c r="H431" s="631" t="s">
        <v>515</v>
      </c>
      <c r="I431" s="631" t="s">
        <v>525</v>
      </c>
      <c r="J431" s="631">
        <v>19</v>
      </c>
      <c r="K431" s="633">
        <v>0</v>
      </c>
      <c r="L431" s="634" t="s">
        <v>944</v>
      </c>
      <c r="M431" s="635" t="s">
        <v>518</v>
      </c>
      <c r="N431" s="636">
        <v>0</v>
      </c>
      <c r="O431" s="636" cm="1">
        <f t="array" ref="O431">_xlfn.IFS(J431 = 77, N431*265, J431=19, N431, J431=69, N431*28, J431=61, N431*4, J431=96, N431*22200)</f>
        <v>0</v>
      </c>
    </row>
    <row r="432" spans="1:15" hidden="1">
      <c r="A432" s="631" t="s">
        <v>984</v>
      </c>
      <c r="B432" s="631" t="s">
        <v>566</v>
      </c>
      <c r="C432" s="631" t="s">
        <v>985</v>
      </c>
      <c r="D432" s="631" t="s">
        <v>986</v>
      </c>
      <c r="E432" s="631" t="s">
        <v>944</v>
      </c>
      <c r="F432" s="631" t="s">
        <v>945</v>
      </c>
      <c r="G432" s="632" t="s">
        <v>514</v>
      </c>
      <c r="H432" s="631" t="s">
        <v>515</v>
      </c>
      <c r="I432" s="631" t="s">
        <v>525</v>
      </c>
      <c r="J432" s="631">
        <v>19</v>
      </c>
      <c r="K432" s="633">
        <v>0</v>
      </c>
      <c r="L432" s="634" t="s">
        <v>944</v>
      </c>
      <c r="M432" s="635" t="s">
        <v>518</v>
      </c>
      <c r="N432" s="636">
        <v>0</v>
      </c>
      <c r="O432" s="636" cm="1">
        <f t="array" ref="O432">_xlfn.IFS(J432 = 77, N432*265, J432=19, N432, J432=69, N432*28, J432=61, N432*4, J432=96, N432*22200)</f>
        <v>0</v>
      </c>
    </row>
    <row r="433" spans="1:15" hidden="1">
      <c r="A433" s="631" t="s">
        <v>987</v>
      </c>
      <c r="B433" s="631" t="s">
        <v>598</v>
      </c>
      <c r="C433" s="631" t="s">
        <v>598</v>
      </c>
      <c r="D433" s="631" t="s">
        <v>988</v>
      </c>
      <c r="E433" s="631" t="s">
        <v>944</v>
      </c>
      <c r="F433" s="631" t="s">
        <v>989</v>
      </c>
      <c r="G433" s="632" t="s">
        <v>514</v>
      </c>
      <c r="H433" s="631" t="s">
        <v>515</v>
      </c>
      <c r="I433" s="631" t="s">
        <v>525</v>
      </c>
      <c r="J433" s="631">
        <v>19</v>
      </c>
      <c r="K433" s="633">
        <v>2161336</v>
      </c>
      <c r="L433" s="634" t="s">
        <v>944</v>
      </c>
      <c r="M433" s="635" t="s">
        <v>518</v>
      </c>
      <c r="N433" s="636">
        <v>2161336</v>
      </c>
      <c r="O433" s="636" cm="1">
        <f t="array" ref="O433">_xlfn.IFS(J433 = 77, N433*265, J433=19, N433, J433=69, N433*28, J433=61, N433*4, J433=96, N433*22200)</f>
        <v>2161336</v>
      </c>
    </row>
    <row r="434" spans="1:15" hidden="1">
      <c r="A434" s="631" t="s">
        <v>987</v>
      </c>
      <c r="B434" s="631" t="s">
        <v>598</v>
      </c>
      <c r="C434" s="631" t="s">
        <v>598</v>
      </c>
      <c r="D434" s="631" t="s">
        <v>988</v>
      </c>
      <c r="E434" s="631" t="s">
        <v>944</v>
      </c>
      <c r="F434" s="631" t="s">
        <v>989</v>
      </c>
      <c r="G434" s="632" t="s">
        <v>514</v>
      </c>
      <c r="H434" s="631" t="s">
        <v>515</v>
      </c>
      <c r="I434" s="631" t="s">
        <v>516</v>
      </c>
      <c r="J434" s="631">
        <v>77</v>
      </c>
      <c r="K434" s="633">
        <v>0</v>
      </c>
      <c r="L434" s="634" t="s">
        <v>944</v>
      </c>
      <c r="M434" s="635" t="s">
        <v>518</v>
      </c>
      <c r="N434" s="636">
        <v>0</v>
      </c>
      <c r="O434" s="636" cm="1">
        <f t="array" ref="O434">_xlfn.IFS(J434 = 77, N434*265, J434=19, N434, J434=69, N434*28, J434=61, N434*4, J434=96, N434*22200)</f>
        <v>0</v>
      </c>
    </row>
    <row r="435" spans="1:15" hidden="1">
      <c r="A435" s="631" t="s">
        <v>987</v>
      </c>
      <c r="B435" s="631" t="s">
        <v>598</v>
      </c>
      <c r="C435" s="631" t="s">
        <v>598</v>
      </c>
      <c r="D435" s="631" t="s">
        <v>988</v>
      </c>
      <c r="E435" s="631" t="s">
        <v>944</v>
      </c>
      <c r="F435" s="631" t="s">
        <v>989</v>
      </c>
      <c r="G435" s="632" t="s">
        <v>514</v>
      </c>
      <c r="H435" s="631" t="s">
        <v>515</v>
      </c>
      <c r="I435" s="631" t="s">
        <v>535</v>
      </c>
      <c r="J435" s="631">
        <v>69</v>
      </c>
      <c r="K435" s="633">
        <v>0</v>
      </c>
      <c r="L435" s="634" t="s">
        <v>944</v>
      </c>
      <c r="M435" s="635" t="s">
        <v>518</v>
      </c>
      <c r="N435" s="636">
        <v>0</v>
      </c>
      <c r="O435" s="636" cm="1">
        <f t="array" ref="O435">_xlfn.IFS(J435 = 77, N435*265, J435=19, N435, J435=69, N435*28, J435=61, N435*4, J435=96, N435*22200)</f>
        <v>0</v>
      </c>
    </row>
    <row r="436" spans="1:15" hidden="1">
      <c r="A436" s="631" t="s">
        <v>990</v>
      </c>
      <c r="B436" s="631" t="s">
        <v>554</v>
      </c>
      <c r="C436" s="631" t="s">
        <v>554</v>
      </c>
      <c r="D436" s="631" t="s">
        <v>991</v>
      </c>
      <c r="E436" s="631" t="s">
        <v>944</v>
      </c>
      <c r="F436" s="631" t="s">
        <v>989</v>
      </c>
      <c r="G436" s="632" t="s">
        <v>514</v>
      </c>
      <c r="H436" s="631" t="s">
        <v>515</v>
      </c>
      <c r="I436" s="631" t="s">
        <v>525</v>
      </c>
      <c r="J436" s="631">
        <v>19</v>
      </c>
      <c r="K436" s="633">
        <v>9307500</v>
      </c>
      <c r="L436" s="634" t="s">
        <v>944</v>
      </c>
      <c r="M436" s="635" t="s">
        <v>518</v>
      </c>
      <c r="N436" s="636">
        <v>9307500</v>
      </c>
      <c r="O436" s="636" cm="1">
        <f t="array" ref="O436">_xlfn.IFS(J436 = 77, N436*265, J436=19, N436, J436=69, N436*28, J436=61, N436*4, J436=96, N436*22200)</f>
        <v>9307500</v>
      </c>
    </row>
    <row r="437" spans="1:15" hidden="1">
      <c r="A437" s="631" t="s">
        <v>990</v>
      </c>
      <c r="B437" s="631" t="s">
        <v>554</v>
      </c>
      <c r="C437" s="631" t="s">
        <v>554</v>
      </c>
      <c r="D437" s="631" t="s">
        <v>991</v>
      </c>
      <c r="E437" s="631" t="s">
        <v>944</v>
      </c>
      <c r="F437" s="631" t="s">
        <v>989</v>
      </c>
      <c r="G437" s="632" t="s">
        <v>514</v>
      </c>
      <c r="H437" s="631" t="s">
        <v>515</v>
      </c>
      <c r="I437" s="631" t="s">
        <v>516</v>
      </c>
      <c r="J437" s="631">
        <v>77</v>
      </c>
      <c r="K437" s="633">
        <v>0</v>
      </c>
      <c r="L437" s="634" t="s">
        <v>944</v>
      </c>
      <c r="M437" s="635" t="s">
        <v>518</v>
      </c>
      <c r="N437" s="636">
        <v>0</v>
      </c>
      <c r="O437" s="636" cm="1">
        <f t="array" ref="O437">_xlfn.IFS(J437 = 77, N437*265, J437=19, N437, J437=69, N437*28, J437=61, N437*4, J437=96, N437*22200)</f>
        <v>0</v>
      </c>
    </row>
    <row r="438" spans="1:15" hidden="1">
      <c r="A438" s="631" t="s">
        <v>990</v>
      </c>
      <c r="B438" s="631" t="s">
        <v>554</v>
      </c>
      <c r="C438" s="631" t="s">
        <v>554</v>
      </c>
      <c r="D438" s="631" t="s">
        <v>991</v>
      </c>
      <c r="E438" s="631" t="s">
        <v>944</v>
      </c>
      <c r="F438" s="631" t="s">
        <v>989</v>
      </c>
      <c r="G438" s="632" t="s">
        <v>514</v>
      </c>
      <c r="H438" s="631" t="s">
        <v>515</v>
      </c>
      <c r="I438" s="631" t="s">
        <v>535</v>
      </c>
      <c r="J438" s="631">
        <v>69</v>
      </c>
      <c r="K438" s="633">
        <v>0</v>
      </c>
      <c r="L438" s="634" t="s">
        <v>944</v>
      </c>
      <c r="M438" s="635" t="s">
        <v>518</v>
      </c>
      <c r="N438" s="636">
        <v>0</v>
      </c>
      <c r="O438" s="636" cm="1">
        <f t="array" ref="O438">_xlfn.IFS(J438 = 77, N438*265, J438=19, N438, J438=69, N438*28, J438=61, N438*4, J438=96, N438*22200)</f>
        <v>0</v>
      </c>
    </row>
    <row r="439" spans="1:15" hidden="1">
      <c r="A439" s="631" t="s">
        <v>992</v>
      </c>
      <c r="B439" s="631" t="s">
        <v>993</v>
      </c>
      <c r="C439" s="631" t="s">
        <v>994</v>
      </c>
      <c r="D439" s="631" t="s">
        <v>995</v>
      </c>
      <c r="E439" s="631" t="s">
        <v>944</v>
      </c>
      <c r="F439" s="631" t="s">
        <v>989</v>
      </c>
      <c r="G439" s="632" t="s">
        <v>514</v>
      </c>
      <c r="H439" s="631" t="s">
        <v>515</v>
      </c>
      <c r="I439" s="631" t="s">
        <v>525</v>
      </c>
      <c r="J439" s="631">
        <v>19</v>
      </c>
      <c r="K439" s="633">
        <v>2483668</v>
      </c>
      <c r="L439" s="634" t="s">
        <v>944</v>
      </c>
      <c r="M439" s="635" t="s">
        <v>518</v>
      </c>
      <c r="N439" s="636">
        <v>2483668</v>
      </c>
      <c r="O439" s="636" cm="1">
        <f t="array" ref="O439">_xlfn.IFS(J439 = 77, N439*265, J439=19, N439, J439=69, N439*28, J439=61, N439*4, J439=96, N439*22200)</f>
        <v>2483668</v>
      </c>
    </row>
    <row r="440" spans="1:15" hidden="1">
      <c r="A440" s="631" t="s">
        <v>992</v>
      </c>
      <c r="B440" s="631" t="s">
        <v>993</v>
      </c>
      <c r="C440" s="631" t="s">
        <v>994</v>
      </c>
      <c r="D440" s="631" t="s">
        <v>995</v>
      </c>
      <c r="E440" s="631" t="s">
        <v>944</v>
      </c>
      <c r="F440" s="631" t="s">
        <v>989</v>
      </c>
      <c r="G440" s="632" t="s">
        <v>514</v>
      </c>
      <c r="H440" s="631" t="s">
        <v>515</v>
      </c>
      <c r="I440" s="631" t="s">
        <v>516</v>
      </c>
      <c r="J440" s="631">
        <v>77</v>
      </c>
      <c r="K440" s="633">
        <v>0</v>
      </c>
      <c r="L440" s="634" t="s">
        <v>944</v>
      </c>
      <c r="M440" s="635" t="s">
        <v>518</v>
      </c>
      <c r="N440" s="636">
        <v>0</v>
      </c>
      <c r="O440" s="636" cm="1">
        <f t="array" ref="O440">_xlfn.IFS(J440 = 77, N440*265, J440=19, N440, J440=69, N440*28, J440=61, N440*4, J440=96, N440*22200)</f>
        <v>0</v>
      </c>
    </row>
    <row r="441" spans="1:15" hidden="1">
      <c r="A441" s="631" t="s">
        <v>992</v>
      </c>
      <c r="B441" s="631" t="s">
        <v>993</v>
      </c>
      <c r="C441" s="631" t="s">
        <v>994</v>
      </c>
      <c r="D441" s="631" t="s">
        <v>995</v>
      </c>
      <c r="E441" s="631" t="s">
        <v>944</v>
      </c>
      <c r="F441" s="631" t="s">
        <v>989</v>
      </c>
      <c r="G441" s="632" t="s">
        <v>514</v>
      </c>
      <c r="H441" s="631" t="s">
        <v>515</v>
      </c>
      <c r="I441" s="631" t="s">
        <v>535</v>
      </c>
      <c r="J441" s="631">
        <v>69</v>
      </c>
      <c r="K441" s="633">
        <v>0</v>
      </c>
      <c r="L441" s="634" t="s">
        <v>944</v>
      </c>
      <c r="M441" s="635" t="s">
        <v>518</v>
      </c>
      <c r="N441" s="636">
        <v>0</v>
      </c>
      <c r="O441" s="636" cm="1">
        <f t="array" ref="O441">_xlfn.IFS(J441 = 77, N441*265, J441=19, N441, J441=69, N441*28, J441=61, N441*4, J441=96, N441*22200)</f>
        <v>0</v>
      </c>
    </row>
    <row r="442" spans="1:15" hidden="1">
      <c r="A442" s="631" t="s">
        <v>996</v>
      </c>
      <c r="B442" s="631" t="s">
        <v>566</v>
      </c>
      <c r="C442" s="631" t="s">
        <v>997</v>
      </c>
      <c r="D442" s="631" t="s">
        <v>996</v>
      </c>
      <c r="E442" s="631" t="s">
        <v>944</v>
      </c>
      <c r="F442" s="631" t="s">
        <v>972</v>
      </c>
      <c r="G442" s="632" t="s">
        <v>514</v>
      </c>
      <c r="H442" s="631" t="s">
        <v>515</v>
      </c>
      <c r="I442" s="631" t="s">
        <v>525</v>
      </c>
      <c r="J442" s="631">
        <v>19</v>
      </c>
      <c r="K442" s="633">
        <v>1142300</v>
      </c>
      <c r="L442" s="634" t="s">
        <v>944</v>
      </c>
      <c r="M442" s="635" t="s">
        <v>518</v>
      </c>
      <c r="N442" s="636">
        <v>1142300</v>
      </c>
      <c r="O442" s="636" cm="1">
        <f t="array" ref="O442">_xlfn.IFS(J442 = 77, N442*265, J442=19, N442, J442=69, N442*28, J442=61, N442*4, J442=96, N442*22200)</f>
        <v>1142300</v>
      </c>
    </row>
    <row r="443" spans="1:15" hidden="1">
      <c r="A443" s="631" t="s">
        <v>998</v>
      </c>
      <c r="B443" s="631" t="s">
        <v>999</v>
      </c>
      <c r="C443" s="631" t="s">
        <v>999</v>
      </c>
      <c r="D443" s="631" t="s">
        <v>1000</v>
      </c>
      <c r="E443" s="631" t="s">
        <v>944</v>
      </c>
      <c r="F443" s="631" t="s">
        <v>972</v>
      </c>
      <c r="G443" s="632" t="s">
        <v>514</v>
      </c>
      <c r="H443" s="631" t="s">
        <v>515</v>
      </c>
      <c r="I443" s="631" t="s">
        <v>525</v>
      </c>
      <c r="J443" s="631">
        <v>19</v>
      </c>
      <c r="K443" s="633">
        <v>0</v>
      </c>
      <c r="L443" s="634" t="s">
        <v>944</v>
      </c>
      <c r="M443" s="635" t="s">
        <v>518</v>
      </c>
      <c r="N443" s="636">
        <v>0</v>
      </c>
      <c r="O443" s="636" cm="1">
        <f t="array" ref="O443">_xlfn.IFS(J443 = 77, N443*265, J443=19, N443, J443=69, N443*28, J443=61, N443*4, J443=96, N443*22200)</f>
        <v>0</v>
      </c>
    </row>
    <row r="444" spans="1:15" hidden="1">
      <c r="A444" s="631" t="s">
        <v>1001</v>
      </c>
      <c r="B444" s="631" t="s">
        <v>1002</v>
      </c>
      <c r="C444" s="631" t="s">
        <v>1002</v>
      </c>
      <c r="D444" s="631" t="s">
        <v>1003</v>
      </c>
      <c r="E444" s="631" t="s">
        <v>944</v>
      </c>
      <c r="F444" s="631" t="s">
        <v>972</v>
      </c>
      <c r="G444" s="632" t="s">
        <v>514</v>
      </c>
      <c r="H444" s="631" t="s">
        <v>515</v>
      </c>
      <c r="I444" s="631" t="s">
        <v>525</v>
      </c>
      <c r="J444" s="631">
        <v>19</v>
      </c>
      <c r="K444" s="633">
        <v>0</v>
      </c>
      <c r="L444" s="634" t="s">
        <v>944</v>
      </c>
      <c r="M444" s="635" t="s">
        <v>518</v>
      </c>
      <c r="N444" s="636">
        <v>0</v>
      </c>
      <c r="O444" s="636" cm="1">
        <f t="array" ref="O444">_xlfn.IFS(J444 = 77, N444*265, J444=19, N444, J444=69, N444*28, J444=61, N444*4, J444=96, N444*22200)</f>
        <v>0</v>
      </c>
    </row>
    <row r="445" spans="1:15" hidden="1">
      <c r="A445" s="631" t="s">
        <v>1001</v>
      </c>
      <c r="B445" s="631" t="s">
        <v>1002</v>
      </c>
      <c r="C445" s="631" t="s">
        <v>1002</v>
      </c>
      <c r="D445" s="631" t="s">
        <v>1003</v>
      </c>
      <c r="E445" s="631" t="s">
        <v>944</v>
      </c>
      <c r="F445" s="631" t="s">
        <v>972</v>
      </c>
      <c r="G445" s="632" t="s">
        <v>514</v>
      </c>
      <c r="H445" s="631" t="s">
        <v>515</v>
      </c>
      <c r="I445" s="631" t="s">
        <v>516</v>
      </c>
      <c r="J445" s="631">
        <v>77</v>
      </c>
      <c r="K445" s="633">
        <v>0</v>
      </c>
      <c r="L445" s="634" t="s">
        <v>944</v>
      </c>
      <c r="M445" s="635" t="s">
        <v>518</v>
      </c>
      <c r="N445" s="636">
        <v>0</v>
      </c>
      <c r="O445" s="636" cm="1">
        <f t="array" ref="O445">_xlfn.IFS(J445 = 77, N445*265, J445=19, N445, J445=69, N445*28, J445=61, N445*4, J445=96, N445*22200)</f>
        <v>0</v>
      </c>
    </row>
    <row r="446" spans="1:15" hidden="1">
      <c r="A446" s="631" t="s">
        <v>1001</v>
      </c>
      <c r="B446" s="631" t="s">
        <v>1002</v>
      </c>
      <c r="C446" s="631" t="s">
        <v>1002</v>
      </c>
      <c r="D446" s="631" t="s">
        <v>1003</v>
      </c>
      <c r="E446" s="631" t="s">
        <v>944</v>
      </c>
      <c r="F446" s="631" t="s">
        <v>972</v>
      </c>
      <c r="G446" s="632" t="s">
        <v>514</v>
      </c>
      <c r="H446" s="631" t="s">
        <v>515</v>
      </c>
      <c r="I446" s="631" t="s">
        <v>535</v>
      </c>
      <c r="J446" s="631">
        <v>69</v>
      </c>
      <c r="K446" s="633">
        <v>0</v>
      </c>
      <c r="L446" s="634" t="s">
        <v>944</v>
      </c>
      <c r="M446" s="635" t="s">
        <v>518</v>
      </c>
      <c r="N446" s="636">
        <v>0</v>
      </c>
      <c r="O446" s="636" cm="1">
        <f t="array" ref="O446">_xlfn.IFS(J446 = 77, N446*265, J446=19, N446, J446=69, N446*28, J446=61, N446*4, J446=96, N446*22200)</f>
        <v>0</v>
      </c>
    </row>
    <row r="447" spans="1:15" hidden="1">
      <c r="A447" s="631" t="s">
        <v>1004</v>
      </c>
      <c r="B447" s="631" t="s">
        <v>875</v>
      </c>
      <c r="C447" s="631" t="s">
        <v>1005</v>
      </c>
      <c r="D447" s="631" t="s">
        <v>1006</v>
      </c>
      <c r="E447" s="631" t="s">
        <v>944</v>
      </c>
      <c r="F447" s="631" t="s">
        <v>972</v>
      </c>
      <c r="G447" s="632" t="s">
        <v>514</v>
      </c>
      <c r="H447" s="631" t="s">
        <v>515</v>
      </c>
      <c r="I447" s="631" t="s">
        <v>525</v>
      </c>
      <c r="J447" s="631">
        <v>19</v>
      </c>
      <c r="K447" s="633">
        <v>0</v>
      </c>
      <c r="L447" s="634" t="s">
        <v>944</v>
      </c>
      <c r="M447" s="635" t="s">
        <v>518</v>
      </c>
      <c r="N447" s="636">
        <v>0</v>
      </c>
      <c r="O447" s="636" cm="1">
        <f t="array" ref="O447">_xlfn.IFS(J447 = 77, N447*265, J447=19, N447, J447=69, N447*28, J447=61, N447*4, J447=96, N447*22200)</f>
        <v>0</v>
      </c>
    </row>
    <row r="448" spans="1:15" hidden="1">
      <c r="A448" s="631" t="s">
        <v>1007</v>
      </c>
      <c r="B448" s="631" t="s">
        <v>1008</v>
      </c>
      <c r="C448" s="631" t="s">
        <v>1009</v>
      </c>
      <c r="D448" s="631" t="s">
        <v>1010</v>
      </c>
      <c r="E448" s="631" t="s">
        <v>944</v>
      </c>
      <c r="F448" s="631" t="s">
        <v>972</v>
      </c>
      <c r="G448" s="632" t="s">
        <v>514</v>
      </c>
      <c r="H448" s="631" t="s">
        <v>515</v>
      </c>
      <c r="I448" s="631" t="s">
        <v>525</v>
      </c>
      <c r="J448" s="631">
        <v>19</v>
      </c>
      <c r="K448" s="633">
        <v>1977574</v>
      </c>
      <c r="L448" s="634" t="s">
        <v>944</v>
      </c>
      <c r="M448" s="635" t="s">
        <v>518</v>
      </c>
      <c r="N448" s="636">
        <v>1977574</v>
      </c>
      <c r="O448" s="636" cm="1">
        <f t="array" ref="O448">_xlfn.IFS(J448 = 77, N448*265, J448=19, N448, J448=69, N448*28, J448=61, N448*4, J448=96, N448*22200)</f>
        <v>1977574</v>
      </c>
    </row>
    <row r="449" spans="1:15" hidden="1">
      <c r="A449" s="631" t="s">
        <v>1011</v>
      </c>
      <c r="B449" s="631" t="s">
        <v>716</v>
      </c>
      <c r="C449" s="631" t="s">
        <v>717</v>
      </c>
      <c r="D449" s="631" t="s">
        <v>1012</v>
      </c>
      <c r="E449" s="631" t="s">
        <v>944</v>
      </c>
      <c r="F449" s="631" t="s">
        <v>972</v>
      </c>
      <c r="G449" s="632" t="s">
        <v>514</v>
      </c>
      <c r="H449" s="631" t="s">
        <v>515</v>
      </c>
      <c r="I449" s="631" t="s">
        <v>525</v>
      </c>
      <c r="J449" s="631">
        <v>19</v>
      </c>
      <c r="K449" s="633">
        <v>0</v>
      </c>
      <c r="L449" s="634" t="s">
        <v>944</v>
      </c>
      <c r="M449" s="635" t="s">
        <v>518</v>
      </c>
      <c r="N449" s="636">
        <v>0</v>
      </c>
      <c r="O449" s="636" cm="1">
        <f t="array" ref="O449">_xlfn.IFS(J449 = 77, N449*265, J449=19, N449, J449=69, N449*28, J449=61, N449*4, J449=96, N449*22200)</f>
        <v>0</v>
      </c>
    </row>
    <row r="450" spans="1:15" hidden="1">
      <c r="A450" s="631" t="s">
        <v>1013</v>
      </c>
      <c r="B450" s="631" t="s">
        <v>837</v>
      </c>
      <c r="C450" s="631" t="s">
        <v>837</v>
      </c>
      <c r="D450" s="631" t="s">
        <v>1014</v>
      </c>
      <c r="E450" s="631" t="s">
        <v>944</v>
      </c>
      <c r="F450" s="631" t="s">
        <v>989</v>
      </c>
      <c r="G450" s="632" t="s">
        <v>514</v>
      </c>
      <c r="H450" s="631" t="s">
        <v>515</v>
      </c>
      <c r="I450" s="631" t="s">
        <v>525</v>
      </c>
      <c r="J450" s="631">
        <v>19</v>
      </c>
      <c r="K450" s="633">
        <v>1543051</v>
      </c>
      <c r="L450" s="634" t="s">
        <v>944</v>
      </c>
      <c r="M450" s="635" t="s">
        <v>518</v>
      </c>
      <c r="N450" s="636">
        <v>1543051</v>
      </c>
      <c r="O450" s="636" cm="1">
        <f t="array" ref="O450">_xlfn.IFS(J450 = 77, N450*265, J450=19, N450, J450=69, N450*28, J450=61, N450*4, J450=96, N450*22200)</f>
        <v>1543051</v>
      </c>
    </row>
    <row r="451" spans="1:15" hidden="1">
      <c r="A451" s="631" t="s">
        <v>1013</v>
      </c>
      <c r="B451" s="631" t="s">
        <v>837</v>
      </c>
      <c r="C451" s="631" t="s">
        <v>837</v>
      </c>
      <c r="D451" s="631" t="s">
        <v>1014</v>
      </c>
      <c r="E451" s="631" t="s">
        <v>944</v>
      </c>
      <c r="F451" s="631" t="s">
        <v>989</v>
      </c>
      <c r="G451" s="632" t="s">
        <v>514</v>
      </c>
      <c r="H451" s="631" t="s">
        <v>515</v>
      </c>
      <c r="I451" s="631" t="s">
        <v>535</v>
      </c>
      <c r="J451" s="631">
        <v>69</v>
      </c>
      <c r="K451" s="633">
        <v>0</v>
      </c>
      <c r="L451" s="634" t="s">
        <v>944</v>
      </c>
      <c r="M451" s="635" t="s">
        <v>518</v>
      </c>
      <c r="N451" s="636">
        <v>0</v>
      </c>
      <c r="O451" s="636" cm="1">
        <f t="array" ref="O451">_xlfn.IFS(J451 = 77, N451*265, J451=19, N451, J451=69, N451*28, J451=61, N451*4, J451=96, N451*22200)</f>
        <v>0</v>
      </c>
    </row>
    <row r="452" spans="1:15" hidden="1">
      <c r="A452" s="631" t="s">
        <v>1015</v>
      </c>
      <c r="B452" s="631" t="s">
        <v>1016</v>
      </c>
      <c r="C452" s="631" t="s">
        <v>1017</v>
      </c>
      <c r="D452" s="631" t="s">
        <v>1015</v>
      </c>
      <c r="E452" s="631" t="s">
        <v>944</v>
      </c>
      <c r="F452" s="631" t="s">
        <v>945</v>
      </c>
      <c r="G452" s="632" t="s">
        <v>514</v>
      </c>
      <c r="H452" s="631" t="s">
        <v>515</v>
      </c>
      <c r="I452" s="631" t="s">
        <v>525</v>
      </c>
      <c r="J452" s="631">
        <v>19</v>
      </c>
      <c r="K452" s="633">
        <v>4069404</v>
      </c>
      <c r="L452" s="634" t="s">
        <v>944</v>
      </c>
      <c r="M452" s="635" t="s">
        <v>518</v>
      </c>
      <c r="N452" s="636">
        <v>4069404</v>
      </c>
      <c r="O452" s="636" cm="1">
        <f t="array" ref="O452">_xlfn.IFS(J452 = 77, N452*265, J452=19, N452, J452=69, N452*28, J452=61, N452*4, J452=96, N452*22200)</f>
        <v>4069404</v>
      </c>
    </row>
    <row r="453" spans="1:15" hidden="1">
      <c r="A453" s="631" t="s">
        <v>1015</v>
      </c>
      <c r="B453" s="631" t="s">
        <v>1016</v>
      </c>
      <c r="C453" s="631" t="s">
        <v>1017</v>
      </c>
      <c r="D453" s="631" t="s">
        <v>1015</v>
      </c>
      <c r="E453" s="631" t="s">
        <v>944</v>
      </c>
      <c r="F453" s="631" t="s">
        <v>945</v>
      </c>
      <c r="G453" s="632" t="s">
        <v>514</v>
      </c>
      <c r="H453" s="631" t="s">
        <v>515</v>
      </c>
      <c r="I453" s="631" t="s">
        <v>516</v>
      </c>
      <c r="J453" s="631">
        <v>77</v>
      </c>
      <c r="K453" s="633">
        <v>0</v>
      </c>
      <c r="L453" s="634" t="s">
        <v>944</v>
      </c>
      <c r="M453" s="635" t="s">
        <v>518</v>
      </c>
      <c r="N453" s="636">
        <v>0</v>
      </c>
      <c r="O453" s="636" cm="1">
        <f t="array" ref="O453">_xlfn.IFS(J453 = 77, N453*265, J453=19, N453, J453=69, N453*28, J453=61, N453*4, J453=96, N453*22200)</f>
        <v>0</v>
      </c>
    </row>
    <row r="454" spans="1:15" hidden="1">
      <c r="A454" s="631" t="s">
        <v>1015</v>
      </c>
      <c r="B454" s="631" t="s">
        <v>1016</v>
      </c>
      <c r="C454" s="631" t="s">
        <v>1017</v>
      </c>
      <c r="D454" s="631" t="s">
        <v>1015</v>
      </c>
      <c r="E454" s="631" t="s">
        <v>944</v>
      </c>
      <c r="F454" s="631" t="s">
        <v>945</v>
      </c>
      <c r="G454" s="632" t="s">
        <v>514</v>
      </c>
      <c r="H454" s="631" t="s">
        <v>515</v>
      </c>
      <c r="I454" s="631" t="s">
        <v>535</v>
      </c>
      <c r="J454" s="631">
        <v>69</v>
      </c>
      <c r="K454" s="633">
        <v>0</v>
      </c>
      <c r="L454" s="634" t="s">
        <v>944</v>
      </c>
      <c r="M454" s="635" t="s">
        <v>518</v>
      </c>
      <c r="N454" s="636">
        <v>0</v>
      </c>
      <c r="O454" s="636" cm="1">
        <f t="array" ref="O454">_xlfn.IFS(J454 = 77, N454*265, J454=19, N454, J454=69, N454*28, J454=61, N454*4, J454=96, N454*22200)</f>
        <v>0</v>
      </c>
    </row>
    <row r="455" spans="1:15" hidden="1">
      <c r="A455" s="631" t="s">
        <v>1018</v>
      </c>
      <c r="B455" s="631" t="s">
        <v>562</v>
      </c>
      <c r="C455" s="631" t="s">
        <v>1019</v>
      </c>
      <c r="D455" s="631" t="s">
        <v>1020</v>
      </c>
      <c r="E455" s="631" t="s">
        <v>723</v>
      </c>
      <c r="F455" s="631" t="s">
        <v>834</v>
      </c>
      <c r="G455" s="632" t="s">
        <v>514</v>
      </c>
      <c r="H455" s="631" t="s">
        <v>515</v>
      </c>
      <c r="I455" s="631" t="s">
        <v>525</v>
      </c>
      <c r="J455" s="631">
        <v>19</v>
      </c>
      <c r="K455" s="633">
        <v>3074722</v>
      </c>
      <c r="L455" s="634" t="s">
        <v>944</v>
      </c>
      <c r="M455" s="635" t="s">
        <v>518</v>
      </c>
      <c r="N455" s="636">
        <v>3074722</v>
      </c>
      <c r="O455" s="636" cm="1">
        <f t="array" ref="O455">_xlfn.IFS(J455 = 77, N455*265, J455=19, N455, J455=69, N455*28, J455=61, N455*4, J455=96, N455*22200)</f>
        <v>3074722</v>
      </c>
    </row>
    <row r="456" spans="1:15" hidden="1">
      <c r="A456" s="631" t="s">
        <v>1018</v>
      </c>
      <c r="B456" s="631" t="s">
        <v>562</v>
      </c>
      <c r="C456" s="631" t="s">
        <v>1019</v>
      </c>
      <c r="D456" s="631" t="s">
        <v>1020</v>
      </c>
      <c r="E456" s="631" t="s">
        <v>723</v>
      </c>
      <c r="F456" s="631" t="s">
        <v>834</v>
      </c>
      <c r="G456" s="632" t="s">
        <v>514</v>
      </c>
      <c r="H456" s="631" t="s">
        <v>515</v>
      </c>
      <c r="I456" s="631" t="s">
        <v>516</v>
      </c>
      <c r="J456" s="631">
        <v>77</v>
      </c>
      <c r="K456" s="633">
        <v>0</v>
      </c>
      <c r="L456" s="634" t="s">
        <v>944</v>
      </c>
      <c r="M456" s="635" t="s">
        <v>518</v>
      </c>
      <c r="N456" s="636">
        <v>0</v>
      </c>
      <c r="O456" s="636" cm="1">
        <f t="array" ref="O456">_xlfn.IFS(J456 = 77, N456*265, J456=19, N456, J456=69, N456*28, J456=61, N456*4, J456=96, N456*22200)</f>
        <v>0</v>
      </c>
    </row>
    <row r="457" spans="1:15" hidden="1">
      <c r="A457" s="631" t="s">
        <v>1018</v>
      </c>
      <c r="B457" s="631" t="s">
        <v>562</v>
      </c>
      <c r="C457" s="631" t="s">
        <v>1019</v>
      </c>
      <c r="D457" s="631" t="s">
        <v>1020</v>
      </c>
      <c r="E457" s="631" t="s">
        <v>723</v>
      </c>
      <c r="F457" s="631" t="s">
        <v>834</v>
      </c>
      <c r="G457" s="632" t="s">
        <v>514</v>
      </c>
      <c r="H457" s="631" t="s">
        <v>515</v>
      </c>
      <c r="I457" s="631" t="s">
        <v>535</v>
      </c>
      <c r="J457" s="631">
        <v>69</v>
      </c>
      <c r="K457" s="633">
        <v>0</v>
      </c>
      <c r="L457" s="634" t="s">
        <v>944</v>
      </c>
      <c r="M457" s="635" t="s">
        <v>518</v>
      </c>
      <c r="N457" s="636">
        <v>0</v>
      </c>
      <c r="O457" s="636" cm="1">
        <f t="array" ref="O457">_xlfn.IFS(J457 = 77, N457*265, J457=19, N457, J457=69, N457*28, J457=61, N457*4, J457=96, N457*22200)</f>
        <v>0</v>
      </c>
    </row>
    <row r="458" spans="1:15" hidden="1">
      <c r="A458" s="631" t="s">
        <v>1021</v>
      </c>
      <c r="B458" s="631" t="s">
        <v>643</v>
      </c>
      <c r="C458" s="631" t="s">
        <v>1022</v>
      </c>
      <c r="D458" s="631" t="s">
        <v>1023</v>
      </c>
      <c r="E458" s="631" t="s">
        <v>723</v>
      </c>
      <c r="F458" s="631" t="s">
        <v>1024</v>
      </c>
      <c r="G458" s="632" t="s">
        <v>514</v>
      </c>
      <c r="H458" s="631" t="s">
        <v>515</v>
      </c>
      <c r="I458" s="631" t="s">
        <v>516</v>
      </c>
      <c r="J458" s="631">
        <v>77</v>
      </c>
      <c r="K458" s="633">
        <v>0</v>
      </c>
      <c r="L458" s="634" t="s">
        <v>1025</v>
      </c>
      <c r="M458" s="635" t="s">
        <v>518</v>
      </c>
      <c r="N458" s="636">
        <v>0</v>
      </c>
      <c r="O458" s="636" cm="1">
        <f t="array" ref="O458">_xlfn.IFS(J458 = 77, N458*265, J458=19, N458, J458=69, N458*28, J458=61, N458*4, J458=96, N458*22200)</f>
        <v>0</v>
      </c>
    </row>
    <row r="459" spans="1:15" hidden="1">
      <c r="A459" s="631" t="s">
        <v>1026</v>
      </c>
      <c r="B459" s="631" t="s">
        <v>545</v>
      </c>
      <c r="C459" s="631" t="s">
        <v>1027</v>
      </c>
      <c r="D459" s="631" t="s">
        <v>1026</v>
      </c>
      <c r="E459" s="631" t="s">
        <v>723</v>
      </c>
      <c r="F459" s="631" t="s">
        <v>1024</v>
      </c>
      <c r="G459" s="632" t="s">
        <v>514</v>
      </c>
      <c r="H459" s="631" t="s">
        <v>515</v>
      </c>
      <c r="I459" s="631" t="s">
        <v>525</v>
      </c>
      <c r="J459" s="631">
        <v>19</v>
      </c>
      <c r="K459" s="633">
        <v>0</v>
      </c>
      <c r="L459" s="634" t="s">
        <v>1025</v>
      </c>
      <c r="M459" s="635" t="s">
        <v>518</v>
      </c>
      <c r="N459" s="636">
        <v>0</v>
      </c>
      <c r="O459" s="636" cm="1">
        <f t="array" ref="O459">_xlfn.IFS(J459 = 77, N459*265, J459=19, N459, J459=69, N459*28, J459=61, N459*4, J459=96, N459*22200)</f>
        <v>0</v>
      </c>
    </row>
    <row r="460" spans="1:15" hidden="1">
      <c r="A460" s="631" t="s">
        <v>1028</v>
      </c>
      <c r="B460" s="631" t="s">
        <v>583</v>
      </c>
      <c r="C460" s="631" t="s">
        <v>1029</v>
      </c>
      <c r="D460" s="631" t="s">
        <v>1030</v>
      </c>
      <c r="E460" s="631" t="s">
        <v>723</v>
      </c>
      <c r="F460" s="631" t="s">
        <v>1024</v>
      </c>
      <c r="G460" s="632" t="s">
        <v>514</v>
      </c>
      <c r="H460" s="631" t="s">
        <v>515</v>
      </c>
      <c r="I460" s="631" t="s">
        <v>516</v>
      </c>
      <c r="J460" s="631">
        <v>77</v>
      </c>
      <c r="K460" s="633">
        <v>0</v>
      </c>
      <c r="L460" s="634" t="s">
        <v>1025</v>
      </c>
      <c r="M460" s="635" t="s">
        <v>518</v>
      </c>
      <c r="N460" s="636">
        <v>0</v>
      </c>
      <c r="O460" s="636" cm="1">
        <f t="array" ref="O460">_xlfn.IFS(J460 = 77, N460*265, J460=19, N460, J460=69, N460*28, J460=61, N460*4, J460=96, N460*22200)</f>
        <v>0</v>
      </c>
    </row>
    <row r="461" spans="1:15" hidden="1">
      <c r="A461" s="631" t="s">
        <v>1031</v>
      </c>
      <c r="B461" s="631" t="s">
        <v>545</v>
      </c>
      <c r="C461" s="631" t="s">
        <v>545</v>
      </c>
      <c r="D461" s="631" t="s">
        <v>1032</v>
      </c>
      <c r="E461" s="631" t="s">
        <v>723</v>
      </c>
      <c r="F461" s="631" t="s">
        <v>1024</v>
      </c>
      <c r="G461" s="632" t="s">
        <v>514</v>
      </c>
      <c r="H461" s="631" t="s">
        <v>515</v>
      </c>
      <c r="I461" s="631" t="s">
        <v>535</v>
      </c>
      <c r="J461" s="631">
        <v>69</v>
      </c>
      <c r="K461" s="633">
        <v>0</v>
      </c>
      <c r="L461" s="634" t="s">
        <v>1025</v>
      </c>
      <c r="M461" s="635" t="s">
        <v>518</v>
      </c>
      <c r="N461" s="636">
        <v>0</v>
      </c>
      <c r="O461" s="636" cm="1">
        <f t="array" ref="O461">_xlfn.IFS(J461 = 77, N461*265, J461=19, N461, J461=69, N461*28, J461=61, N461*4, J461=96, N461*22200)</f>
        <v>0</v>
      </c>
    </row>
    <row r="462" spans="1:15" hidden="1">
      <c r="A462" s="631" t="s">
        <v>1033</v>
      </c>
      <c r="B462" s="631" t="s">
        <v>978</v>
      </c>
      <c r="C462" s="631" t="s">
        <v>979</v>
      </c>
      <c r="D462" s="631" t="s">
        <v>1032</v>
      </c>
      <c r="E462" s="631" t="s">
        <v>723</v>
      </c>
      <c r="F462" s="631" t="s">
        <v>1024</v>
      </c>
      <c r="G462" s="632" t="s">
        <v>514</v>
      </c>
      <c r="H462" s="631" t="s">
        <v>515</v>
      </c>
      <c r="I462" s="631" t="s">
        <v>525</v>
      </c>
      <c r="J462" s="631">
        <v>19</v>
      </c>
      <c r="K462" s="633">
        <v>6439050</v>
      </c>
      <c r="L462" s="634" t="s">
        <v>1025</v>
      </c>
      <c r="M462" s="635" t="s">
        <v>518</v>
      </c>
      <c r="N462" s="636">
        <v>6439050</v>
      </c>
      <c r="O462" s="636" cm="1">
        <f t="array" ref="O462">_xlfn.IFS(J462 = 77, N462*265, J462=19, N462, J462=69, N462*28, J462=61, N462*4, J462=96, N462*22200)</f>
        <v>6439050</v>
      </c>
    </row>
    <row r="463" spans="1:15" hidden="1">
      <c r="A463" s="631" t="s">
        <v>1031</v>
      </c>
      <c r="B463" s="631" t="s">
        <v>545</v>
      </c>
      <c r="C463" s="631" t="s">
        <v>545</v>
      </c>
      <c r="D463" s="631" t="s">
        <v>1032</v>
      </c>
      <c r="E463" s="631" t="s">
        <v>723</v>
      </c>
      <c r="F463" s="631" t="s">
        <v>1024</v>
      </c>
      <c r="G463" s="632" t="s">
        <v>514</v>
      </c>
      <c r="H463" s="631" t="s">
        <v>515</v>
      </c>
      <c r="I463" s="631" t="s">
        <v>525</v>
      </c>
      <c r="J463" s="631">
        <v>19</v>
      </c>
      <c r="K463" s="633">
        <v>7120381</v>
      </c>
      <c r="L463" s="634" t="s">
        <v>1025</v>
      </c>
      <c r="M463" s="635" t="s">
        <v>518</v>
      </c>
      <c r="N463" s="636">
        <v>7120381</v>
      </c>
      <c r="O463" s="636" cm="1">
        <f t="array" ref="O463">_xlfn.IFS(J463 = 77, N463*265, J463=19, N463, J463=69, N463*28, J463=61, N463*4, J463=96, N463*22200)</f>
        <v>7120381</v>
      </c>
    </row>
    <row r="464" spans="1:15" hidden="1">
      <c r="A464" s="631" t="s">
        <v>1031</v>
      </c>
      <c r="B464" s="631" t="s">
        <v>545</v>
      </c>
      <c r="C464" s="631" t="s">
        <v>545</v>
      </c>
      <c r="D464" s="631" t="s">
        <v>1032</v>
      </c>
      <c r="E464" s="631" t="s">
        <v>723</v>
      </c>
      <c r="F464" s="631" t="s">
        <v>1024</v>
      </c>
      <c r="G464" s="632" t="s">
        <v>514</v>
      </c>
      <c r="H464" s="631" t="s">
        <v>515</v>
      </c>
      <c r="I464" s="631" t="s">
        <v>516</v>
      </c>
      <c r="J464" s="631">
        <v>77</v>
      </c>
      <c r="K464" s="633">
        <v>0</v>
      </c>
      <c r="L464" s="634" t="s">
        <v>1025</v>
      </c>
      <c r="M464" s="635" t="s">
        <v>518</v>
      </c>
      <c r="N464" s="636">
        <v>0</v>
      </c>
      <c r="O464" s="636" cm="1">
        <f t="array" ref="O464">_xlfn.IFS(J464 = 77, N464*265, J464=19, N464, J464=69, N464*28, J464=61, N464*4, J464=96, N464*22200)</f>
        <v>0</v>
      </c>
    </row>
    <row r="465" spans="1:15" hidden="1">
      <c r="A465" s="631" t="s">
        <v>1033</v>
      </c>
      <c r="B465" s="631" t="s">
        <v>978</v>
      </c>
      <c r="C465" s="631" t="s">
        <v>979</v>
      </c>
      <c r="D465" s="631" t="s">
        <v>1032</v>
      </c>
      <c r="E465" s="631" t="s">
        <v>723</v>
      </c>
      <c r="F465" s="631" t="s">
        <v>1024</v>
      </c>
      <c r="G465" s="632" t="s">
        <v>514</v>
      </c>
      <c r="H465" s="631" t="s">
        <v>515</v>
      </c>
      <c r="I465" s="631" t="s">
        <v>516</v>
      </c>
      <c r="J465" s="631">
        <v>77</v>
      </c>
      <c r="K465" s="633">
        <v>0</v>
      </c>
      <c r="L465" s="634" t="s">
        <v>1025</v>
      </c>
      <c r="M465" s="635" t="s">
        <v>518</v>
      </c>
      <c r="N465" s="636">
        <v>0</v>
      </c>
      <c r="O465" s="636" cm="1">
        <f t="array" ref="O465">_xlfn.IFS(J465 = 77, N465*265, J465=19, N465, J465=69, N465*28, J465=61, N465*4, J465=96, N465*22200)</f>
        <v>0</v>
      </c>
    </row>
    <row r="466" spans="1:15" hidden="1">
      <c r="A466" s="631" t="s">
        <v>1033</v>
      </c>
      <c r="B466" s="631" t="s">
        <v>978</v>
      </c>
      <c r="C466" s="631" t="s">
        <v>979</v>
      </c>
      <c r="D466" s="631" t="s">
        <v>1032</v>
      </c>
      <c r="E466" s="631" t="s">
        <v>723</v>
      </c>
      <c r="F466" s="631" t="s">
        <v>1024</v>
      </c>
      <c r="G466" s="632" t="s">
        <v>514</v>
      </c>
      <c r="H466" s="631" t="s">
        <v>515</v>
      </c>
      <c r="I466" s="631" t="s">
        <v>535</v>
      </c>
      <c r="J466" s="631">
        <v>69</v>
      </c>
      <c r="K466" s="633">
        <v>0</v>
      </c>
      <c r="L466" s="634" t="s">
        <v>1025</v>
      </c>
      <c r="M466" s="635" t="s">
        <v>518</v>
      </c>
      <c r="N466" s="636">
        <v>0</v>
      </c>
      <c r="O466" s="636" cm="1">
        <f t="array" ref="O466">_xlfn.IFS(J466 = 77, N466*265, J466=19, N466, J466=69, N466*28, J466=61, N466*4, J466=96, N466*22200)</f>
        <v>0</v>
      </c>
    </row>
    <row r="467" spans="1:15" hidden="1">
      <c r="A467" s="631" t="s">
        <v>1034</v>
      </c>
      <c r="B467" s="631" t="s">
        <v>1035</v>
      </c>
      <c r="C467" s="631" t="s">
        <v>1035</v>
      </c>
      <c r="D467" s="631" t="s">
        <v>1036</v>
      </c>
      <c r="E467" s="631" t="s">
        <v>723</v>
      </c>
      <c r="F467" s="631" t="s">
        <v>1024</v>
      </c>
      <c r="G467" s="632" t="s">
        <v>514</v>
      </c>
      <c r="H467" s="631" t="s">
        <v>515</v>
      </c>
      <c r="I467" s="631" t="s">
        <v>525</v>
      </c>
      <c r="J467" s="631">
        <v>19</v>
      </c>
      <c r="K467" s="633">
        <v>39559150</v>
      </c>
      <c r="L467" s="634" t="s">
        <v>1025</v>
      </c>
      <c r="M467" s="635" t="s">
        <v>518</v>
      </c>
      <c r="N467" s="636">
        <v>39559150</v>
      </c>
      <c r="O467" s="636" cm="1">
        <f t="array" ref="O467">_xlfn.IFS(J467 = 77, N467*265, J467=19, N467, J467=69, N467*28, J467=61, N467*4, J467=96, N467*22200)</f>
        <v>39559150</v>
      </c>
    </row>
    <row r="468" spans="1:15" hidden="1">
      <c r="A468" s="631" t="s">
        <v>1034</v>
      </c>
      <c r="B468" s="631" t="s">
        <v>1035</v>
      </c>
      <c r="C468" s="631" t="s">
        <v>1035</v>
      </c>
      <c r="D468" s="631" t="s">
        <v>1036</v>
      </c>
      <c r="E468" s="631" t="s">
        <v>723</v>
      </c>
      <c r="F468" s="631" t="s">
        <v>1024</v>
      </c>
      <c r="G468" s="632" t="s">
        <v>514</v>
      </c>
      <c r="H468" s="631" t="s">
        <v>515</v>
      </c>
      <c r="I468" s="631" t="s">
        <v>516</v>
      </c>
      <c r="J468" s="631">
        <v>77</v>
      </c>
      <c r="K468" s="633">
        <v>0</v>
      </c>
      <c r="L468" s="634" t="s">
        <v>1025</v>
      </c>
      <c r="M468" s="635" t="s">
        <v>518</v>
      </c>
      <c r="N468" s="636">
        <v>0</v>
      </c>
      <c r="O468" s="636" cm="1">
        <f t="array" ref="O468">_xlfn.IFS(J468 = 77, N468*265, J468=19, N468, J468=69, N468*28, J468=61, N468*4, J468=96, N468*22200)</f>
        <v>0</v>
      </c>
    </row>
    <row r="469" spans="1:15" hidden="1">
      <c r="A469" s="631" t="s">
        <v>1034</v>
      </c>
      <c r="B469" s="631" t="s">
        <v>1035</v>
      </c>
      <c r="C469" s="631" t="s">
        <v>1035</v>
      </c>
      <c r="D469" s="631" t="s">
        <v>1036</v>
      </c>
      <c r="E469" s="631" t="s">
        <v>723</v>
      </c>
      <c r="F469" s="631" t="s">
        <v>1024</v>
      </c>
      <c r="G469" s="632" t="s">
        <v>514</v>
      </c>
      <c r="H469" s="631" t="s">
        <v>515</v>
      </c>
      <c r="I469" s="631" t="s">
        <v>535</v>
      </c>
      <c r="J469" s="631">
        <v>69</v>
      </c>
      <c r="K469" s="633">
        <v>23719</v>
      </c>
      <c r="L469" s="634" t="s">
        <v>1025</v>
      </c>
      <c r="M469" s="635" t="s">
        <v>518</v>
      </c>
      <c r="N469" s="636">
        <v>23719</v>
      </c>
      <c r="O469" s="636" cm="1">
        <f t="array" ref="O469">_xlfn.IFS(J469 = 77, N469*265, J469=19, N469, J469=69, N469*28, J469=61, N469*4, J469=96, N469*22200)</f>
        <v>664132</v>
      </c>
    </row>
    <row r="470" spans="1:15" hidden="1">
      <c r="A470" s="631" t="s">
        <v>1037</v>
      </c>
      <c r="B470" s="631" t="s">
        <v>583</v>
      </c>
      <c r="C470" s="631" t="s">
        <v>1029</v>
      </c>
      <c r="D470" s="631" t="s">
        <v>1038</v>
      </c>
      <c r="E470" s="631" t="s">
        <v>723</v>
      </c>
      <c r="F470" s="631" t="s">
        <v>1024</v>
      </c>
      <c r="G470" s="632" t="s">
        <v>514</v>
      </c>
      <c r="H470" s="631" t="s">
        <v>515</v>
      </c>
      <c r="I470" s="631" t="s">
        <v>525</v>
      </c>
      <c r="J470" s="631">
        <v>19</v>
      </c>
      <c r="K470" s="633">
        <v>6935983</v>
      </c>
      <c r="L470" s="634" t="s">
        <v>1025</v>
      </c>
      <c r="M470" s="635" t="s">
        <v>518</v>
      </c>
      <c r="N470" s="636">
        <v>6935983</v>
      </c>
      <c r="O470" s="636" cm="1">
        <f t="array" ref="O470">_xlfn.IFS(J470 = 77, N470*265, J470=19, N470, J470=69, N470*28, J470=61, N470*4, J470=96, N470*22200)</f>
        <v>6935983</v>
      </c>
    </row>
    <row r="471" spans="1:15" hidden="1">
      <c r="A471" s="631" t="s">
        <v>1037</v>
      </c>
      <c r="B471" s="631" t="s">
        <v>583</v>
      </c>
      <c r="C471" s="631" t="s">
        <v>1029</v>
      </c>
      <c r="D471" s="631" t="s">
        <v>1038</v>
      </c>
      <c r="E471" s="631" t="s">
        <v>723</v>
      </c>
      <c r="F471" s="631" t="s">
        <v>1024</v>
      </c>
      <c r="G471" s="632" t="s">
        <v>514</v>
      </c>
      <c r="H471" s="631" t="s">
        <v>515</v>
      </c>
      <c r="I471" s="631" t="s">
        <v>535</v>
      </c>
      <c r="J471" s="631">
        <v>69</v>
      </c>
      <c r="K471" s="633">
        <v>0</v>
      </c>
      <c r="L471" s="634" t="s">
        <v>1025</v>
      </c>
      <c r="M471" s="635" t="s">
        <v>518</v>
      </c>
      <c r="N471" s="636">
        <v>0</v>
      </c>
      <c r="O471" s="636" cm="1">
        <f t="array" ref="O471">_xlfn.IFS(J471 = 77, N471*265, J471=19, N471, J471=69, N471*28, J471=61, N471*4, J471=96, N471*22200)</f>
        <v>0</v>
      </c>
    </row>
    <row r="472" spans="1:15" hidden="1">
      <c r="A472" s="631" t="s">
        <v>1039</v>
      </c>
      <c r="B472" s="631" t="s">
        <v>893</v>
      </c>
      <c r="C472" s="631" t="s">
        <v>893</v>
      </c>
      <c r="D472" s="631" t="s">
        <v>1039</v>
      </c>
      <c r="E472" s="631" t="s">
        <v>723</v>
      </c>
      <c r="F472" s="631" t="s">
        <v>1040</v>
      </c>
      <c r="G472" s="632" t="s">
        <v>514</v>
      </c>
      <c r="H472" s="631" t="s">
        <v>515</v>
      </c>
      <c r="I472" s="631" t="s">
        <v>525</v>
      </c>
      <c r="J472" s="631">
        <v>19</v>
      </c>
      <c r="K472" s="633">
        <v>4103978</v>
      </c>
      <c r="L472" s="634" t="s">
        <v>1025</v>
      </c>
      <c r="M472" s="635" t="s">
        <v>518</v>
      </c>
      <c r="N472" s="636">
        <v>4103978</v>
      </c>
      <c r="O472" s="636" cm="1">
        <f t="array" ref="O472">_xlfn.IFS(J472 = 77, N472*265, J472=19, N472, J472=69, N472*28, J472=61, N472*4, J472=96, N472*22200)</f>
        <v>4103978</v>
      </c>
    </row>
    <row r="473" spans="1:15" hidden="1">
      <c r="A473" s="631" t="s">
        <v>1039</v>
      </c>
      <c r="B473" s="631" t="s">
        <v>893</v>
      </c>
      <c r="C473" s="631" t="s">
        <v>893</v>
      </c>
      <c r="D473" s="631" t="s">
        <v>1039</v>
      </c>
      <c r="E473" s="631" t="s">
        <v>723</v>
      </c>
      <c r="F473" s="631" t="s">
        <v>1040</v>
      </c>
      <c r="G473" s="632" t="s">
        <v>514</v>
      </c>
      <c r="H473" s="631" t="s">
        <v>515</v>
      </c>
      <c r="I473" s="631" t="s">
        <v>516</v>
      </c>
      <c r="J473" s="631">
        <v>77</v>
      </c>
      <c r="K473" s="633">
        <v>0</v>
      </c>
      <c r="L473" s="634" t="s">
        <v>1025</v>
      </c>
      <c r="M473" s="635" t="s">
        <v>518</v>
      </c>
      <c r="N473" s="636">
        <v>0</v>
      </c>
      <c r="O473" s="636" cm="1">
        <f t="array" ref="O473">_xlfn.IFS(J473 = 77, N473*265, J473=19, N473, J473=69, N473*28, J473=61, N473*4, J473=96, N473*22200)</f>
        <v>0</v>
      </c>
    </row>
    <row r="474" spans="1:15" hidden="1">
      <c r="A474" s="631" t="s">
        <v>1039</v>
      </c>
      <c r="B474" s="631" t="s">
        <v>893</v>
      </c>
      <c r="C474" s="631" t="s">
        <v>893</v>
      </c>
      <c r="D474" s="631" t="s">
        <v>1039</v>
      </c>
      <c r="E474" s="631" t="s">
        <v>723</v>
      </c>
      <c r="F474" s="631" t="s">
        <v>1040</v>
      </c>
      <c r="G474" s="632" t="s">
        <v>514</v>
      </c>
      <c r="H474" s="631" t="s">
        <v>515</v>
      </c>
      <c r="I474" s="631" t="s">
        <v>535</v>
      </c>
      <c r="J474" s="631">
        <v>69</v>
      </c>
      <c r="K474" s="633">
        <v>0</v>
      </c>
      <c r="L474" s="634" t="s">
        <v>1025</v>
      </c>
      <c r="M474" s="635" t="s">
        <v>518</v>
      </c>
      <c r="N474" s="636">
        <v>0</v>
      </c>
      <c r="O474" s="636" cm="1">
        <f t="array" ref="O474">_xlfn.IFS(J474 = 77, N474*265, J474=19, N474, J474=69, N474*28, J474=61, N474*4, J474=96, N474*22200)</f>
        <v>0</v>
      </c>
    </row>
    <row r="475" spans="1:15" hidden="1">
      <c r="A475" s="631" t="s">
        <v>1028</v>
      </c>
      <c r="B475" s="631" t="s">
        <v>583</v>
      </c>
      <c r="C475" s="631" t="s">
        <v>1029</v>
      </c>
      <c r="D475" s="631" t="s">
        <v>1030</v>
      </c>
      <c r="E475" s="631" t="s">
        <v>723</v>
      </c>
      <c r="F475" s="631" t="s">
        <v>1024</v>
      </c>
      <c r="G475" s="632" t="s">
        <v>514</v>
      </c>
      <c r="H475" s="631" t="s">
        <v>515</v>
      </c>
      <c r="I475" s="631" t="s">
        <v>525</v>
      </c>
      <c r="J475" s="631">
        <v>19</v>
      </c>
      <c r="K475" s="633">
        <v>4943916</v>
      </c>
      <c r="L475" s="634" t="s">
        <v>1025</v>
      </c>
      <c r="M475" s="635" t="s">
        <v>518</v>
      </c>
      <c r="N475" s="636">
        <v>4943916</v>
      </c>
      <c r="O475" s="636" cm="1">
        <f t="array" ref="O475">_xlfn.IFS(J475 = 77, N475*265, J475=19, N475, J475=69, N475*28, J475=61, N475*4, J475=96, N475*22200)</f>
        <v>4943916</v>
      </c>
    </row>
    <row r="476" spans="1:15" hidden="1">
      <c r="A476" s="631" t="s">
        <v>1028</v>
      </c>
      <c r="B476" s="631" t="s">
        <v>583</v>
      </c>
      <c r="C476" s="631" t="s">
        <v>1029</v>
      </c>
      <c r="D476" s="631" t="s">
        <v>1030</v>
      </c>
      <c r="E476" s="631" t="s">
        <v>723</v>
      </c>
      <c r="F476" s="631" t="s">
        <v>1024</v>
      </c>
      <c r="G476" s="632" t="s">
        <v>514</v>
      </c>
      <c r="H476" s="631" t="s">
        <v>515</v>
      </c>
      <c r="I476" s="631" t="s">
        <v>535</v>
      </c>
      <c r="J476" s="631">
        <v>69</v>
      </c>
      <c r="K476" s="633">
        <v>0</v>
      </c>
      <c r="L476" s="634" t="s">
        <v>1025</v>
      </c>
      <c r="M476" s="635" t="s">
        <v>518</v>
      </c>
      <c r="N476" s="636">
        <v>0</v>
      </c>
      <c r="O476" s="636" cm="1">
        <f t="array" ref="O476">_xlfn.IFS(J476 = 77, N476*265, J476=19, N476, J476=69, N476*28, J476=61, N476*4, J476=96, N476*22200)</f>
        <v>0</v>
      </c>
    </row>
    <row r="477" spans="1:15" hidden="1">
      <c r="A477" s="631" t="s">
        <v>1041</v>
      </c>
      <c r="B477" s="631" t="s">
        <v>1042</v>
      </c>
      <c r="C477" s="631" t="s">
        <v>1042</v>
      </c>
      <c r="D477" s="631" t="s">
        <v>1043</v>
      </c>
      <c r="E477" s="631" t="s">
        <v>723</v>
      </c>
      <c r="F477" s="631" t="s">
        <v>1024</v>
      </c>
      <c r="G477" s="632" t="s">
        <v>514</v>
      </c>
      <c r="H477" s="631" t="s">
        <v>515</v>
      </c>
      <c r="I477" s="631" t="s">
        <v>525</v>
      </c>
      <c r="J477" s="631">
        <v>19</v>
      </c>
      <c r="K477" s="633">
        <v>5454188</v>
      </c>
      <c r="L477" s="634" t="s">
        <v>1025</v>
      </c>
      <c r="M477" s="635" t="s">
        <v>518</v>
      </c>
      <c r="N477" s="636">
        <v>5454188</v>
      </c>
      <c r="O477" s="636" cm="1">
        <f t="array" ref="O477">_xlfn.IFS(J477 = 77, N477*265, J477=19, N477, J477=69, N477*28, J477=61, N477*4, J477=96, N477*22200)</f>
        <v>5454188</v>
      </c>
    </row>
    <row r="478" spans="1:15" hidden="1">
      <c r="A478" s="631" t="s">
        <v>1041</v>
      </c>
      <c r="B478" s="631" t="s">
        <v>1042</v>
      </c>
      <c r="C478" s="631" t="s">
        <v>1042</v>
      </c>
      <c r="D478" s="631" t="s">
        <v>1043</v>
      </c>
      <c r="E478" s="631" t="s">
        <v>723</v>
      </c>
      <c r="F478" s="631" t="s">
        <v>1024</v>
      </c>
      <c r="G478" s="632" t="s">
        <v>514</v>
      </c>
      <c r="H478" s="631" t="s">
        <v>515</v>
      </c>
      <c r="I478" s="631" t="s">
        <v>535</v>
      </c>
      <c r="J478" s="631">
        <v>69</v>
      </c>
      <c r="K478" s="633">
        <v>0</v>
      </c>
      <c r="L478" s="634" t="s">
        <v>1025</v>
      </c>
      <c r="M478" s="635" t="s">
        <v>518</v>
      </c>
      <c r="N478" s="636">
        <v>0</v>
      </c>
      <c r="O478" s="636" cm="1">
        <f t="array" ref="O478">_xlfn.IFS(J478 = 77, N478*265, J478=19, N478, J478=69, N478*28, J478=61, N478*4, J478=96, N478*22200)</f>
        <v>0</v>
      </c>
    </row>
    <row r="479" spans="1:15" hidden="1">
      <c r="A479" s="631" t="s">
        <v>1021</v>
      </c>
      <c r="B479" s="631" t="s">
        <v>643</v>
      </c>
      <c r="C479" s="631" t="s">
        <v>1022</v>
      </c>
      <c r="D479" s="631" t="s">
        <v>1023</v>
      </c>
      <c r="E479" s="631" t="s">
        <v>723</v>
      </c>
      <c r="F479" s="631" t="s">
        <v>1024</v>
      </c>
      <c r="G479" s="632" t="s">
        <v>514</v>
      </c>
      <c r="H479" s="631" t="s">
        <v>515</v>
      </c>
      <c r="I479" s="631" t="s">
        <v>540</v>
      </c>
      <c r="J479" s="631">
        <v>61</v>
      </c>
      <c r="K479" s="633">
        <v>441</v>
      </c>
      <c r="L479" s="634" t="s">
        <v>1025</v>
      </c>
      <c r="M479" s="635" t="s">
        <v>518</v>
      </c>
      <c r="N479" s="636">
        <v>441</v>
      </c>
      <c r="O479" s="636" cm="1">
        <f t="array" ref="O479">_xlfn.IFS(J479 = 77, N479*265, J479=19, N479, J479=69, N479*28, J479=61, N479*4, J479=96, N479*22200)</f>
        <v>1764</v>
      </c>
    </row>
    <row r="480" spans="1:15" hidden="1">
      <c r="A480" s="631" t="s">
        <v>1021</v>
      </c>
      <c r="B480" s="631" t="s">
        <v>643</v>
      </c>
      <c r="C480" s="631" t="s">
        <v>1022</v>
      </c>
      <c r="D480" s="631" t="s">
        <v>1023</v>
      </c>
      <c r="E480" s="631" t="s">
        <v>723</v>
      </c>
      <c r="F480" s="631" t="s">
        <v>1024</v>
      </c>
      <c r="G480" s="632" t="s">
        <v>514</v>
      </c>
      <c r="H480" s="631" t="s">
        <v>515</v>
      </c>
      <c r="I480" s="631" t="s">
        <v>525</v>
      </c>
      <c r="J480" s="631">
        <v>19</v>
      </c>
      <c r="K480" s="633">
        <v>5236082</v>
      </c>
      <c r="L480" s="634" t="s">
        <v>1025</v>
      </c>
      <c r="M480" s="635" t="s">
        <v>518</v>
      </c>
      <c r="N480" s="636">
        <v>5236082</v>
      </c>
      <c r="O480" s="636" cm="1">
        <f t="array" ref="O480">_xlfn.IFS(J480 = 77, N480*265, J480=19, N480, J480=69, N480*28, J480=61, N480*4, J480=96, N480*22200)</f>
        <v>5236082</v>
      </c>
    </row>
    <row r="481" spans="1:15" hidden="1">
      <c r="A481" s="631" t="s">
        <v>1021</v>
      </c>
      <c r="B481" s="631" t="s">
        <v>643</v>
      </c>
      <c r="C481" s="631" t="s">
        <v>1022</v>
      </c>
      <c r="D481" s="631" t="s">
        <v>1023</v>
      </c>
      <c r="E481" s="631" t="s">
        <v>723</v>
      </c>
      <c r="F481" s="631" t="s">
        <v>1024</v>
      </c>
      <c r="G481" s="632" t="s">
        <v>514</v>
      </c>
      <c r="H481" s="631" t="s">
        <v>515</v>
      </c>
      <c r="I481" s="631" t="s">
        <v>535</v>
      </c>
      <c r="J481" s="631">
        <v>69</v>
      </c>
      <c r="K481" s="633">
        <v>0</v>
      </c>
      <c r="L481" s="634" t="s">
        <v>1025</v>
      </c>
      <c r="M481" s="635" t="s">
        <v>518</v>
      </c>
      <c r="N481" s="636">
        <v>0</v>
      </c>
      <c r="O481" s="636" cm="1">
        <f t="array" ref="O481">_xlfn.IFS(J481 = 77, N481*265, J481=19, N481, J481=69, N481*28, J481=61, N481*4, J481=96, N481*22200)</f>
        <v>0</v>
      </c>
    </row>
    <row r="482" spans="1:15" hidden="1">
      <c r="A482" s="631" t="s">
        <v>1044</v>
      </c>
      <c r="B482" s="631" t="s">
        <v>510</v>
      </c>
      <c r="C482" s="631" t="s">
        <v>510</v>
      </c>
      <c r="D482" s="631" t="s">
        <v>1044</v>
      </c>
      <c r="E482" s="631" t="s">
        <v>699</v>
      </c>
      <c r="F482" s="631" t="s">
        <v>1045</v>
      </c>
      <c r="G482" s="632" t="s">
        <v>514</v>
      </c>
      <c r="H482" s="631" t="s">
        <v>515</v>
      </c>
      <c r="I482" s="631" t="s">
        <v>516</v>
      </c>
      <c r="J482" s="631">
        <v>77</v>
      </c>
      <c r="K482" s="633">
        <v>0</v>
      </c>
      <c r="L482" s="634" t="s">
        <v>1046</v>
      </c>
      <c r="M482" s="635" t="s">
        <v>518</v>
      </c>
      <c r="N482" s="636">
        <v>0</v>
      </c>
      <c r="O482" s="636" cm="1">
        <f t="array" ref="O482">_xlfn.IFS(J482 = 77, N482*265, J482=19, N482, J482=69, N482*28, J482=61, N482*4, J482=96, N482*22200)</f>
        <v>0</v>
      </c>
    </row>
    <row r="483" spans="1:15" hidden="1">
      <c r="A483" s="631" t="s">
        <v>1047</v>
      </c>
      <c r="B483" s="631" t="s">
        <v>819</v>
      </c>
      <c r="C483" s="631" t="s">
        <v>819</v>
      </c>
      <c r="D483" s="631" t="s">
        <v>1048</v>
      </c>
      <c r="E483" s="631" t="s">
        <v>699</v>
      </c>
      <c r="F483" s="631" t="s">
        <v>1045</v>
      </c>
      <c r="G483" s="632" t="s">
        <v>514</v>
      </c>
      <c r="H483" s="631" t="s">
        <v>515</v>
      </c>
      <c r="I483" s="631" t="s">
        <v>525</v>
      </c>
      <c r="J483" s="631">
        <v>19</v>
      </c>
      <c r="K483" s="633">
        <v>38511984</v>
      </c>
      <c r="L483" s="634" t="s">
        <v>1046</v>
      </c>
      <c r="M483" s="635" t="s">
        <v>518</v>
      </c>
      <c r="N483" s="636">
        <v>38511984</v>
      </c>
      <c r="O483" s="636" cm="1">
        <f t="array" ref="O483">_xlfn.IFS(J483 = 77, N483*265, J483=19, N483, J483=69, N483*28, J483=61, N483*4, J483=96, N483*22200)</f>
        <v>38511984</v>
      </c>
    </row>
    <row r="484" spans="1:15" hidden="1">
      <c r="A484" s="631" t="s">
        <v>1044</v>
      </c>
      <c r="B484" s="631" t="s">
        <v>510</v>
      </c>
      <c r="C484" s="631" t="s">
        <v>510</v>
      </c>
      <c r="D484" s="631" t="s">
        <v>1044</v>
      </c>
      <c r="E484" s="631" t="s">
        <v>699</v>
      </c>
      <c r="F484" s="631" t="s">
        <v>1045</v>
      </c>
      <c r="G484" s="632" t="s">
        <v>514</v>
      </c>
      <c r="H484" s="631" t="s">
        <v>515</v>
      </c>
      <c r="I484" s="631" t="s">
        <v>540</v>
      </c>
      <c r="J484" s="631">
        <v>61</v>
      </c>
      <c r="K484" s="633">
        <v>926</v>
      </c>
      <c r="L484" s="634" t="s">
        <v>1046</v>
      </c>
      <c r="M484" s="635" t="s">
        <v>518</v>
      </c>
      <c r="N484" s="636">
        <v>926</v>
      </c>
      <c r="O484" s="636" cm="1">
        <f t="array" ref="O484">_xlfn.IFS(J484 = 77, N484*265, J484=19, N484, J484=69, N484*28, J484=61, N484*4, J484=96, N484*22200)</f>
        <v>3704</v>
      </c>
    </row>
    <row r="485" spans="1:15" hidden="1">
      <c r="A485" s="631" t="s">
        <v>1044</v>
      </c>
      <c r="B485" s="631" t="s">
        <v>510</v>
      </c>
      <c r="C485" s="631" t="s">
        <v>510</v>
      </c>
      <c r="D485" s="631" t="s">
        <v>1044</v>
      </c>
      <c r="E485" s="631" t="s">
        <v>699</v>
      </c>
      <c r="F485" s="631" t="s">
        <v>1045</v>
      </c>
      <c r="G485" s="632" t="s">
        <v>514</v>
      </c>
      <c r="H485" s="631" t="s">
        <v>515</v>
      </c>
      <c r="I485" s="631" t="s">
        <v>525</v>
      </c>
      <c r="J485" s="631">
        <v>19</v>
      </c>
      <c r="K485" s="633">
        <v>484700205</v>
      </c>
      <c r="L485" s="634" t="s">
        <v>1046</v>
      </c>
      <c r="M485" s="635" t="s">
        <v>518</v>
      </c>
      <c r="N485" s="636">
        <v>484700205</v>
      </c>
      <c r="O485" s="636" cm="1">
        <f t="array" ref="O485">_xlfn.IFS(J485 = 77, N485*265, J485=19, N485, J485=69, N485*28, J485=61, N485*4, J485=96, N485*22200)</f>
        <v>484700205</v>
      </c>
    </row>
    <row r="486" spans="1:15" hidden="1">
      <c r="A486" s="631" t="s">
        <v>1044</v>
      </c>
      <c r="B486" s="631" t="s">
        <v>510</v>
      </c>
      <c r="C486" s="631" t="s">
        <v>510</v>
      </c>
      <c r="D486" s="631" t="s">
        <v>1044</v>
      </c>
      <c r="E486" s="631" t="s">
        <v>699</v>
      </c>
      <c r="F486" s="631" t="s">
        <v>1045</v>
      </c>
      <c r="G486" s="632" t="s">
        <v>514</v>
      </c>
      <c r="H486" s="631" t="s">
        <v>515</v>
      </c>
      <c r="I486" s="631" t="s">
        <v>535</v>
      </c>
      <c r="J486" s="631">
        <v>69</v>
      </c>
      <c r="K486" s="633">
        <v>0</v>
      </c>
      <c r="L486" s="634" t="s">
        <v>1046</v>
      </c>
      <c r="M486" s="635" t="s">
        <v>518</v>
      </c>
      <c r="N486" s="636">
        <v>0</v>
      </c>
      <c r="O486" s="636" cm="1">
        <f t="array" ref="O486">_xlfn.IFS(J486 = 77, N486*265, J486=19, N486, J486=69, N486*28, J486=61, N486*4, J486=96, N486*22200)</f>
        <v>0</v>
      </c>
    </row>
    <row r="487" spans="1:15" hidden="1">
      <c r="A487" s="631" t="s">
        <v>1047</v>
      </c>
      <c r="B487" s="631" t="s">
        <v>819</v>
      </c>
      <c r="C487" s="631" t="s">
        <v>819</v>
      </c>
      <c r="D487" s="631" t="s">
        <v>1048</v>
      </c>
      <c r="E487" s="631" t="s">
        <v>699</v>
      </c>
      <c r="F487" s="631" t="s">
        <v>1045</v>
      </c>
      <c r="G487" s="632" t="s">
        <v>514</v>
      </c>
      <c r="H487" s="631" t="s">
        <v>515</v>
      </c>
      <c r="I487" s="631" t="s">
        <v>535</v>
      </c>
      <c r="J487" s="631">
        <v>69</v>
      </c>
      <c r="K487" s="633">
        <v>0</v>
      </c>
      <c r="L487" s="634" t="s">
        <v>1046</v>
      </c>
      <c r="M487" s="635" t="s">
        <v>518</v>
      </c>
      <c r="N487" s="636">
        <v>0</v>
      </c>
      <c r="O487" s="636" cm="1">
        <f t="array" ref="O487">_xlfn.IFS(J487 = 77, N487*265, J487=19, N487, J487=69, N487*28, J487=61, N487*4, J487=96, N487*22200)</f>
        <v>0</v>
      </c>
    </row>
    <row r="488" spans="1:15" hidden="1">
      <c r="A488" s="631" t="s">
        <v>1049</v>
      </c>
      <c r="B488" s="631" t="s">
        <v>643</v>
      </c>
      <c r="C488" s="631" t="s">
        <v>1050</v>
      </c>
      <c r="D488" s="631" t="s">
        <v>1051</v>
      </c>
      <c r="E488" s="631" t="s">
        <v>723</v>
      </c>
      <c r="F488" s="631" t="s">
        <v>834</v>
      </c>
      <c r="G488" s="632" t="s">
        <v>514</v>
      </c>
      <c r="H488" s="631" t="s">
        <v>515</v>
      </c>
      <c r="I488" s="631" t="s">
        <v>525</v>
      </c>
      <c r="J488" s="631">
        <v>19</v>
      </c>
      <c r="K488" s="633">
        <v>1123980</v>
      </c>
      <c r="L488" s="634" t="s">
        <v>1046</v>
      </c>
      <c r="M488" s="635" t="s">
        <v>518</v>
      </c>
      <c r="N488" s="636">
        <v>1123980</v>
      </c>
      <c r="O488" s="636" cm="1">
        <f t="array" ref="O488">_xlfn.IFS(J488 = 77, N488*265, J488=19, N488, J488=69, N488*28, J488=61, N488*4, J488=96, N488*22200)</f>
        <v>1123980</v>
      </c>
    </row>
    <row r="489" spans="1:15" hidden="1">
      <c r="A489" s="631" t="s">
        <v>1049</v>
      </c>
      <c r="B489" s="631" t="s">
        <v>643</v>
      </c>
      <c r="C489" s="631" t="s">
        <v>1050</v>
      </c>
      <c r="D489" s="631" t="s">
        <v>1051</v>
      </c>
      <c r="E489" s="631" t="s">
        <v>723</v>
      </c>
      <c r="F489" s="631" t="s">
        <v>834</v>
      </c>
      <c r="G489" s="632" t="s">
        <v>514</v>
      </c>
      <c r="H489" s="631" t="s">
        <v>515</v>
      </c>
      <c r="I489" s="631" t="s">
        <v>516</v>
      </c>
      <c r="J489" s="631">
        <v>77</v>
      </c>
      <c r="K489" s="633">
        <v>0</v>
      </c>
      <c r="L489" s="634" t="s">
        <v>1046</v>
      </c>
      <c r="M489" s="635" t="s">
        <v>518</v>
      </c>
      <c r="N489" s="636">
        <v>0</v>
      </c>
      <c r="O489" s="636" cm="1">
        <f t="array" ref="O489">_xlfn.IFS(J489 = 77, N489*265, J489=19, N489, J489=69, N489*28, J489=61, N489*4, J489=96, N489*22200)</f>
        <v>0</v>
      </c>
    </row>
    <row r="490" spans="1:15" hidden="1">
      <c r="A490" s="631" t="s">
        <v>1049</v>
      </c>
      <c r="B490" s="631" t="s">
        <v>643</v>
      </c>
      <c r="C490" s="631" t="s">
        <v>1050</v>
      </c>
      <c r="D490" s="631" t="s">
        <v>1051</v>
      </c>
      <c r="E490" s="631" t="s">
        <v>723</v>
      </c>
      <c r="F490" s="631" t="s">
        <v>834</v>
      </c>
      <c r="G490" s="632" t="s">
        <v>514</v>
      </c>
      <c r="H490" s="631" t="s">
        <v>515</v>
      </c>
      <c r="I490" s="631" t="s">
        <v>535</v>
      </c>
      <c r="J490" s="631">
        <v>69</v>
      </c>
      <c r="K490" s="633">
        <v>0</v>
      </c>
      <c r="L490" s="634" t="s">
        <v>1046</v>
      </c>
      <c r="M490" s="635" t="s">
        <v>518</v>
      </c>
      <c r="N490" s="636">
        <v>0</v>
      </c>
      <c r="O490" s="636" cm="1">
        <f t="array" ref="O490">_xlfn.IFS(J490 = 77, N490*265, J490=19, N490, J490=69, N490*28, J490=61, N490*4, J490=96, N490*22200)</f>
        <v>0</v>
      </c>
    </row>
    <row r="491" spans="1:15" hidden="1">
      <c r="A491" s="631" t="s">
        <v>1052</v>
      </c>
      <c r="B491" s="631" t="s">
        <v>550</v>
      </c>
      <c r="C491" s="631" t="s">
        <v>551</v>
      </c>
      <c r="D491" s="631" t="s">
        <v>1053</v>
      </c>
      <c r="E491" s="631" t="s">
        <v>512</v>
      </c>
      <c r="F491" s="631" t="s">
        <v>513</v>
      </c>
      <c r="G491" s="632" t="s">
        <v>514</v>
      </c>
      <c r="H491" s="631" t="s">
        <v>515</v>
      </c>
      <c r="I491" s="631" t="s">
        <v>516</v>
      </c>
      <c r="J491" s="631">
        <v>77</v>
      </c>
      <c r="K491" s="633">
        <v>0</v>
      </c>
      <c r="L491" s="634" t="s">
        <v>1054</v>
      </c>
      <c r="M491" s="635" t="s">
        <v>518</v>
      </c>
      <c r="N491" s="636">
        <v>0</v>
      </c>
      <c r="O491" s="636" cm="1">
        <f t="array" ref="O491">_xlfn.IFS(J491 = 77, N491*265, J491=19, N491, J491=69, N491*28, J491=61, N491*4, J491=96, N491*22200)</f>
        <v>0</v>
      </c>
    </row>
    <row r="492" spans="1:15" hidden="1">
      <c r="A492" s="631" t="s">
        <v>1055</v>
      </c>
      <c r="B492" s="631" t="s">
        <v>531</v>
      </c>
      <c r="C492" s="631" t="s">
        <v>531</v>
      </c>
      <c r="D492" s="631" t="s">
        <v>1056</v>
      </c>
      <c r="E492" s="631" t="s">
        <v>512</v>
      </c>
      <c r="F492" s="631" t="s">
        <v>1057</v>
      </c>
      <c r="G492" s="632" t="s">
        <v>514</v>
      </c>
      <c r="H492" s="631" t="s">
        <v>515</v>
      </c>
      <c r="I492" s="631" t="s">
        <v>516</v>
      </c>
      <c r="J492" s="631">
        <v>77</v>
      </c>
      <c r="K492" s="633">
        <v>0</v>
      </c>
      <c r="L492" s="634" t="s">
        <v>1054</v>
      </c>
      <c r="M492" s="635" t="s">
        <v>518</v>
      </c>
      <c r="N492" s="636">
        <v>0</v>
      </c>
      <c r="O492" s="636" cm="1">
        <f t="array" ref="O492">_xlfn.IFS(J492 = 77, N492*265, J492=19, N492, J492=69, N492*28, J492=61, N492*4, J492=96, N492*22200)</f>
        <v>0</v>
      </c>
    </row>
    <row r="493" spans="1:15" hidden="1">
      <c r="A493" s="631" t="s">
        <v>1058</v>
      </c>
      <c r="B493" s="631" t="s">
        <v>1059</v>
      </c>
      <c r="C493" s="631" t="s">
        <v>1059</v>
      </c>
      <c r="D493" s="631" t="s">
        <v>1060</v>
      </c>
      <c r="E493" s="631" t="s">
        <v>512</v>
      </c>
      <c r="F493" s="631" t="s">
        <v>1061</v>
      </c>
      <c r="G493" s="632" t="s">
        <v>514</v>
      </c>
      <c r="H493" s="631" t="s">
        <v>515</v>
      </c>
      <c r="I493" s="631" t="s">
        <v>525</v>
      </c>
      <c r="J493" s="631">
        <v>19</v>
      </c>
      <c r="K493" s="633">
        <v>0</v>
      </c>
      <c r="L493" s="634" t="s">
        <v>1054</v>
      </c>
      <c r="M493" s="635" t="s">
        <v>518</v>
      </c>
      <c r="N493" s="636">
        <v>0</v>
      </c>
      <c r="O493" s="636" cm="1">
        <f t="array" ref="O493">_xlfn.IFS(J493 = 77, N493*265, J493=19, N493, J493=69, N493*28, J493=61, N493*4, J493=96, N493*22200)</f>
        <v>0</v>
      </c>
    </row>
    <row r="494" spans="1:15" hidden="1">
      <c r="A494" s="631" t="s">
        <v>1062</v>
      </c>
      <c r="B494" s="631" t="s">
        <v>1002</v>
      </c>
      <c r="C494" s="631" t="s">
        <v>1002</v>
      </c>
      <c r="D494" s="631" t="s">
        <v>1063</v>
      </c>
      <c r="E494" s="631" t="s">
        <v>512</v>
      </c>
      <c r="F494" s="631" t="s">
        <v>1057</v>
      </c>
      <c r="G494" s="632" t="s">
        <v>514</v>
      </c>
      <c r="H494" s="631" t="s">
        <v>515</v>
      </c>
      <c r="I494" s="631" t="s">
        <v>535</v>
      </c>
      <c r="J494" s="631">
        <v>69</v>
      </c>
      <c r="K494" s="633">
        <v>0</v>
      </c>
      <c r="L494" s="634" t="s">
        <v>1054</v>
      </c>
      <c r="M494" s="635" t="s">
        <v>518</v>
      </c>
      <c r="N494" s="636">
        <v>0</v>
      </c>
      <c r="O494" s="636" cm="1">
        <f t="array" ref="O494">_xlfn.IFS(J494 = 77, N494*265, J494=19, N494, J494=69, N494*28, J494=61, N494*4, J494=96, N494*22200)</f>
        <v>0</v>
      </c>
    </row>
    <row r="495" spans="1:15" hidden="1">
      <c r="A495" s="631" t="s">
        <v>1064</v>
      </c>
      <c r="B495" s="631" t="s">
        <v>1065</v>
      </c>
      <c r="C495" s="631" t="s">
        <v>1065</v>
      </c>
      <c r="D495" s="631" t="s">
        <v>1065</v>
      </c>
      <c r="E495" s="631" t="s">
        <v>512</v>
      </c>
      <c r="F495" s="631" t="s">
        <v>1057</v>
      </c>
      <c r="G495" s="632" t="s">
        <v>514</v>
      </c>
      <c r="H495" s="631" t="s">
        <v>515</v>
      </c>
      <c r="I495" s="631" t="s">
        <v>535</v>
      </c>
      <c r="J495" s="631">
        <v>69</v>
      </c>
      <c r="K495" s="633">
        <v>0</v>
      </c>
      <c r="L495" s="634" t="s">
        <v>1054</v>
      </c>
      <c r="M495" s="635" t="s">
        <v>518</v>
      </c>
      <c r="N495" s="636">
        <v>0</v>
      </c>
      <c r="O495" s="636" cm="1">
        <f t="array" ref="O495">_xlfn.IFS(J495 = 77, N495*265, J495=19, N495, J495=69, N495*28, J495=61, N495*4, J495=96, N495*22200)</f>
        <v>0</v>
      </c>
    </row>
    <row r="496" spans="1:15" hidden="1">
      <c r="A496" s="631" t="s">
        <v>1066</v>
      </c>
      <c r="B496" s="631" t="s">
        <v>1067</v>
      </c>
      <c r="C496" s="631" t="s">
        <v>1067</v>
      </c>
      <c r="D496" s="631" t="s">
        <v>1067</v>
      </c>
      <c r="E496" s="631" t="s">
        <v>512</v>
      </c>
      <c r="F496" s="631" t="s">
        <v>1057</v>
      </c>
      <c r="G496" s="632" t="s">
        <v>514</v>
      </c>
      <c r="H496" s="631" t="s">
        <v>515</v>
      </c>
      <c r="I496" s="631" t="s">
        <v>525</v>
      </c>
      <c r="J496" s="631">
        <v>19</v>
      </c>
      <c r="K496" s="633">
        <v>0</v>
      </c>
      <c r="L496" s="634" t="s">
        <v>1054</v>
      </c>
      <c r="M496" s="635" t="s">
        <v>518</v>
      </c>
      <c r="N496" s="636">
        <v>0</v>
      </c>
      <c r="O496" s="636" cm="1">
        <f t="array" ref="O496">_xlfn.IFS(J496 = 77, N496*265, J496=19, N496, J496=69, N496*28, J496=61, N496*4, J496=96, N496*22200)</f>
        <v>0</v>
      </c>
    </row>
    <row r="497" spans="1:15" hidden="1">
      <c r="A497" s="631" t="s">
        <v>1068</v>
      </c>
      <c r="B497" s="631" t="s">
        <v>527</v>
      </c>
      <c r="C497" s="631" t="s">
        <v>527</v>
      </c>
      <c r="D497" s="631" t="s">
        <v>1069</v>
      </c>
      <c r="E497" s="631" t="s">
        <v>512</v>
      </c>
      <c r="F497" s="631" t="s">
        <v>1057</v>
      </c>
      <c r="G497" s="632" t="s">
        <v>514</v>
      </c>
      <c r="H497" s="631" t="s">
        <v>515</v>
      </c>
      <c r="I497" s="631" t="s">
        <v>516</v>
      </c>
      <c r="J497" s="631">
        <v>77</v>
      </c>
      <c r="K497" s="633">
        <v>0</v>
      </c>
      <c r="L497" s="634" t="s">
        <v>1054</v>
      </c>
      <c r="M497" s="635" t="s">
        <v>518</v>
      </c>
      <c r="N497" s="636">
        <v>0</v>
      </c>
      <c r="O497" s="636" cm="1">
        <f t="array" ref="O497">_xlfn.IFS(J497 = 77, N497*265, J497=19, N497, J497=69, N497*28, J497=61, N497*4, J497=96, N497*22200)</f>
        <v>0</v>
      </c>
    </row>
    <row r="498" spans="1:15" hidden="1">
      <c r="A498" s="631" t="s">
        <v>1070</v>
      </c>
      <c r="B498" s="631" t="s">
        <v>520</v>
      </c>
      <c r="C498" s="631" t="s">
        <v>1071</v>
      </c>
      <c r="D498" s="631" t="s">
        <v>1072</v>
      </c>
      <c r="E498" s="631" t="s">
        <v>512</v>
      </c>
      <c r="F498" s="631" t="s">
        <v>903</v>
      </c>
      <c r="G498" s="632" t="s">
        <v>514</v>
      </c>
      <c r="H498" s="631" t="s">
        <v>515</v>
      </c>
      <c r="I498" s="631" t="s">
        <v>535</v>
      </c>
      <c r="J498" s="631">
        <v>69</v>
      </c>
      <c r="K498" s="633">
        <v>0</v>
      </c>
      <c r="L498" s="634" t="s">
        <v>1054</v>
      </c>
      <c r="M498" s="635" t="s">
        <v>518</v>
      </c>
      <c r="N498" s="636">
        <v>0</v>
      </c>
      <c r="O498" s="636" cm="1">
        <f t="array" ref="O498">_xlfn.IFS(J498 = 77, N498*265, J498=19, N498, J498=69, N498*28, J498=61, N498*4, J498=96, N498*22200)</f>
        <v>0</v>
      </c>
    </row>
    <row r="499" spans="1:15" hidden="1">
      <c r="A499" s="631" t="s">
        <v>1073</v>
      </c>
      <c r="B499" s="631" t="s">
        <v>620</v>
      </c>
      <c r="C499" s="631" t="s">
        <v>620</v>
      </c>
      <c r="D499" s="631" t="s">
        <v>620</v>
      </c>
      <c r="E499" s="631" t="s">
        <v>512</v>
      </c>
      <c r="F499" s="631" t="s">
        <v>1061</v>
      </c>
      <c r="G499" s="632" t="s">
        <v>514</v>
      </c>
      <c r="H499" s="631" t="s">
        <v>515</v>
      </c>
      <c r="I499" s="631" t="s">
        <v>525</v>
      </c>
      <c r="J499" s="631">
        <v>19</v>
      </c>
      <c r="K499" s="633">
        <v>0</v>
      </c>
      <c r="L499" s="634" t="s">
        <v>1054</v>
      </c>
      <c r="M499" s="635" t="s">
        <v>518</v>
      </c>
      <c r="N499" s="636">
        <v>0</v>
      </c>
      <c r="O499" s="636" cm="1">
        <f t="array" ref="O499">_xlfn.IFS(J499 = 77, N499*265, J499=19, N499, J499=69, N499*28, J499=61, N499*4, J499=96, N499*22200)</f>
        <v>0</v>
      </c>
    </row>
    <row r="500" spans="1:15" hidden="1">
      <c r="A500" s="631" t="s">
        <v>1074</v>
      </c>
      <c r="B500" s="631" t="s">
        <v>510</v>
      </c>
      <c r="C500" s="631" t="s">
        <v>510</v>
      </c>
      <c r="D500" s="631" t="s">
        <v>1075</v>
      </c>
      <c r="E500" s="631" t="s">
        <v>512</v>
      </c>
      <c r="F500" s="631" t="s">
        <v>1057</v>
      </c>
      <c r="G500" s="632" t="s">
        <v>514</v>
      </c>
      <c r="H500" s="631" t="s">
        <v>515</v>
      </c>
      <c r="I500" s="631" t="s">
        <v>516</v>
      </c>
      <c r="J500" s="631">
        <v>77</v>
      </c>
      <c r="K500" s="633">
        <v>0</v>
      </c>
      <c r="L500" s="634" t="s">
        <v>1054</v>
      </c>
      <c r="M500" s="635" t="s">
        <v>518</v>
      </c>
      <c r="N500" s="636">
        <v>0</v>
      </c>
      <c r="O500" s="636" cm="1">
        <f t="array" ref="O500">_xlfn.IFS(J500 = 77, N500*265, J500=19, N500, J500=69, N500*28, J500=61, N500*4, J500=96, N500*22200)</f>
        <v>0</v>
      </c>
    </row>
    <row r="501" spans="1:15" hidden="1">
      <c r="A501" s="631" t="s">
        <v>1076</v>
      </c>
      <c r="B501" s="631" t="s">
        <v>893</v>
      </c>
      <c r="C501" s="631" t="s">
        <v>893</v>
      </c>
      <c r="D501" s="631" t="s">
        <v>1076</v>
      </c>
      <c r="E501" s="631" t="s">
        <v>512</v>
      </c>
      <c r="F501" s="631" t="s">
        <v>1057</v>
      </c>
      <c r="G501" s="632" t="s">
        <v>514</v>
      </c>
      <c r="H501" s="631" t="s">
        <v>515</v>
      </c>
      <c r="I501" s="631" t="s">
        <v>535</v>
      </c>
      <c r="J501" s="631">
        <v>69</v>
      </c>
      <c r="K501" s="633">
        <v>0</v>
      </c>
      <c r="L501" s="634" t="s">
        <v>1054</v>
      </c>
      <c r="M501" s="635" t="s">
        <v>518</v>
      </c>
      <c r="N501" s="636">
        <v>0</v>
      </c>
      <c r="O501" s="636" cm="1">
        <f t="array" ref="O501">_xlfn.IFS(J501 = 77, N501*265, J501=19, N501, J501=69, N501*28, J501=61, N501*4, J501=96, N501*22200)</f>
        <v>0</v>
      </c>
    </row>
    <row r="502" spans="1:15" hidden="1">
      <c r="A502" s="631" t="s">
        <v>1077</v>
      </c>
      <c r="B502" s="631" t="s">
        <v>1078</v>
      </c>
      <c r="C502" s="631" t="s">
        <v>1078</v>
      </c>
      <c r="D502" s="631" t="s">
        <v>1079</v>
      </c>
      <c r="E502" s="631" t="s">
        <v>512</v>
      </c>
      <c r="F502" s="631" t="s">
        <v>1057</v>
      </c>
      <c r="G502" s="632" t="s">
        <v>514</v>
      </c>
      <c r="H502" s="631" t="s">
        <v>515</v>
      </c>
      <c r="I502" s="631" t="s">
        <v>525</v>
      </c>
      <c r="J502" s="631">
        <v>19</v>
      </c>
      <c r="K502" s="633">
        <v>0</v>
      </c>
      <c r="L502" s="634" t="s">
        <v>1054</v>
      </c>
      <c r="M502" s="635" t="s">
        <v>518</v>
      </c>
      <c r="N502" s="636">
        <v>0</v>
      </c>
      <c r="O502" s="636" cm="1">
        <f t="array" ref="O502">_xlfn.IFS(J502 = 77, N502*265, J502=19, N502, J502=69, N502*28, J502=61, N502*4, J502=96, N502*22200)</f>
        <v>0</v>
      </c>
    </row>
    <row r="503" spans="1:15" hidden="1">
      <c r="A503" s="631" t="s">
        <v>1080</v>
      </c>
      <c r="B503" s="631" t="s">
        <v>592</v>
      </c>
      <c r="C503" s="631" t="s">
        <v>592</v>
      </c>
      <c r="D503" s="631" t="s">
        <v>1080</v>
      </c>
      <c r="E503" s="631" t="s">
        <v>512</v>
      </c>
      <c r="F503" s="631" t="s">
        <v>1057</v>
      </c>
      <c r="G503" s="632" t="s">
        <v>514</v>
      </c>
      <c r="H503" s="631" t="s">
        <v>515</v>
      </c>
      <c r="I503" s="631" t="s">
        <v>516</v>
      </c>
      <c r="J503" s="631">
        <v>77</v>
      </c>
      <c r="K503" s="633">
        <v>0</v>
      </c>
      <c r="L503" s="634" t="s">
        <v>1054</v>
      </c>
      <c r="M503" s="635" t="s">
        <v>518</v>
      </c>
      <c r="N503" s="636">
        <v>0</v>
      </c>
      <c r="O503" s="636" cm="1">
        <f t="array" ref="O503">_xlfn.IFS(J503 = 77, N503*265, J503=19, N503, J503=69, N503*28, J503=61, N503*4, J503=96, N503*22200)</f>
        <v>0</v>
      </c>
    </row>
    <row r="504" spans="1:15" hidden="1">
      <c r="A504" s="631" t="s">
        <v>1081</v>
      </c>
      <c r="B504" s="631" t="s">
        <v>520</v>
      </c>
      <c r="C504" s="631" t="s">
        <v>1071</v>
      </c>
      <c r="D504" s="631" t="s">
        <v>1082</v>
      </c>
      <c r="E504" s="631" t="s">
        <v>512</v>
      </c>
      <c r="F504" s="631" t="s">
        <v>903</v>
      </c>
      <c r="G504" s="632" t="s">
        <v>514</v>
      </c>
      <c r="H504" s="631" t="s">
        <v>515</v>
      </c>
      <c r="I504" s="631" t="s">
        <v>516</v>
      </c>
      <c r="J504" s="631">
        <v>77</v>
      </c>
      <c r="K504" s="633">
        <v>0</v>
      </c>
      <c r="L504" s="634" t="s">
        <v>1054</v>
      </c>
      <c r="M504" s="635" t="s">
        <v>518</v>
      </c>
      <c r="N504" s="636">
        <v>0</v>
      </c>
      <c r="O504" s="636" cm="1">
        <f t="array" ref="O504">_xlfn.IFS(J504 = 77, N504*265, J504=19, N504, J504=69, N504*28, J504=61, N504*4, J504=96, N504*22200)</f>
        <v>0</v>
      </c>
    </row>
    <row r="505" spans="1:15" hidden="1">
      <c r="A505" s="631" t="s">
        <v>1083</v>
      </c>
      <c r="B505" s="631" t="s">
        <v>1084</v>
      </c>
      <c r="C505" s="631" t="s">
        <v>1084</v>
      </c>
      <c r="D505" s="631" t="s">
        <v>1085</v>
      </c>
      <c r="E505" s="631" t="s">
        <v>512</v>
      </c>
      <c r="F505" s="631" t="s">
        <v>1057</v>
      </c>
      <c r="G505" s="632" t="s">
        <v>514</v>
      </c>
      <c r="H505" s="631" t="s">
        <v>515</v>
      </c>
      <c r="I505" s="631" t="s">
        <v>516</v>
      </c>
      <c r="J505" s="631">
        <v>77</v>
      </c>
      <c r="K505" s="633">
        <v>0</v>
      </c>
      <c r="L505" s="634" t="s">
        <v>1054</v>
      </c>
      <c r="M505" s="635" t="s">
        <v>518</v>
      </c>
      <c r="N505" s="636">
        <v>0</v>
      </c>
      <c r="O505" s="636" cm="1">
        <f t="array" ref="O505">_xlfn.IFS(J505 = 77, N505*265, J505=19, N505, J505=69, N505*28, J505=61, N505*4, J505=96, N505*22200)</f>
        <v>0</v>
      </c>
    </row>
    <row r="506" spans="1:15" hidden="1">
      <c r="A506" s="631" t="s">
        <v>1086</v>
      </c>
      <c r="B506" s="631" t="s">
        <v>1084</v>
      </c>
      <c r="C506" s="631" t="s">
        <v>1084</v>
      </c>
      <c r="D506" s="631" t="s">
        <v>1086</v>
      </c>
      <c r="E506" s="631" t="s">
        <v>512</v>
      </c>
      <c r="F506" s="631" t="s">
        <v>1057</v>
      </c>
      <c r="G506" s="632" t="s">
        <v>514</v>
      </c>
      <c r="H506" s="631" t="s">
        <v>515</v>
      </c>
      <c r="I506" s="631" t="s">
        <v>516</v>
      </c>
      <c r="J506" s="631">
        <v>77</v>
      </c>
      <c r="K506" s="633">
        <v>0</v>
      </c>
      <c r="L506" s="634" t="s">
        <v>1054</v>
      </c>
      <c r="M506" s="635" t="s">
        <v>518</v>
      </c>
      <c r="N506" s="636">
        <v>0</v>
      </c>
      <c r="O506" s="636" cm="1">
        <f t="array" ref="O506">_xlfn.IFS(J506 = 77, N506*265, J506=19, N506, J506=69, N506*28, J506=61, N506*4, J506=96, N506*22200)</f>
        <v>0</v>
      </c>
    </row>
    <row r="507" spans="1:15" hidden="1">
      <c r="A507" s="631" t="s">
        <v>1087</v>
      </c>
      <c r="B507" s="631" t="s">
        <v>592</v>
      </c>
      <c r="C507" s="631" t="s">
        <v>592</v>
      </c>
      <c r="D507" s="631" t="s">
        <v>1088</v>
      </c>
      <c r="E507" s="631" t="s">
        <v>512</v>
      </c>
      <c r="F507" s="631" t="s">
        <v>1057</v>
      </c>
      <c r="G507" s="632" t="s">
        <v>514</v>
      </c>
      <c r="H507" s="631" t="s">
        <v>515</v>
      </c>
      <c r="I507" s="631" t="s">
        <v>516</v>
      </c>
      <c r="J507" s="631">
        <v>77</v>
      </c>
      <c r="K507" s="633">
        <v>0</v>
      </c>
      <c r="L507" s="634" t="s">
        <v>1054</v>
      </c>
      <c r="M507" s="635" t="s">
        <v>518</v>
      </c>
      <c r="N507" s="636">
        <v>0</v>
      </c>
      <c r="O507" s="636" cm="1">
        <f t="array" ref="O507">_xlfn.IFS(J507 = 77, N507*265, J507=19, N507, J507=69, N507*28, J507=61, N507*4, J507=96, N507*22200)</f>
        <v>0</v>
      </c>
    </row>
    <row r="508" spans="1:15" hidden="1">
      <c r="A508" s="631" t="s">
        <v>1089</v>
      </c>
      <c r="B508" s="631" t="s">
        <v>1090</v>
      </c>
      <c r="C508" s="631" t="s">
        <v>1090</v>
      </c>
      <c r="D508" s="631" t="s">
        <v>1091</v>
      </c>
      <c r="E508" s="631" t="s">
        <v>512</v>
      </c>
      <c r="F508" s="631" t="s">
        <v>1057</v>
      </c>
      <c r="G508" s="632" t="s">
        <v>514</v>
      </c>
      <c r="H508" s="631" t="s">
        <v>515</v>
      </c>
      <c r="I508" s="631" t="s">
        <v>535</v>
      </c>
      <c r="J508" s="631">
        <v>69</v>
      </c>
      <c r="K508" s="633">
        <v>0</v>
      </c>
      <c r="L508" s="634" t="s">
        <v>1054</v>
      </c>
      <c r="M508" s="635" t="s">
        <v>518</v>
      </c>
      <c r="N508" s="636">
        <v>0</v>
      </c>
      <c r="O508" s="636" cm="1">
        <f t="array" ref="O508">_xlfn.IFS(J508 = 77, N508*265, J508=19, N508, J508=69, N508*28, J508=61, N508*4, J508=96, N508*22200)</f>
        <v>0</v>
      </c>
    </row>
    <row r="509" spans="1:15" hidden="1">
      <c r="A509" s="631" t="s">
        <v>1092</v>
      </c>
      <c r="B509" s="631" t="s">
        <v>1093</v>
      </c>
      <c r="C509" s="631" t="s">
        <v>1094</v>
      </c>
      <c r="D509" s="631" t="s">
        <v>1095</v>
      </c>
      <c r="E509" s="631" t="s">
        <v>512</v>
      </c>
      <c r="F509" s="631" t="s">
        <v>1057</v>
      </c>
      <c r="G509" s="632" t="s">
        <v>514</v>
      </c>
      <c r="H509" s="631" t="s">
        <v>515</v>
      </c>
      <c r="I509" s="631" t="s">
        <v>516</v>
      </c>
      <c r="J509" s="631">
        <v>77</v>
      </c>
      <c r="K509" s="633">
        <v>0</v>
      </c>
      <c r="L509" s="634" t="s">
        <v>1054</v>
      </c>
      <c r="M509" s="635" t="s">
        <v>518</v>
      </c>
      <c r="N509" s="636">
        <v>0</v>
      </c>
      <c r="O509" s="636" cm="1">
        <f t="array" ref="O509">_xlfn.IFS(J509 = 77, N509*265, J509=19, N509, J509=69, N509*28, J509=61, N509*4, J509=96, N509*22200)</f>
        <v>0</v>
      </c>
    </row>
    <row r="510" spans="1:15" hidden="1">
      <c r="A510" s="631" t="s">
        <v>1096</v>
      </c>
      <c r="B510" s="631" t="s">
        <v>866</v>
      </c>
      <c r="C510" s="631" t="s">
        <v>866</v>
      </c>
      <c r="D510" s="631" t="s">
        <v>1097</v>
      </c>
      <c r="E510" s="631" t="s">
        <v>512</v>
      </c>
      <c r="F510" s="631" t="s">
        <v>1057</v>
      </c>
      <c r="G510" s="632" t="s">
        <v>514</v>
      </c>
      <c r="H510" s="631" t="s">
        <v>515</v>
      </c>
      <c r="I510" s="631" t="s">
        <v>516</v>
      </c>
      <c r="J510" s="631">
        <v>77</v>
      </c>
      <c r="K510" s="633">
        <v>0</v>
      </c>
      <c r="L510" s="634" t="s">
        <v>1054</v>
      </c>
      <c r="M510" s="635" t="s">
        <v>518</v>
      </c>
      <c r="N510" s="636">
        <v>0</v>
      </c>
      <c r="O510" s="636" cm="1">
        <f t="array" ref="O510">_xlfn.IFS(J510 = 77, N510*265, J510=19, N510, J510=69, N510*28, J510=61, N510*4, J510=96, N510*22200)</f>
        <v>0</v>
      </c>
    </row>
    <row r="511" spans="1:15" hidden="1">
      <c r="A511" s="631" t="s">
        <v>1098</v>
      </c>
      <c r="B511" s="631" t="s">
        <v>592</v>
      </c>
      <c r="C511" s="631" t="s">
        <v>592</v>
      </c>
      <c r="D511" s="631" t="s">
        <v>1088</v>
      </c>
      <c r="E511" s="631" t="s">
        <v>512</v>
      </c>
      <c r="F511" s="631" t="s">
        <v>1057</v>
      </c>
      <c r="G511" s="632" t="s">
        <v>514</v>
      </c>
      <c r="H511" s="631" t="s">
        <v>515</v>
      </c>
      <c r="I511" s="631" t="s">
        <v>516</v>
      </c>
      <c r="J511" s="631">
        <v>77</v>
      </c>
      <c r="K511" s="633">
        <v>0</v>
      </c>
      <c r="L511" s="634" t="s">
        <v>1054</v>
      </c>
      <c r="M511" s="635" t="s">
        <v>518</v>
      </c>
      <c r="N511" s="636">
        <v>0</v>
      </c>
      <c r="O511" s="636" cm="1">
        <f t="array" ref="O511">_xlfn.IFS(J511 = 77, N511*265, J511=19, N511, J511=69, N511*28, J511=61, N511*4, J511=96, N511*22200)</f>
        <v>0</v>
      </c>
    </row>
    <row r="512" spans="1:15" hidden="1">
      <c r="A512" s="631" t="s">
        <v>1099</v>
      </c>
      <c r="B512" s="631" t="s">
        <v>1100</v>
      </c>
      <c r="C512" s="631" t="s">
        <v>1100</v>
      </c>
      <c r="D512" s="631" t="s">
        <v>1100</v>
      </c>
      <c r="E512" s="631" t="s">
        <v>512</v>
      </c>
      <c r="F512" s="631" t="s">
        <v>1057</v>
      </c>
      <c r="G512" s="632" t="s">
        <v>514</v>
      </c>
      <c r="H512" s="631" t="s">
        <v>515</v>
      </c>
      <c r="I512" s="631" t="s">
        <v>516</v>
      </c>
      <c r="J512" s="631">
        <v>77</v>
      </c>
      <c r="K512" s="633">
        <v>0</v>
      </c>
      <c r="L512" s="634" t="s">
        <v>1054</v>
      </c>
      <c r="M512" s="635" t="s">
        <v>518</v>
      </c>
      <c r="N512" s="636">
        <v>0</v>
      </c>
      <c r="O512" s="636" cm="1">
        <f t="array" ref="O512">_xlfn.IFS(J512 = 77, N512*265, J512=19, N512, J512=69, N512*28, J512=61, N512*4, J512=96, N512*22200)</f>
        <v>0</v>
      </c>
    </row>
    <row r="513" spans="1:15" hidden="1">
      <c r="A513" s="631" t="s">
        <v>1101</v>
      </c>
      <c r="B513" s="631" t="s">
        <v>643</v>
      </c>
      <c r="C513" s="631" t="s">
        <v>1102</v>
      </c>
      <c r="D513" s="631" t="s">
        <v>1101</v>
      </c>
      <c r="E513" s="631" t="s">
        <v>512</v>
      </c>
      <c r="F513" s="631" t="s">
        <v>1057</v>
      </c>
      <c r="G513" s="632" t="s">
        <v>514</v>
      </c>
      <c r="H513" s="631" t="s">
        <v>515</v>
      </c>
      <c r="I513" s="631" t="s">
        <v>516</v>
      </c>
      <c r="J513" s="631">
        <v>77</v>
      </c>
      <c r="K513" s="633">
        <v>0</v>
      </c>
      <c r="L513" s="634" t="s">
        <v>1054</v>
      </c>
      <c r="M513" s="635" t="s">
        <v>518</v>
      </c>
      <c r="N513" s="636">
        <v>0</v>
      </c>
      <c r="O513" s="636" cm="1">
        <f t="array" ref="O513">_xlfn.IFS(J513 = 77, N513*265, J513=19, N513, J513=69, N513*28, J513=61, N513*4, J513=96, N513*22200)</f>
        <v>0</v>
      </c>
    </row>
    <row r="514" spans="1:15" hidden="1">
      <c r="A514" s="631" t="s">
        <v>1103</v>
      </c>
      <c r="B514" s="631" t="s">
        <v>527</v>
      </c>
      <c r="C514" s="631" t="s">
        <v>527</v>
      </c>
      <c r="D514" s="631" t="s">
        <v>962</v>
      </c>
      <c r="E514" s="631" t="s">
        <v>512</v>
      </c>
      <c r="F514" s="631" t="s">
        <v>903</v>
      </c>
      <c r="G514" s="632" t="s">
        <v>514</v>
      </c>
      <c r="H514" s="631" t="s">
        <v>515</v>
      </c>
      <c r="I514" s="631" t="s">
        <v>525</v>
      </c>
      <c r="J514" s="631">
        <v>19</v>
      </c>
      <c r="K514" s="633">
        <v>0</v>
      </c>
      <c r="L514" s="634" t="s">
        <v>1054</v>
      </c>
      <c r="M514" s="635" t="s">
        <v>518</v>
      </c>
      <c r="N514" s="636">
        <v>0</v>
      </c>
      <c r="O514" s="636" cm="1">
        <f t="array" ref="O514">_xlfn.IFS(J514 = 77, N514*265, J514=19, N514, J514=69, N514*28, J514=61, N514*4, J514=96, N514*22200)</f>
        <v>0</v>
      </c>
    </row>
    <row r="515" spans="1:15" hidden="1">
      <c r="A515" s="631" t="s">
        <v>1077</v>
      </c>
      <c r="B515" s="631" t="s">
        <v>1078</v>
      </c>
      <c r="C515" s="631" t="s">
        <v>1078</v>
      </c>
      <c r="D515" s="631" t="s">
        <v>1079</v>
      </c>
      <c r="E515" s="631" t="s">
        <v>512</v>
      </c>
      <c r="F515" s="631" t="s">
        <v>1057</v>
      </c>
      <c r="G515" s="632" t="s">
        <v>514</v>
      </c>
      <c r="H515" s="631" t="s">
        <v>515</v>
      </c>
      <c r="I515" s="631" t="s">
        <v>516</v>
      </c>
      <c r="J515" s="631">
        <v>77</v>
      </c>
      <c r="K515" s="633">
        <v>0</v>
      </c>
      <c r="L515" s="634" t="s">
        <v>1054</v>
      </c>
      <c r="M515" s="635" t="s">
        <v>518</v>
      </c>
      <c r="N515" s="636">
        <v>0</v>
      </c>
      <c r="O515" s="636" cm="1">
        <f t="array" ref="O515">_xlfn.IFS(J515 = 77, N515*265, J515=19, N515, J515=69, N515*28, J515=61, N515*4, J515=96, N515*22200)</f>
        <v>0</v>
      </c>
    </row>
    <row r="516" spans="1:15" hidden="1">
      <c r="A516" s="631" t="s">
        <v>1077</v>
      </c>
      <c r="B516" s="631" t="s">
        <v>1078</v>
      </c>
      <c r="C516" s="631" t="s">
        <v>1078</v>
      </c>
      <c r="D516" s="631" t="s">
        <v>1079</v>
      </c>
      <c r="E516" s="631" t="s">
        <v>512</v>
      </c>
      <c r="F516" s="631" t="s">
        <v>1057</v>
      </c>
      <c r="G516" s="632" t="s">
        <v>514</v>
      </c>
      <c r="H516" s="631" t="s">
        <v>515</v>
      </c>
      <c r="I516" s="631" t="s">
        <v>535</v>
      </c>
      <c r="J516" s="631">
        <v>69</v>
      </c>
      <c r="K516" s="633">
        <v>0</v>
      </c>
      <c r="L516" s="634" t="s">
        <v>1054</v>
      </c>
      <c r="M516" s="635" t="s">
        <v>518</v>
      </c>
      <c r="N516" s="636">
        <v>0</v>
      </c>
      <c r="O516" s="636" cm="1">
        <f t="array" ref="O516">_xlfn.IFS(J516 = 77, N516*265, J516=19, N516, J516=69, N516*28, J516=61, N516*4, J516=96, N516*22200)</f>
        <v>0</v>
      </c>
    </row>
    <row r="517" spans="1:15" hidden="1">
      <c r="A517" s="631" t="s">
        <v>1104</v>
      </c>
      <c r="B517" s="631" t="s">
        <v>643</v>
      </c>
      <c r="C517" s="631" t="s">
        <v>1022</v>
      </c>
      <c r="D517" s="631" t="s">
        <v>1104</v>
      </c>
      <c r="E517" s="631" t="s">
        <v>512</v>
      </c>
      <c r="F517" s="631" t="s">
        <v>820</v>
      </c>
      <c r="G517" s="632" t="s">
        <v>514</v>
      </c>
      <c r="H517" s="631" t="s">
        <v>515</v>
      </c>
      <c r="I517" s="631" t="s">
        <v>525</v>
      </c>
      <c r="J517" s="631">
        <v>19</v>
      </c>
      <c r="K517" s="633">
        <v>0</v>
      </c>
      <c r="L517" s="634" t="s">
        <v>1054</v>
      </c>
      <c r="M517" s="635" t="s">
        <v>518</v>
      </c>
      <c r="N517" s="636">
        <v>0</v>
      </c>
      <c r="O517" s="636" cm="1">
        <f t="array" ref="O517">_xlfn.IFS(J517 = 77, N517*265, J517=19, N517, J517=69, N517*28, J517=61, N517*4, J517=96, N517*22200)</f>
        <v>0</v>
      </c>
    </row>
    <row r="518" spans="1:15" hidden="1">
      <c r="A518" s="631" t="s">
        <v>1104</v>
      </c>
      <c r="B518" s="631" t="s">
        <v>643</v>
      </c>
      <c r="C518" s="631" t="s">
        <v>1022</v>
      </c>
      <c r="D518" s="631" t="s">
        <v>1104</v>
      </c>
      <c r="E518" s="631" t="s">
        <v>512</v>
      </c>
      <c r="F518" s="631" t="s">
        <v>820</v>
      </c>
      <c r="G518" s="632" t="s">
        <v>514</v>
      </c>
      <c r="H518" s="631" t="s">
        <v>515</v>
      </c>
      <c r="I518" s="631" t="s">
        <v>516</v>
      </c>
      <c r="J518" s="631">
        <v>77</v>
      </c>
      <c r="K518" s="633">
        <v>0</v>
      </c>
      <c r="L518" s="634" t="s">
        <v>1054</v>
      </c>
      <c r="M518" s="635" t="s">
        <v>518</v>
      </c>
      <c r="N518" s="636">
        <v>0</v>
      </c>
      <c r="O518" s="636" cm="1">
        <f t="array" ref="O518">_xlfn.IFS(J518 = 77, N518*265, J518=19, N518, J518=69, N518*28, J518=61, N518*4, J518=96, N518*22200)</f>
        <v>0</v>
      </c>
    </row>
    <row r="519" spans="1:15" hidden="1">
      <c r="A519" s="631" t="s">
        <v>1104</v>
      </c>
      <c r="B519" s="631" t="s">
        <v>643</v>
      </c>
      <c r="C519" s="631" t="s">
        <v>1022</v>
      </c>
      <c r="D519" s="631" t="s">
        <v>1104</v>
      </c>
      <c r="E519" s="631" t="s">
        <v>512</v>
      </c>
      <c r="F519" s="631" t="s">
        <v>820</v>
      </c>
      <c r="G519" s="632" t="s">
        <v>514</v>
      </c>
      <c r="H519" s="631" t="s">
        <v>515</v>
      </c>
      <c r="I519" s="631" t="s">
        <v>535</v>
      </c>
      <c r="J519" s="631">
        <v>69</v>
      </c>
      <c r="K519" s="633">
        <v>0</v>
      </c>
      <c r="L519" s="634" t="s">
        <v>1054</v>
      </c>
      <c r="M519" s="635" t="s">
        <v>518</v>
      </c>
      <c r="N519" s="636">
        <v>0</v>
      </c>
      <c r="O519" s="636" cm="1">
        <f t="array" ref="O519">_xlfn.IFS(J519 = 77, N519*265, J519=19, N519, J519=69, N519*28, J519=61, N519*4, J519=96, N519*22200)</f>
        <v>0</v>
      </c>
    </row>
    <row r="520" spans="1:15" hidden="1">
      <c r="A520" s="631" t="s">
        <v>1105</v>
      </c>
      <c r="B520" s="631" t="s">
        <v>716</v>
      </c>
      <c r="C520" s="631" t="s">
        <v>717</v>
      </c>
      <c r="D520" s="631" t="s">
        <v>1106</v>
      </c>
      <c r="E520" s="631" t="s">
        <v>512</v>
      </c>
      <c r="F520" s="631" t="s">
        <v>1057</v>
      </c>
      <c r="G520" s="632" t="s">
        <v>514</v>
      </c>
      <c r="H520" s="631" t="s">
        <v>515</v>
      </c>
      <c r="I520" s="631" t="s">
        <v>525</v>
      </c>
      <c r="J520" s="631">
        <v>19</v>
      </c>
      <c r="K520" s="633">
        <v>0</v>
      </c>
      <c r="L520" s="634" t="s">
        <v>1054</v>
      </c>
      <c r="M520" s="635" t="s">
        <v>518</v>
      </c>
      <c r="N520" s="636">
        <v>0</v>
      </c>
      <c r="O520" s="636" cm="1">
        <f t="array" ref="O520">_xlfn.IFS(J520 = 77, N520*265, J520=19, N520, J520=69, N520*28, J520=61, N520*4, J520=96, N520*22200)</f>
        <v>0</v>
      </c>
    </row>
    <row r="521" spans="1:15" hidden="1">
      <c r="A521" s="631" t="s">
        <v>1107</v>
      </c>
      <c r="B521" s="631" t="s">
        <v>738</v>
      </c>
      <c r="C521" s="631" t="s">
        <v>1108</v>
      </c>
      <c r="D521" s="631" t="s">
        <v>1109</v>
      </c>
      <c r="E521" s="631" t="s">
        <v>512</v>
      </c>
      <c r="F521" s="631" t="s">
        <v>903</v>
      </c>
      <c r="G521" s="632" t="s">
        <v>514</v>
      </c>
      <c r="H521" s="631" t="s">
        <v>515</v>
      </c>
      <c r="I521" s="631" t="s">
        <v>525</v>
      </c>
      <c r="J521" s="631">
        <v>19</v>
      </c>
      <c r="K521" s="633">
        <v>9744160</v>
      </c>
      <c r="L521" s="634" t="s">
        <v>1054</v>
      </c>
      <c r="M521" s="635" t="s">
        <v>518</v>
      </c>
      <c r="N521" s="636">
        <v>9744160</v>
      </c>
      <c r="O521" s="636" cm="1">
        <f t="array" ref="O521">_xlfn.IFS(J521 = 77, N521*265, J521=19, N521, J521=69, N521*28, J521=61, N521*4, J521=96, N521*22200)</f>
        <v>9744160</v>
      </c>
    </row>
    <row r="522" spans="1:15" hidden="1">
      <c r="A522" s="631" t="s">
        <v>1107</v>
      </c>
      <c r="B522" s="631" t="s">
        <v>738</v>
      </c>
      <c r="C522" s="631" t="s">
        <v>1108</v>
      </c>
      <c r="D522" s="631" t="s">
        <v>1109</v>
      </c>
      <c r="E522" s="631" t="s">
        <v>512</v>
      </c>
      <c r="F522" s="631" t="s">
        <v>903</v>
      </c>
      <c r="G522" s="632" t="s">
        <v>514</v>
      </c>
      <c r="H522" s="631" t="s">
        <v>515</v>
      </c>
      <c r="I522" s="631" t="s">
        <v>516</v>
      </c>
      <c r="J522" s="631">
        <v>77</v>
      </c>
      <c r="K522" s="633">
        <v>13328</v>
      </c>
      <c r="L522" s="634" t="s">
        <v>1054</v>
      </c>
      <c r="M522" s="635" t="s">
        <v>518</v>
      </c>
      <c r="N522" s="636">
        <v>13328</v>
      </c>
      <c r="O522" s="636" cm="1">
        <f t="array" ref="O522">_xlfn.IFS(J522 = 77, N522*265, J522=19, N522, J522=69, N522*28, J522=61, N522*4, J522=96, N522*22200)</f>
        <v>3531920</v>
      </c>
    </row>
    <row r="523" spans="1:15" hidden="1">
      <c r="A523" s="631" t="s">
        <v>1107</v>
      </c>
      <c r="B523" s="631" t="s">
        <v>738</v>
      </c>
      <c r="C523" s="631" t="s">
        <v>1108</v>
      </c>
      <c r="D523" s="631" t="s">
        <v>1109</v>
      </c>
      <c r="E523" s="631" t="s">
        <v>512</v>
      </c>
      <c r="F523" s="631" t="s">
        <v>903</v>
      </c>
      <c r="G523" s="632" t="s">
        <v>514</v>
      </c>
      <c r="H523" s="631" t="s">
        <v>515</v>
      </c>
      <c r="I523" s="631" t="s">
        <v>535</v>
      </c>
      <c r="J523" s="631">
        <v>69</v>
      </c>
      <c r="K523" s="633">
        <v>61922</v>
      </c>
      <c r="L523" s="634" t="s">
        <v>1054</v>
      </c>
      <c r="M523" s="635" t="s">
        <v>518</v>
      </c>
      <c r="N523" s="636">
        <v>61922</v>
      </c>
      <c r="O523" s="636" cm="1">
        <f t="array" ref="O523">_xlfn.IFS(J523 = 77, N523*265, J523=19, N523, J523=69, N523*28, J523=61, N523*4, J523=96, N523*22200)</f>
        <v>1733816</v>
      </c>
    </row>
    <row r="524" spans="1:15" hidden="1">
      <c r="A524" s="631" t="s">
        <v>1110</v>
      </c>
      <c r="B524" s="631" t="s">
        <v>985</v>
      </c>
      <c r="C524" s="631" t="s">
        <v>985</v>
      </c>
      <c r="D524" s="631" t="s">
        <v>1111</v>
      </c>
      <c r="E524" s="631" t="s">
        <v>512</v>
      </c>
      <c r="F524" s="631" t="s">
        <v>1057</v>
      </c>
      <c r="G524" s="632" t="s">
        <v>514</v>
      </c>
      <c r="H524" s="631" t="s">
        <v>515</v>
      </c>
      <c r="I524" s="631" t="s">
        <v>525</v>
      </c>
      <c r="J524" s="631">
        <v>19</v>
      </c>
      <c r="K524" s="633">
        <v>1454469</v>
      </c>
      <c r="L524" s="634" t="s">
        <v>1054</v>
      </c>
      <c r="M524" s="635" t="s">
        <v>518</v>
      </c>
      <c r="N524" s="636">
        <v>1454469</v>
      </c>
      <c r="O524" s="636" cm="1">
        <f t="array" ref="O524">_xlfn.IFS(J524 = 77, N524*265, J524=19, N524, J524=69, N524*28, J524=61, N524*4, J524=96, N524*22200)</f>
        <v>1454469</v>
      </c>
    </row>
    <row r="525" spans="1:15" hidden="1">
      <c r="A525" s="631" t="s">
        <v>1110</v>
      </c>
      <c r="B525" s="631" t="s">
        <v>985</v>
      </c>
      <c r="C525" s="631" t="s">
        <v>985</v>
      </c>
      <c r="D525" s="631" t="s">
        <v>1111</v>
      </c>
      <c r="E525" s="631" t="s">
        <v>512</v>
      </c>
      <c r="F525" s="631" t="s">
        <v>1057</v>
      </c>
      <c r="G525" s="632" t="s">
        <v>514</v>
      </c>
      <c r="H525" s="631" t="s">
        <v>515</v>
      </c>
      <c r="I525" s="631" t="s">
        <v>516</v>
      </c>
      <c r="J525" s="631">
        <v>77</v>
      </c>
      <c r="K525" s="633">
        <v>0</v>
      </c>
      <c r="L525" s="634" t="s">
        <v>1054</v>
      </c>
      <c r="M525" s="635" t="s">
        <v>518</v>
      </c>
      <c r="N525" s="636">
        <v>0</v>
      </c>
      <c r="O525" s="636" cm="1">
        <f t="array" ref="O525">_xlfn.IFS(J525 = 77, N525*265, J525=19, N525, J525=69, N525*28, J525=61, N525*4, J525=96, N525*22200)</f>
        <v>0</v>
      </c>
    </row>
    <row r="526" spans="1:15" hidden="1">
      <c r="A526" s="631" t="s">
        <v>1110</v>
      </c>
      <c r="B526" s="631" t="s">
        <v>985</v>
      </c>
      <c r="C526" s="631" t="s">
        <v>985</v>
      </c>
      <c r="D526" s="631" t="s">
        <v>1111</v>
      </c>
      <c r="E526" s="631" t="s">
        <v>512</v>
      </c>
      <c r="F526" s="631" t="s">
        <v>1057</v>
      </c>
      <c r="G526" s="632" t="s">
        <v>514</v>
      </c>
      <c r="H526" s="631" t="s">
        <v>515</v>
      </c>
      <c r="I526" s="631" t="s">
        <v>535</v>
      </c>
      <c r="J526" s="631">
        <v>69</v>
      </c>
      <c r="K526" s="633">
        <v>0</v>
      </c>
      <c r="L526" s="634" t="s">
        <v>1054</v>
      </c>
      <c r="M526" s="635" t="s">
        <v>518</v>
      </c>
      <c r="N526" s="636">
        <v>0</v>
      </c>
      <c r="O526" s="636" cm="1">
        <f t="array" ref="O526">_xlfn.IFS(J526 = 77, N526*265, J526=19, N526, J526=69, N526*28, J526=61, N526*4, J526=96, N526*22200)</f>
        <v>0</v>
      </c>
    </row>
    <row r="527" spans="1:15" hidden="1">
      <c r="A527" s="631" t="s">
        <v>1112</v>
      </c>
      <c r="B527" s="631" t="s">
        <v>770</v>
      </c>
      <c r="C527" s="631" t="s">
        <v>1113</v>
      </c>
      <c r="D527" s="631" t="s">
        <v>1114</v>
      </c>
      <c r="E527" s="631" t="s">
        <v>512</v>
      </c>
      <c r="F527" s="631" t="s">
        <v>1057</v>
      </c>
      <c r="G527" s="632" t="s">
        <v>514</v>
      </c>
      <c r="H527" s="631" t="s">
        <v>515</v>
      </c>
      <c r="I527" s="631" t="s">
        <v>525</v>
      </c>
      <c r="J527" s="631">
        <v>19</v>
      </c>
      <c r="K527" s="633">
        <v>0</v>
      </c>
      <c r="L527" s="634" t="s">
        <v>1054</v>
      </c>
      <c r="M527" s="635" t="s">
        <v>518</v>
      </c>
      <c r="N527" s="636">
        <v>0</v>
      </c>
      <c r="O527" s="636" cm="1">
        <f t="array" ref="O527">_xlfn.IFS(J527 = 77, N527*265, J527=19, N527, J527=69, N527*28, J527=61, N527*4, J527=96, N527*22200)</f>
        <v>0</v>
      </c>
    </row>
    <row r="528" spans="1:15" hidden="1">
      <c r="A528" s="631" t="s">
        <v>1112</v>
      </c>
      <c r="B528" s="631" t="s">
        <v>770</v>
      </c>
      <c r="C528" s="631" t="s">
        <v>1113</v>
      </c>
      <c r="D528" s="631" t="s">
        <v>1114</v>
      </c>
      <c r="E528" s="631" t="s">
        <v>512</v>
      </c>
      <c r="F528" s="631" t="s">
        <v>1057</v>
      </c>
      <c r="G528" s="632" t="s">
        <v>514</v>
      </c>
      <c r="H528" s="631" t="s">
        <v>515</v>
      </c>
      <c r="I528" s="631" t="s">
        <v>535</v>
      </c>
      <c r="J528" s="631">
        <v>69</v>
      </c>
      <c r="K528" s="633">
        <v>0</v>
      </c>
      <c r="L528" s="634" t="s">
        <v>1054</v>
      </c>
      <c r="M528" s="635" t="s">
        <v>518</v>
      </c>
      <c r="N528" s="636">
        <v>0</v>
      </c>
      <c r="O528" s="636" cm="1">
        <f t="array" ref="O528">_xlfn.IFS(J528 = 77, N528*265, J528=19, N528, J528=69, N528*28, J528=61, N528*4, J528=96, N528*22200)</f>
        <v>0</v>
      </c>
    </row>
    <row r="529" spans="1:15" hidden="1">
      <c r="A529" s="631" t="s">
        <v>1096</v>
      </c>
      <c r="B529" s="631" t="s">
        <v>866</v>
      </c>
      <c r="C529" s="631" t="s">
        <v>866</v>
      </c>
      <c r="D529" s="631" t="s">
        <v>1097</v>
      </c>
      <c r="E529" s="631" t="s">
        <v>512</v>
      </c>
      <c r="F529" s="631" t="s">
        <v>1057</v>
      </c>
      <c r="G529" s="632" t="s">
        <v>514</v>
      </c>
      <c r="H529" s="631" t="s">
        <v>515</v>
      </c>
      <c r="I529" s="631" t="s">
        <v>525</v>
      </c>
      <c r="J529" s="631">
        <v>19</v>
      </c>
      <c r="K529" s="633">
        <v>0</v>
      </c>
      <c r="L529" s="634" t="s">
        <v>1054</v>
      </c>
      <c r="M529" s="635" t="s">
        <v>518</v>
      </c>
      <c r="N529" s="636">
        <v>0</v>
      </c>
      <c r="O529" s="636" cm="1">
        <f t="array" ref="O529">_xlfn.IFS(J529 = 77, N529*265, J529=19, N529, J529=69, N529*28, J529=61, N529*4, J529=96, N529*22200)</f>
        <v>0</v>
      </c>
    </row>
    <row r="530" spans="1:15" hidden="1">
      <c r="A530" s="631" t="s">
        <v>1096</v>
      </c>
      <c r="B530" s="631" t="s">
        <v>866</v>
      </c>
      <c r="C530" s="631" t="s">
        <v>866</v>
      </c>
      <c r="D530" s="631" t="s">
        <v>1097</v>
      </c>
      <c r="E530" s="631" t="s">
        <v>512</v>
      </c>
      <c r="F530" s="631" t="s">
        <v>1057</v>
      </c>
      <c r="G530" s="632" t="s">
        <v>514</v>
      </c>
      <c r="H530" s="631" t="s">
        <v>515</v>
      </c>
      <c r="I530" s="631" t="s">
        <v>535</v>
      </c>
      <c r="J530" s="631">
        <v>69</v>
      </c>
      <c r="K530" s="633">
        <v>0</v>
      </c>
      <c r="L530" s="634" t="s">
        <v>1054</v>
      </c>
      <c r="M530" s="635" t="s">
        <v>518</v>
      </c>
      <c r="N530" s="636">
        <v>0</v>
      </c>
      <c r="O530" s="636" cm="1">
        <f t="array" ref="O530">_xlfn.IFS(J530 = 77, N530*265, J530=19, N530, J530=69, N530*28, J530=61, N530*4, J530=96, N530*22200)</f>
        <v>0</v>
      </c>
    </row>
    <row r="531" spans="1:15" hidden="1">
      <c r="A531" s="631" t="s">
        <v>1080</v>
      </c>
      <c r="B531" s="631" t="s">
        <v>592</v>
      </c>
      <c r="C531" s="631" t="s">
        <v>592</v>
      </c>
      <c r="D531" s="631" t="s">
        <v>1080</v>
      </c>
      <c r="E531" s="631" t="s">
        <v>512</v>
      </c>
      <c r="F531" s="631" t="s">
        <v>1057</v>
      </c>
      <c r="G531" s="632" t="s">
        <v>514</v>
      </c>
      <c r="H531" s="631" t="s">
        <v>515</v>
      </c>
      <c r="I531" s="631" t="s">
        <v>525</v>
      </c>
      <c r="J531" s="631">
        <v>19</v>
      </c>
      <c r="K531" s="633">
        <v>0</v>
      </c>
      <c r="L531" s="634" t="s">
        <v>1054</v>
      </c>
      <c r="M531" s="635" t="s">
        <v>518</v>
      </c>
      <c r="N531" s="636">
        <v>0</v>
      </c>
      <c r="O531" s="636" cm="1">
        <f t="array" ref="O531">_xlfn.IFS(J531 = 77, N531*265, J531=19, N531, J531=69, N531*28, J531=61, N531*4, J531=96, N531*22200)</f>
        <v>0</v>
      </c>
    </row>
    <row r="532" spans="1:15" hidden="1">
      <c r="A532" s="631" t="s">
        <v>1080</v>
      </c>
      <c r="B532" s="631" t="s">
        <v>592</v>
      </c>
      <c r="C532" s="631" t="s">
        <v>592</v>
      </c>
      <c r="D532" s="631" t="s">
        <v>1080</v>
      </c>
      <c r="E532" s="631" t="s">
        <v>512</v>
      </c>
      <c r="F532" s="631" t="s">
        <v>1057</v>
      </c>
      <c r="G532" s="632" t="s">
        <v>514</v>
      </c>
      <c r="H532" s="631" t="s">
        <v>515</v>
      </c>
      <c r="I532" s="631" t="s">
        <v>535</v>
      </c>
      <c r="J532" s="631">
        <v>69</v>
      </c>
      <c r="K532" s="633">
        <v>0</v>
      </c>
      <c r="L532" s="634" t="s">
        <v>1054</v>
      </c>
      <c r="M532" s="635" t="s">
        <v>518</v>
      </c>
      <c r="N532" s="636">
        <v>0</v>
      </c>
      <c r="O532" s="636" cm="1">
        <f t="array" ref="O532">_xlfn.IFS(J532 = 77, N532*265, J532=19, N532, J532=69, N532*28, J532=61, N532*4, J532=96, N532*22200)</f>
        <v>0</v>
      </c>
    </row>
    <row r="533" spans="1:15" hidden="1">
      <c r="A533" s="631" t="s">
        <v>1106</v>
      </c>
      <c r="B533" s="631" t="s">
        <v>527</v>
      </c>
      <c r="C533" s="631" t="s">
        <v>527</v>
      </c>
      <c r="D533" s="631" t="s">
        <v>1106</v>
      </c>
      <c r="E533" s="631" t="s">
        <v>512</v>
      </c>
      <c r="F533" s="631" t="s">
        <v>1057</v>
      </c>
      <c r="G533" s="632" t="s">
        <v>514</v>
      </c>
      <c r="H533" s="631" t="s">
        <v>515</v>
      </c>
      <c r="I533" s="631" t="s">
        <v>525</v>
      </c>
      <c r="J533" s="631">
        <v>19</v>
      </c>
      <c r="K533" s="633">
        <v>0</v>
      </c>
      <c r="L533" s="634" t="s">
        <v>1054</v>
      </c>
      <c r="M533" s="635" t="s">
        <v>518</v>
      </c>
      <c r="N533" s="636">
        <v>0</v>
      </c>
      <c r="O533" s="636" cm="1">
        <f t="array" ref="O533">_xlfn.IFS(J533 = 77, N533*265, J533=19, N533, J533=69, N533*28, J533=61, N533*4, J533=96, N533*22200)</f>
        <v>0</v>
      </c>
    </row>
    <row r="534" spans="1:15" hidden="1">
      <c r="A534" s="631" t="s">
        <v>1115</v>
      </c>
      <c r="B534" s="631" t="s">
        <v>1116</v>
      </c>
      <c r="C534" s="631" t="s">
        <v>974</v>
      </c>
      <c r="D534" s="631" t="s">
        <v>1117</v>
      </c>
      <c r="E534" s="631" t="s">
        <v>512</v>
      </c>
      <c r="F534" s="631" t="s">
        <v>1061</v>
      </c>
      <c r="G534" s="632" t="s">
        <v>514</v>
      </c>
      <c r="H534" s="631" t="s">
        <v>515</v>
      </c>
      <c r="I534" s="631" t="s">
        <v>525</v>
      </c>
      <c r="J534" s="631">
        <v>19</v>
      </c>
      <c r="K534" s="633">
        <v>15318404</v>
      </c>
      <c r="L534" s="634" t="s">
        <v>1054</v>
      </c>
      <c r="M534" s="635" t="s">
        <v>518</v>
      </c>
      <c r="N534" s="636">
        <v>15318404</v>
      </c>
      <c r="O534" s="636" cm="1">
        <f t="array" ref="O534">_xlfn.IFS(J534 = 77, N534*265, J534=19, N534, J534=69, N534*28, J534=61, N534*4, J534=96, N534*22200)</f>
        <v>15318404</v>
      </c>
    </row>
    <row r="535" spans="1:15" hidden="1">
      <c r="A535" s="631" t="s">
        <v>1115</v>
      </c>
      <c r="B535" s="631" t="s">
        <v>1116</v>
      </c>
      <c r="C535" s="631" t="s">
        <v>974</v>
      </c>
      <c r="D535" s="631" t="s">
        <v>1117</v>
      </c>
      <c r="E535" s="631" t="s">
        <v>512</v>
      </c>
      <c r="F535" s="631" t="s">
        <v>1061</v>
      </c>
      <c r="G535" s="632" t="s">
        <v>514</v>
      </c>
      <c r="H535" s="631" t="s">
        <v>515</v>
      </c>
      <c r="I535" s="631" t="s">
        <v>516</v>
      </c>
      <c r="J535" s="631">
        <v>77</v>
      </c>
      <c r="K535" s="633">
        <v>0</v>
      </c>
      <c r="L535" s="634" t="s">
        <v>1054</v>
      </c>
      <c r="M535" s="635" t="s">
        <v>518</v>
      </c>
      <c r="N535" s="636">
        <v>0</v>
      </c>
      <c r="O535" s="636" cm="1">
        <f t="array" ref="O535">_xlfn.IFS(J535 = 77, N535*265, J535=19, N535, J535=69, N535*28, J535=61, N535*4, J535=96, N535*22200)</f>
        <v>0</v>
      </c>
    </row>
    <row r="536" spans="1:15" hidden="1">
      <c r="A536" s="631" t="s">
        <v>1115</v>
      </c>
      <c r="B536" s="631" t="s">
        <v>1116</v>
      </c>
      <c r="C536" s="631" t="s">
        <v>974</v>
      </c>
      <c r="D536" s="631" t="s">
        <v>1117</v>
      </c>
      <c r="E536" s="631" t="s">
        <v>512</v>
      </c>
      <c r="F536" s="631" t="s">
        <v>1061</v>
      </c>
      <c r="G536" s="632" t="s">
        <v>514</v>
      </c>
      <c r="H536" s="631" t="s">
        <v>515</v>
      </c>
      <c r="I536" s="631" t="s">
        <v>535</v>
      </c>
      <c r="J536" s="631">
        <v>69</v>
      </c>
      <c r="K536" s="633">
        <v>2357445</v>
      </c>
      <c r="L536" s="634" t="s">
        <v>1054</v>
      </c>
      <c r="M536" s="635" t="s">
        <v>518</v>
      </c>
      <c r="N536" s="636">
        <v>2357445</v>
      </c>
      <c r="O536" s="636" cm="1">
        <f t="array" ref="O536">_xlfn.IFS(J536 = 77, N536*265, J536=19, N536, J536=69, N536*28, J536=61, N536*4, J536=96, N536*22200)</f>
        <v>66008460</v>
      </c>
    </row>
    <row r="537" spans="1:15" hidden="1">
      <c r="A537" s="631" t="s">
        <v>1118</v>
      </c>
      <c r="B537" s="631" t="s">
        <v>1119</v>
      </c>
      <c r="C537" s="631" t="s">
        <v>1120</v>
      </c>
      <c r="D537" s="631" t="s">
        <v>1119</v>
      </c>
      <c r="E537" s="631" t="s">
        <v>512</v>
      </c>
      <c r="F537" s="631" t="s">
        <v>1061</v>
      </c>
      <c r="G537" s="632" t="s">
        <v>514</v>
      </c>
      <c r="H537" s="631" t="s">
        <v>515</v>
      </c>
      <c r="I537" s="631" t="s">
        <v>525</v>
      </c>
      <c r="J537" s="631">
        <v>19</v>
      </c>
      <c r="K537" s="633">
        <v>45276322</v>
      </c>
      <c r="L537" s="634" t="s">
        <v>1054</v>
      </c>
      <c r="M537" s="635" t="s">
        <v>518</v>
      </c>
      <c r="N537" s="636">
        <v>45276322</v>
      </c>
      <c r="O537" s="636" cm="1">
        <f t="array" ref="O537">_xlfn.IFS(J537 = 77, N537*265, J537=19, N537, J537=69, N537*28, J537=61, N537*4, J537=96, N537*22200)</f>
        <v>45276322</v>
      </c>
    </row>
    <row r="538" spans="1:15" hidden="1">
      <c r="A538" s="631" t="s">
        <v>1118</v>
      </c>
      <c r="B538" s="631" t="s">
        <v>1119</v>
      </c>
      <c r="C538" s="631" t="s">
        <v>1120</v>
      </c>
      <c r="D538" s="631" t="s">
        <v>1119</v>
      </c>
      <c r="E538" s="631" t="s">
        <v>512</v>
      </c>
      <c r="F538" s="631" t="s">
        <v>1061</v>
      </c>
      <c r="G538" s="632" t="s">
        <v>514</v>
      </c>
      <c r="H538" s="631" t="s">
        <v>515</v>
      </c>
      <c r="I538" s="631" t="s">
        <v>516</v>
      </c>
      <c r="J538" s="631">
        <v>77</v>
      </c>
      <c r="K538" s="633">
        <v>0</v>
      </c>
      <c r="L538" s="634" t="s">
        <v>1054</v>
      </c>
      <c r="M538" s="635" t="s">
        <v>518</v>
      </c>
      <c r="N538" s="636">
        <v>0</v>
      </c>
      <c r="O538" s="636" cm="1">
        <f t="array" ref="O538">_xlfn.IFS(J538 = 77, N538*265, J538=19, N538, J538=69, N538*28, J538=61, N538*4, J538=96, N538*22200)</f>
        <v>0</v>
      </c>
    </row>
    <row r="539" spans="1:15" hidden="1">
      <c r="A539" s="631" t="s">
        <v>1118</v>
      </c>
      <c r="B539" s="631" t="s">
        <v>1119</v>
      </c>
      <c r="C539" s="631" t="s">
        <v>1120</v>
      </c>
      <c r="D539" s="631" t="s">
        <v>1119</v>
      </c>
      <c r="E539" s="631" t="s">
        <v>512</v>
      </c>
      <c r="F539" s="631" t="s">
        <v>1061</v>
      </c>
      <c r="G539" s="632" t="s">
        <v>514</v>
      </c>
      <c r="H539" s="631" t="s">
        <v>515</v>
      </c>
      <c r="I539" s="631" t="s">
        <v>535</v>
      </c>
      <c r="J539" s="631">
        <v>69</v>
      </c>
      <c r="K539" s="633">
        <v>5751689</v>
      </c>
      <c r="L539" s="634" t="s">
        <v>1054</v>
      </c>
      <c r="M539" s="635" t="s">
        <v>518</v>
      </c>
      <c r="N539" s="636">
        <v>5751689</v>
      </c>
      <c r="O539" s="636" cm="1">
        <f t="array" ref="O539">_xlfn.IFS(J539 = 77, N539*265, J539=19, N539, J539=69, N539*28, J539=61, N539*4, J539=96, N539*22200)</f>
        <v>161047292</v>
      </c>
    </row>
    <row r="540" spans="1:15" hidden="1">
      <c r="A540" s="631" t="s">
        <v>1121</v>
      </c>
      <c r="B540" s="631" t="s">
        <v>572</v>
      </c>
      <c r="C540" s="631" t="s">
        <v>1122</v>
      </c>
      <c r="D540" s="631" t="s">
        <v>1121</v>
      </c>
      <c r="E540" s="631" t="s">
        <v>512</v>
      </c>
      <c r="F540" s="631" t="s">
        <v>1061</v>
      </c>
      <c r="G540" s="632" t="s">
        <v>514</v>
      </c>
      <c r="H540" s="631" t="s">
        <v>515</v>
      </c>
      <c r="I540" s="631" t="s">
        <v>525</v>
      </c>
      <c r="J540" s="631">
        <v>19</v>
      </c>
      <c r="K540" s="633">
        <v>0</v>
      </c>
      <c r="L540" s="634" t="s">
        <v>1054</v>
      </c>
      <c r="M540" s="635" t="s">
        <v>518</v>
      </c>
      <c r="N540" s="636">
        <v>0</v>
      </c>
      <c r="O540" s="636" cm="1">
        <f t="array" ref="O540">_xlfn.IFS(J540 = 77, N540*265, J540=19, N540, J540=69, N540*28, J540=61, N540*4, J540=96, N540*22200)</f>
        <v>0</v>
      </c>
    </row>
    <row r="541" spans="1:15" hidden="1">
      <c r="A541" s="631" t="s">
        <v>1121</v>
      </c>
      <c r="B541" s="631" t="s">
        <v>572</v>
      </c>
      <c r="C541" s="631" t="s">
        <v>1122</v>
      </c>
      <c r="D541" s="631" t="s">
        <v>1121</v>
      </c>
      <c r="E541" s="631" t="s">
        <v>512</v>
      </c>
      <c r="F541" s="631" t="s">
        <v>1061</v>
      </c>
      <c r="G541" s="632" t="s">
        <v>514</v>
      </c>
      <c r="H541" s="631" t="s">
        <v>515</v>
      </c>
      <c r="I541" s="631" t="s">
        <v>535</v>
      </c>
      <c r="J541" s="631">
        <v>69</v>
      </c>
      <c r="K541" s="633">
        <v>0</v>
      </c>
      <c r="L541" s="634" t="s">
        <v>1054</v>
      </c>
      <c r="M541" s="635" t="s">
        <v>518</v>
      </c>
      <c r="N541" s="636">
        <v>0</v>
      </c>
      <c r="O541" s="636" cm="1">
        <f t="array" ref="O541">_xlfn.IFS(J541 = 77, N541*265, J541=19, N541, J541=69, N541*28, J541=61, N541*4, J541=96, N541*22200)</f>
        <v>0</v>
      </c>
    </row>
    <row r="542" spans="1:15" hidden="1">
      <c r="A542" s="631" t="s">
        <v>1123</v>
      </c>
      <c r="B542" s="631" t="s">
        <v>617</v>
      </c>
      <c r="C542" s="631" t="s">
        <v>1124</v>
      </c>
      <c r="D542" s="631" t="s">
        <v>1125</v>
      </c>
      <c r="E542" s="631" t="s">
        <v>512</v>
      </c>
      <c r="F542" s="631" t="s">
        <v>1061</v>
      </c>
      <c r="G542" s="632" t="s">
        <v>514</v>
      </c>
      <c r="H542" s="631" t="s">
        <v>515</v>
      </c>
      <c r="I542" s="631" t="s">
        <v>525</v>
      </c>
      <c r="J542" s="631">
        <v>19</v>
      </c>
      <c r="K542" s="633">
        <v>5301474</v>
      </c>
      <c r="L542" s="634" t="s">
        <v>1054</v>
      </c>
      <c r="M542" s="635" t="s">
        <v>518</v>
      </c>
      <c r="N542" s="636">
        <v>5301474</v>
      </c>
      <c r="O542" s="636" cm="1">
        <f t="array" ref="O542">_xlfn.IFS(J542 = 77, N542*265, J542=19, N542, J542=69, N542*28, J542=61, N542*4, J542=96, N542*22200)</f>
        <v>5301474</v>
      </c>
    </row>
    <row r="543" spans="1:15" hidden="1">
      <c r="A543" s="631" t="s">
        <v>1123</v>
      </c>
      <c r="B543" s="631" t="s">
        <v>617</v>
      </c>
      <c r="C543" s="631" t="s">
        <v>1124</v>
      </c>
      <c r="D543" s="631" t="s">
        <v>1125</v>
      </c>
      <c r="E543" s="631" t="s">
        <v>512</v>
      </c>
      <c r="F543" s="631" t="s">
        <v>1061</v>
      </c>
      <c r="G543" s="632" t="s">
        <v>514</v>
      </c>
      <c r="H543" s="631" t="s">
        <v>515</v>
      </c>
      <c r="I543" s="631" t="s">
        <v>535</v>
      </c>
      <c r="J543" s="631">
        <v>69</v>
      </c>
      <c r="K543" s="633">
        <v>617428</v>
      </c>
      <c r="L543" s="634" t="s">
        <v>1054</v>
      </c>
      <c r="M543" s="635" t="s">
        <v>518</v>
      </c>
      <c r="N543" s="636">
        <v>617428</v>
      </c>
      <c r="O543" s="636" cm="1">
        <f t="array" ref="O543">_xlfn.IFS(J543 = 77, N543*265, J543=19, N543, J543=69, N543*28, J543=61, N543*4, J543=96, N543*22200)</f>
        <v>17287984</v>
      </c>
    </row>
    <row r="544" spans="1:15" hidden="1">
      <c r="A544" s="631" t="s">
        <v>1126</v>
      </c>
      <c r="B544" s="631" t="s">
        <v>1119</v>
      </c>
      <c r="C544" s="631" t="s">
        <v>1127</v>
      </c>
      <c r="D544" s="631" t="s">
        <v>1128</v>
      </c>
      <c r="E544" s="631" t="s">
        <v>512</v>
      </c>
      <c r="F544" s="631" t="s">
        <v>1061</v>
      </c>
      <c r="G544" s="632" t="s">
        <v>514</v>
      </c>
      <c r="H544" s="631" t="s">
        <v>515</v>
      </c>
      <c r="I544" s="631" t="s">
        <v>525</v>
      </c>
      <c r="J544" s="631">
        <v>19</v>
      </c>
      <c r="K544" s="633">
        <v>59552405</v>
      </c>
      <c r="L544" s="634" t="s">
        <v>1054</v>
      </c>
      <c r="M544" s="635" t="s">
        <v>518</v>
      </c>
      <c r="N544" s="636">
        <v>59552405</v>
      </c>
      <c r="O544" s="636" cm="1">
        <f t="array" ref="O544">_xlfn.IFS(J544 = 77, N544*265, J544=19, N544, J544=69, N544*28, J544=61, N544*4, J544=96, N544*22200)</f>
        <v>59552405</v>
      </c>
    </row>
    <row r="545" spans="1:15" hidden="1">
      <c r="A545" s="631" t="s">
        <v>1126</v>
      </c>
      <c r="B545" s="631" t="s">
        <v>1119</v>
      </c>
      <c r="C545" s="631" t="s">
        <v>1127</v>
      </c>
      <c r="D545" s="631" t="s">
        <v>1128</v>
      </c>
      <c r="E545" s="631" t="s">
        <v>512</v>
      </c>
      <c r="F545" s="631" t="s">
        <v>1061</v>
      </c>
      <c r="G545" s="632" t="s">
        <v>514</v>
      </c>
      <c r="H545" s="631" t="s">
        <v>515</v>
      </c>
      <c r="I545" s="631" t="s">
        <v>535</v>
      </c>
      <c r="J545" s="631">
        <v>69</v>
      </c>
      <c r="K545" s="633">
        <v>4310351</v>
      </c>
      <c r="L545" s="634" t="s">
        <v>1054</v>
      </c>
      <c r="M545" s="635" t="s">
        <v>518</v>
      </c>
      <c r="N545" s="636">
        <v>4310351</v>
      </c>
      <c r="O545" s="636" cm="1">
        <f t="array" ref="O545">_xlfn.IFS(J545 = 77, N545*265, J545=19, N545, J545=69, N545*28, J545=61, N545*4, J545=96, N545*22200)</f>
        <v>120689828</v>
      </c>
    </row>
    <row r="546" spans="1:15" hidden="1">
      <c r="A546" s="631" t="s">
        <v>1073</v>
      </c>
      <c r="B546" s="631" t="s">
        <v>620</v>
      </c>
      <c r="C546" s="631" t="s">
        <v>620</v>
      </c>
      <c r="D546" s="631" t="s">
        <v>620</v>
      </c>
      <c r="E546" s="631" t="s">
        <v>512</v>
      </c>
      <c r="F546" s="631" t="s">
        <v>1061</v>
      </c>
      <c r="G546" s="632" t="s">
        <v>514</v>
      </c>
      <c r="H546" s="631" t="s">
        <v>515</v>
      </c>
      <c r="I546" s="631" t="s">
        <v>516</v>
      </c>
      <c r="J546" s="631">
        <v>77</v>
      </c>
      <c r="K546" s="633">
        <v>0</v>
      </c>
      <c r="L546" s="634" t="s">
        <v>1054</v>
      </c>
      <c r="M546" s="635" t="s">
        <v>518</v>
      </c>
      <c r="N546" s="636">
        <v>0</v>
      </c>
      <c r="O546" s="636" cm="1">
        <f t="array" ref="O546">_xlfn.IFS(J546 = 77, N546*265, J546=19, N546, J546=69, N546*28, J546=61, N546*4, J546=96, N546*22200)</f>
        <v>0</v>
      </c>
    </row>
    <row r="547" spans="1:15" hidden="1">
      <c r="A547" s="631" t="s">
        <v>1073</v>
      </c>
      <c r="B547" s="631" t="s">
        <v>620</v>
      </c>
      <c r="C547" s="631" t="s">
        <v>620</v>
      </c>
      <c r="D547" s="631" t="s">
        <v>620</v>
      </c>
      <c r="E547" s="631" t="s">
        <v>512</v>
      </c>
      <c r="F547" s="631" t="s">
        <v>1061</v>
      </c>
      <c r="G547" s="632" t="s">
        <v>514</v>
      </c>
      <c r="H547" s="631" t="s">
        <v>515</v>
      </c>
      <c r="I547" s="631" t="s">
        <v>535</v>
      </c>
      <c r="J547" s="631">
        <v>69</v>
      </c>
      <c r="K547" s="633">
        <v>0</v>
      </c>
      <c r="L547" s="634" t="s">
        <v>1054</v>
      </c>
      <c r="M547" s="635" t="s">
        <v>518</v>
      </c>
      <c r="N547" s="636">
        <v>0</v>
      </c>
      <c r="O547" s="636" cm="1">
        <f t="array" ref="O547">_xlfn.IFS(J547 = 77, N547*265, J547=19, N547, J547=69, N547*28, J547=61, N547*4, J547=96, N547*22200)</f>
        <v>0</v>
      </c>
    </row>
    <row r="548" spans="1:15" hidden="1">
      <c r="A548" s="631" t="s">
        <v>1129</v>
      </c>
      <c r="B548" s="631" t="s">
        <v>643</v>
      </c>
      <c r="C548" s="631" t="s">
        <v>1130</v>
      </c>
      <c r="D548" s="631" t="s">
        <v>1131</v>
      </c>
      <c r="E548" s="631" t="s">
        <v>512</v>
      </c>
      <c r="F548" s="631" t="s">
        <v>1061</v>
      </c>
      <c r="G548" s="632" t="s">
        <v>514</v>
      </c>
      <c r="H548" s="631" t="s">
        <v>515</v>
      </c>
      <c r="I548" s="631" t="s">
        <v>525</v>
      </c>
      <c r="J548" s="631">
        <v>19</v>
      </c>
      <c r="K548" s="633">
        <v>0</v>
      </c>
      <c r="L548" s="634" t="s">
        <v>1054</v>
      </c>
      <c r="M548" s="635" t="s">
        <v>518</v>
      </c>
      <c r="N548" s="636">
        <v>0</v>
      </c>
      <c r="O548" s="636" cm="1">
        <f t="array" ref="O548">_xlfn.IFS(J548 = 77, N548*265, J548=19, N548, J548=69, N548*28, J548=61, N548*4, J548=96, N548*22200)</f>
        <v>0</v>
      </c>
    </row>
    <row r="549" spans="1:15" hidden="1">
      <c r="A549" s="631" t="s">
        <v>1129</v>
      </c>
      <c r="B549" s="631" t="s">
        <v>643</v>
      </c>
      <c r="C549" s="631" t="s">
        <v>1130</v>
      </c>
      <c r="D549" s="631" t="s">
        <v>1131</v>
      </c>
      <c r="E549" s="631" t="s">
        <v>512</v>
      </c>
      <c r="F549" s="631" t="s">
        <v>1061</v>
      </c>
      <c r="G549" s="632" t="s">
        <v>514</v>
      </c>
      <c r="H549" s="631" t="s">
        <v>515</v>
      </c>
      <c r="I549" s="631" t="s">
        <v>535</v>
      </c>
      <c r="J549" s="631">
        <v>69</v>
      </c>
      <c r="K549" s="633">
        <v>55918</v>
      </c>
      <c r="L549" s="634" t="s">
        <v>1054</v>
      </c>
      <c r="M549" s="635" t="s">
        <v>518</v>
      </c>
      <c r="N549" s="636">
        <v>55918</v>
      </c>
      <c r="O549" s="636" cm="1">
        <f t="array" ref="O549">_xlfn.IFS(J549 = 77, N549*265, J549=19, N549, J549=69, N549*28, J549=61, N549*4, J549=96, N549*22200)</f>
        <v>1565704</v>
      </c>
    </row>
    <row r="550" spans="1:15" hidden="1">
      <c r="A550" s="631" t="s">
        <v>1132</v>
      </c>
      <c r="B550" s="631" t="s">
        <v>712</v>
      </c>
      <c r="C550" s="631" t="s">
        <v>1133</v>
      </c>
      <c r="D550" s="631" t="s">
        <v>1134</v>
      </c>
      <c r="E550" s="631" t="s">
        <v>512</v>
      </c>
      <c r="F550" s="631" t="s">
        <v>1061</v>
      </c>
      <c r="G550" s="632" t="s">
        <v>514</v>
      </c>
      <c r="H550" s="631" t="s">
        <v>515</v>
      </c>
      <c r="I550" s="631" t="s">
        <v>525</v>
      </c>
      <c r="J550" s="631">
        <v>19</v>
      </c>
      <c r="K550" s="633">
        <v>0</v>
      </c>
      <c r="L550" s="634" t="s">
        <v>1054</v>
      </c>
      <c r="M550" s="635" t="s">
        <v>518</v>
      </c>
      <c r="N550" s="636">
        <v>0</v>
      </c>
      <c r="O550" s="636" cm="1">
        <f t="array" ref="O550">_xlfn.IFS(J550 = 77, N550*265, J550=19, N550, J550=69, N550*28, J550=61, N550*4, J550=96, N550*22200)</f>
        <v>0</v>
      </c>
    </row>
    <row r="551" spans="1:15" hidden="1">
      <c r="A551" s="631" t="s">
        <v>1132</v>
      </c>
      <c r="B551" s="631" t="s">
        <v>712</v>
      </c>
      <c r="C551" s="631" t="s">
        <v>1133</v>
      </c>
      <c r="D551" s="631" t="s">
        <v>1134</v>
      </c>
      <c r="E551" s="631" t="s">
        <v>512</v>
      </c>
      <c r="F551" s="631" t="s">
        <v>1061</v>
      </c>
      <c r="G551" s="632" t="s">
        <v>514</v>
      </c>
      <c r="H551" s="631" t="s">
        <v>515</v>
      </c>
      <c r="I551" s="631" t="s">
        <v>516</v>
      </c>
      <c r="J551" s="631">
        <v>77</v>
      </c>
      <c r="K551" s="633">
        <v>0</v>
      </c>
      <c r="L551" s="634" t="s">
        <v>1054</v>
      </c>
      <c r="M551" s="635" t="s">
        <v>518</v>
      </c>
      <c r="N551" s="636">
        <v>0</v>
      </c>
      <c r="O551" s="636" cm="1">
        <f t="array" ref="O551">_xlfn.IFS(J551 = 77, N551*265, J551=19, N551, J551=69, N551*28, J551=61, N551*4, J551=96, N551*22200)</f>
        <v>0</v>
      </c>
    </row>
    <row r="552" spans="1:15" hidden="1">
      <c r="A552" s="631" t="s">
        <v>1132</v>
      </c>
      <c r="B552" s="631" t="s">
        <v>712</v>
      </c>
      <c r="C552" s="631" t="s">
        <v>1133</v>
      </c>
      <c r="D552" s="631" t="s">
        <v>1134</v>
      </c>
      <c r="E552" s="631" t="s">
        <v>512</v>
      </c>
      <c r="F552" s="631" t="s">
        <v>1061</v>
      </c>
      <c r="G552" s="632" t="s">
        <v>514</v>
      </c>
      <c r="H552" s="631" t="s">
        <v>515</v>
      </c>
      <c r="I552" s="631" t="s">
        <v>535</v>
      </c>
      <c r="J552" s="631">
        <v>69</v>
      </c>
      <c r="K552" s="633">
        <v>213551</v>
      </c>
      <c r="L552" s="634" t="s">
        <v>1054</v>
      </c>
      <c r="M552" s="635" t="s">
        <v>518</v>
      </c>
      <c r="N552" s="636">
        <v>213551</v>
      </c>
      <c r="O552" s="636" cm="1">
        <f t="array" ref="O552">_xlfn.IFS(J552 = 77, N552*265, J552=19, N552, J552=69, N552*28, J552=61, N552*4, J552=96, N552*22200)</f>
        <v>5979428</v>
      </c>
    </row>
    <row r="553" spans="1:15" hidden="1">
      <c r="A553" s="631" t="s">
        <v>1135</v>
      </c>
      <c r="B553" s="631" t="s">
        <v>547</v>
      </c>
      <c r="C553" s="631" t="s">
        <v>548</v>
      </c>
      <c r="D553" s="631" t="s">
        <v>1136</v>
      </c>
      <c r="E553" s="631" t="s">
        <v>512</v>
      </c>
      <c r="F553" s="631" t="s">
        <v>1061</v>
      </c>
      <c r="G553" s="632" t="s">
        <v>514</v>
      </c>
      <c r="H553" s="631" t="s">
        <v>515</v>
      </c>
      <c r="I553" s="631" t="s">
        <v>525</v>
      </c>
      <c r="J553" s="631">
        <v>19</v>
      </c>
      <c r="K553" s="633">
        <v>38008820</v>
      </c>
      <c r="L553" s="634" t="s">
        <v>1054</v>
      </c>
      <c r="M553" s="635" t="s">
        <v>518</v>
      </c>
      <c r="N553" s="636">
        <v>38008820</v>
      </c>
      <c r="O553" s="636" cm="1">
        <f t="array" ref="O553">_xlfn.IFS(J553 = 77, N553*265, J553=19, N553, J553=69, N553*28, J553=61, N553*4, J553=96, N553*22200)</f>
        <v>38008820</v>
      </c>
    </row>
    <row r="554" spans="1:15" hidden="1">
      <c r="A554" s="631" t="s">
        <v>1135</v>
      </c>
      <c r="B554" s="631" t="s">
        <v>547</v>
      </c>
      <c r="C554" s="631" t="s">
        <v>548</v>
      </c>
      <c r="D554" s="631" t="s">
        <v>1136</v>
      </c>
      <c r="E554" s="631" t="s">
        <v>512</v>
      </c>
      <c r="F554" s="631" t="s">
        <v>1061</v>
      </c>
      <c r="G554" s="632" t="s">
        <v>514</v>
      </c>
      <c r="H554" s="631" t="s">
        <v>515</v>
      </c>
      <c r="I554" s="631" t="s">
        <v>516</v>
      </c>
      <c r="J554" s="631">
        <v>77</v>
      </c>
      <c r="K554" s="633">
        <v>0</v>
      </c>
      <c r="L554" s="634" t="s">
        <v>1054</v>
      </c>
      <c r="M554" s="635" t="s">
        <v>518</v>
      </c>
      <c r="N554" s="636">
        <v>0</v>
      </c>
      <c r="O554" s="636" cm="1">
        <f t="array" ref="O554">_xlfn.IFS(J554 = 77, N554*265, J554=19, N554, J554=69, N554*28, J554=61, N554*4, J554=96, N554*22200)</f>
        <v>0</v>
      </c>
    </row>
    <row r="555" spans="1:15" hidden="1">
      <c r="A555" s="631" t="s">
        <v>1135</v>
      </c>
      <c r="B555" s="631" t="s">
        <v>547</v>
      </c>
      <c r="C555" s="631" t="s">
        <v>548</v>
      </c>
      <c r="D555" s="631" t="s">
        <v>1136</v>
      </c>
      <c r="E555" s="631" t="s">
        <v>512</v>
      </c>
      <c r="F555" s="631" t="s">
        <v>1061</v>
      </c>
      <c r="G555" s="632" t="s">
        <v>514</v>
      </c>
      <c r="H555" s="631" t="s">
        <v>515</v>
      </c>
      <c r="I555" s="631" t="s">
        <v>535</v>
      </c>
      <c r="J555" s="631">
        <v>69</v>
      </c>
      <c r="K555" s="633">
        <v>13850000</v>
      </c>
      <c r="L555" s="634" t="s">
        <v>1054</v>
      </c>
      <c r="M555" s="635" t="s">
        <v>518</v>
      </c>
      <c r="N555" s="636">
        <v>13850000</v>
      </c>
      <c r="O555" s="636" cm="1">
        <f t="array" ref="O555">_xlfn.IFS(J555 = 77, N555*265, J555=19, N555, J555=69, N555*28, J555=61, N555*4, J555=96, N555*22200)</f>
        <v>387800000</v>
      </c>
    </row>
    <row r="556" spans="1:15" hidden="1">
      <c r="A556" s="631" t="s">
        <v>1137</v>
      </c>
      <c r="B556" s="631" t="s">
        <v>1138</v>
      </c>
      <c r="C556" s="631" t="s">
        <v>1138</v>
      </c>
      <c r="D556" s="631" t="s">
        <v>1139</v>
      </c>
      <c r="E556" s="631" t="s">
        <v>512</v>
      </c>
      <c r="F556" s="631" t="s">
        <v>1061</v>
      </c>
      <c r="G556" s="632" t="s">
        <v>514</v>
      </c>
      <c r="H556" s="631" t="s">
        <v>515</v>
      </c>
      <c r="I556" s="631" t="s">
        <v>525</v>
      </c>
      <c r="J556" s="631">
        <v>19</v>
      </c>
      <c r="K556" s="633">
        <v>36016837</v>
      </c>
      <c r="L556" s="634" t="s">
        <v>1054</v>
      </c>
      <c r="M556" s="635" t="s">
        <v>518</v>
      </c>
      <c r="N556" s="636">
        <v>36016837</v>
      </c>
      <c r="O556" s="636" cm="1">
        <f t="array" ref="O556">_xlfn.IFS(J556 = 77, N556*265, J556=19, N556, J556=69, N556*28, J556=61, N556*4, J556=96, N556*22200)</f>
        <v>36016837</v>
      </c>
    </row>
    <row r="557" spans="1:15" hidden="1">
      <c r="A557" s="631" t="s">
        <v>1137</v>
      </c>
      <c r="B557" s="631" t="s">
        <v>1138</v>
      </c>
      <c r="C557" s="631" t="s">
        <v>1138</v>
      </c>
      <c r="D557" s="631" t="s">
        <v>1139</v>
      </c>
      <c r="E557" s="631" t="s">
        <v>512</v>
      </c>
      <c r="F557" s="631" t="s">
        <v>1061</v>
      </c>
      <c r="G557" s="632" t="s">
        <v>514</v>
      </c>
      <c r="H557" s="631" t="s">
        <v>515</v>
      </c>
      <c r="I557" s="631" t="s">
        <v>516</v>
      </c>
      <c r="J557" s="631">
        <v>77</v>
      </c>
      <c r="K557" s="633">
        <v>0</v>
      </c>
      <c r="L557" s="634" t="s">
        <v>1054</v>
      </c>
      <c r="M557" s="635" t="s">
        <v>518</v>
      </c>
      <c r="N557" s="636">
        <v>0</v>
      </c>
      <c r="O557" s="636" cm="1">
        <f t="array" ref="O557">_xlfn.IFS(J557 = 77, N557*265, J557=19, N557, J557=69, N557*28, J557=61, N557*4, J557=96, N557*22200)</f>
        <v>0</v>
      </c>
    </row>
    <row r="558" spans="1:15" hidden="1">
      <c r="A558" s="631" t="s">
        <v>1137</v>
      </c>
      <c r="B558" s="631" t="s">
        <v>1138</v>
      </c>
      <c r="C558" s="631" t="s">
        <v>1138</v>
      </c>
      <c r="D558" s="631" t="s">
        <v>1139</v>
      </c>
      <c r="E558" s="631" t="s">
        <v>512</v>
      </c>
      <c r="F558" s="631" t="s">
        <v>1061</v>
      </c>
      <c r="G558" s="632" t="s">
        <v>514</v>
      </c>
      <c r="H558" s="631" t="s">
        <v>515</v>
      </c>
      <c r="I558" s="631" t="s">
        <v>535</v>
      </c>
      <c r="J558" s="631">
        <v>69</v>
      </c>
      <c r="K558" s="633">
        <v>5005680</v>
      </c>
      <c r="L558" s="634" t="s">
        <v>1054</v>
      </c>
      <c r="M558" s="635" t="s">
        <v>518</v>
      </c>
      <c r="N558" s="636">
        <v>5005680</v>
      </c>
      <c r="O558" s="636" cm="1">
        <f t="array" ref="O558">_xlfn.IFS(J558 = 77, N558*265, J558=19, N558, J558=69, N558*28, J558=61, N558*4, J558=96, N558*22200)</f>
        <v>140159040</v>
      </c>
    </row>
    <row r="559" spans="1:15" hidden="1">
      <c r="A559" s="631" t="s">
        <v>1140</v>
      </c>
      <c r="B559" s="631" t="s">
        <v>589</v>
      </c>
      <c r="C559" s="631" t="s">
        <v>1141</v>
      </c>
      <c r="D559" s="631" t="s">
        <v>1140</v>
      </c>
      <c r="E559" s="631" t="s">
        <v>512</v>
      </c>
      <c r="F559" s="631" t="s">
        <v>1061</v>
      </c>
      <c r="G559" s="632" t="s">
        <v>514</v>
      </c>
      <c r="H559" s="631" t="s">
        <v>515</v>
      </c>
      <c r="I559" s="631" t="s">
        <v>525</v>
      </c>
      <c r="J559" s="631">
        <v>19</v>
      </c>
      <c r="K559" s="633">
        <v>20277989</v>
      </c>
      <c r="L559" s="634" t="s">
        <v>1054</v>
      </c>
      <c r="M559" s="635" t="s">
        <v>518</v>
      </c>
      <c r="N559" s="636">
        <v>20277989</v>
      </c>
      <c r="O559" s="636" cm="1">
        <f t="array" ref="O559">_xlfn.IFS(J559 = 77, N559*265, J559=19, N559, J559=69, N559*28, J559=61, N559*4, J559=96, N559*22200)</f>
        <v>20277989</v>
      </c>
    </row>
    <row r="560" spans="1:15" hidden="1">
      <c r="A560" s="631" t="s">
        <v>1140</v>
      </c>
      <c r="B560" s="631" t="s">
        <v>589</v>
      </c>
      <c r="C560" s="631" t="s">
        <v>1141</v>
      </c>
      <c r="D560" s="631" t="s">
        <v>1140</v>
      </c>
      <c r="E560" s="631" t="s">
        <v>512</v>
      </c>
      <c r="F560" s="631" t="s">
        <v>1061</v>
      </c>
      <c r="G560" s="632" t="s">
        <v>514</v>
      </c>
      <c r="H560" s="631" t="s">
        <v>515</v>
      </c>
      <c r="I560" s="631" t="s">
        <v>516</v>
      </c>
      <c r="J560" s="631">
        <v>77</v>
      </c>
      <c r="K560" s="633">
        <v>0</v>
      </c>
      <c r="L560" s="634" t="s">
        <v>1054</v>
      </c>
      <c r="M560" s="635" t="s">
        <v>518</v>
      </c>
      <c r="N560" s="636">
        <v>0</v>
      </c>
      <c r="O560" s="636" cm="1">
        <f t="array" ref="O560">_xlfn.IFS(J560 = 77, N560*265, J560=19, N560, J560=69, N560*28, J560=61, N560*4, J560=96, N560*22200)</f>
        <v>0</v>
      </c>
    </row>
    <row r="561" spans="1:15" hidden="1">
      <c r="A561" s="631" t="s">
        <v>1140</v>
      </c>
      <c r="B561" s="631" t="s">
        <v>589</v>
      </c>
      <c r="C561" s="631" t="s">
        <v>1141</v>
      </c>
      <c r="D561" s="631" t="s">
        <v>1140</v>
      </c>
      <c r="E561" s="631" t="s">
        <v>512</v>
      </c>
      <c r="F561" s="631" t="s">
        <v>1061</v>
      </c>
      <c r="G561" s="632" t="s">
        <v>514</v>
      </c>
      <c r="H561" s="631" t="s">
        <v>515</v>
      </c>
      <c r="I561" s="631" t="s">
        <v>535</v>
      </c>
      <c r="J561" s="631">
        <v>69</v>
      </c>
      <c r="K561" s="633">
        <v>6451865</v>
      </c>
      <c r="L561" s="634" t="s">
        <v>1054</v>
      </c>
      <c r="M561" s="635" t="s">
        <v>518</v>
      </c>
      <c r="N561" s="636">
        <v>6451865</v>
      </c>
      <c r="O561" s="636" cm="1">
        <f t="array" ref="O561">_xlfn.IFS(J561 = 77, N561*265, J561=19, N561, J561=69, N561*28, J561=61, N561*4, J561=96, N561*22200)</f>
        <v>180652220</v>
      </c>
    </row>
    <row r="562" spans="1:15" hidden="1">
      <c r="A562" s="631" t="s">
        <v>1142</v>
      </c>
      <c r="B562" s="631" t="s">
        <v>643</v>
      </c>
      <c r="C562" s="631" t="s">
        <v>1143</v>
      </c>
      <c r="D562" s="631" t="s">
        <v>1144</v>
      </c>
      <c r="E562" s="631" t="s">
        <v>512</v>
      </c>
      <c r="F562" s="631" t="s">
        <v>1061</v>
      </c>
      <c r="G562" s="632" t="s">
        <v>514</v>
      </c>
      <c r="H562" s="631" t="s">
        <v>515</v>
      </c>
      <c r="I562" s="631" t="s">
        <v>525</v>
      </c>
      <c r="J562" s="631">
        <v>19</v>
      </c>
      <c r="K562" s="633">
        <v>37440957</v>
      </c>
      <c r="L562" s="634" t="s">
        <v>1054</v>
      </c>
      <c r="M562" s="635" t="s">
        <v>518</v>
      </c>
      <c r="N562" s="636">
        <v>37440957</v>
      </c>
      <c r="O562" s="636" cm="1">
        <f t="array" ref="O562">_xlfn.IFS(J562 = 77, N562*265, J562=19, N562, J562=69, N562*28, J562=61, N562*4, J562=96, N562*22200)</f>
        <v>37440957</v>
      </c>
    </row>
    <row r="563" spans="1:15" hidden="1">
      <c r="A563" s="631" t="s">
        <v>1142</v>
      </c>
      <c r="B563" s="631" t="s">
        <v>643</v>
      </c>
      <c r="C563" s="631" t="s">
        <v>1143</v>
      </c>
      <c r="D563" s="631" t="s">
        <v>1144</v>
      </c>
      <c r="E563" s="631" t="s">
        <v>512</v>
      </c>
      <c r="F563" s="631" t="s">
        <v>1061</v>
      </c>
      <c r="G563" s="632" t="s">
        <v>514</v>
      </c>
      <c r="H563" s="631" t="s">
        <v>515</v>
      </c>
      <c r="I563" s="631" t="s">
        <v>516</v>
      </c>
      <c r="J563" s="631">
        <v>77</v>
      </c>
      <c r="K563" s="633">
        <v>0</v>
      </c>
      <c r="L563" s="634" t="s">
        <v>1054</v>
      </c>
      <c r="M563" s="635" t="s">
        <v>518</v>
      </c>
      <c r="N563" s="636">
        <v>0</v>
      </c>
      <c r="O563" s="636" cm="1">
        <f t="array" ref="O563">_xlfn.IFS(J563 = 77, N563*265, J563=19, N563, J563=69, N563*28, J563=61, N563*4, J563=96, N563*22200)</f>
        <v>0</v>
      </c>
    </row>
    <row r="564" spans="1:15" hidden="1">
      <c r="A564" s="631" t="s">
        <v>1142</v>
      </c>
      <c r="B564" s="631" t="s">
        <v>643</v>
      </c>
      <c r="C564" s="631" t="s">
        <v>1143</v>
      </c>
      <c r="D564" s="631" t="s">
        <v>1144</v>
      </c>
      <c r="E564" s="631" t="s">
        <v>512</v>
      </c>
      <c r="F564" s="631" t="s">
        <v>1061</v>
      </c>
      <c r="G564" s="632" t="s">
        <v>514</v>
      </c>
      <c r="H564" s="631" t="s">
        <v>515</v>
      </c>
      <c r="I564" s="631" t="s">
        <v>535</v>
      </c>
      <c r="J564" s="631">
        <v>69</v>
      </c>
      <c r="K564" s="633">
        <v>5493461</v>
      </c>
      <c r="L564" s="634" t="s">
        <v>1054</v>
      </c>
      <c r="M564" s="635" t="s">
        <v>518</v>
      </c>
      <c r="N564" s="636">
        <v>5493461</v>
      </c>
      <c r="O564" s="636" cm="1">
        <f t="array" ref="O564">_xlfn.IFS(J564 = 77, N564*265, J564=19, N564, J564=69, N564*28, J564=61, N564*4, J564=96, N564*22200)</f>
        <v>153816908</v>
      </c>
    </row>
    <row r="565" spans="1:15" hidden="1">
      <c r="A565" s="631" t="s">
        <v>1145</v>
      </c>
      <c r="B565" s="631" t="s">
        <v>710</v>
      </c>
      <c r="C565" s="631" t="s">
        <v>710</v>
      </c>
      <c r="D565" s="631" t="s">
        <v>710</v>
      </c>
      <c r="E565" s="631" t="s">
        <v>512</v>
      </c>
      <c r="F565" s="631" t="s">
        <v>1061</v>
      </c>
      <c r="G565" s="632" t="s">
        <v>514</v>
      </c>
      <c r="H565" s="631" t="s">
        <v>515</v>
      </c>
      <c r="I565" s="631" t="s">
        <v>525</v>
      </c>
      <c r="J565" s="631">
        <v>19</v>
      </c>
      <c r="K565" s="633">
        <v>1676279</v>
      </c>
      <c r="L565" s="634" t="s">
        <v>1054</v>
      </c>
      <c r="M565" s="635" t="s">
        <v>518</v>
      </c>
      <c r="N565" s="636">
        <v>1676279</v>
      </c>
      <c r="O565" s="636" cm="1">
        <f t="array" ref="O565">_xlfn.IFS(J565 = 77, N565*265, J565=19, N565, J565=69, N565*28, J565=61, N565*4, J565=96, N565*22200)</f>
        <v>1676279</v>
      </c>
    </row>
    <row r="566" spans="1:15" hidden="1">
      <c r="A566" s="631" t="s">
        <v>1145</v>
      </c>
      <c r="B566" s="631" t="s">
        <v>710</v>
      </c>
      <c r="C566" s="631" t="s">
        <v>710</v>
      </c>
      <c r="D566" s="631" t="s">
        <v>710</v>
      </c>
      <c r="E566" s="631" t="s">
        <v>512</v>
      </c>
      <c r="F566" s="631" t="s">
        <v>1061</v>
      </c>
      <c r="G566" s="632" t="s">
        <v>514</v>
      </c>
      <c r="H566" s="631" t="s">
        <v>515</v>
      </c>
      <c r="I566" s="631" t="s">
        <v>516</v>
      </c>
      <c r="J566" s="631">
        <v>77</v>
      </c>
      <c r="K566" s="633">
        <v>0</v>
      </c>
      <c r="L566" s="634" t="s">
        <v>1054</v>
      </c>
      <c r="M566" s="635" t="s">
        <v>518</v>
      </c>
      <c r="N566" s="636">
        <v>0</v>
      </c>
      <c r="O566" s="636" cm="1">
        <f t="array" ref="O566">_xlfn.IFS(J566 = 77, N566*265, J566=19, N566, J566=69, N566*28, J566=61, N566*4, J566=96, N566*22200)</f>
        <v>0</v>
      </c>
    </row>
    <row r="567" spans="1:15" hidden="1">
      <c r="A567" s="631" t="s">
        <v>1145</v>
      </c>
      <c r="B567" s="631" t="s">
        <v>710</v>
      </c>
      <c r="C567" s="631" t="s">
        <v>710</v>
      </c>
      <c r="D567" s="631" t="s">
        <v>710</v>
      </c>
      <c r="E567" s="631" t="s">
        <v>512</v>
      </c>
      <c r="F567" s="631" t="s">
        <v>1061</v>
      </c>
      <c r="G567" s="632" t="s">
        <v>514</v>
      </c>
      <c r="H567" s="631" t="s">
        <v>515</v>
      </c>
      <c r="I567" s="631" t="s">
        <v>535</v>
      </c>
      <c r="J567" s="631">
        <v>69</v>
      </c>
      <c r="K567" s="633">
        <v>463807</v>
      </c>
      <c r="L567" s="634" t="s">
        <v>1054</v>
      </c>
      <c r="M567" s="635" t="s">
        <v>518</v>
      </c>
      <c r="N567" s="636">
        <v>463807</v>
      </c>
      <c r="O567" s="636" cm="1">
        <f t="array" ref="O567">_xlfn.IFS(J567 = 77, N567*265, J567=19, N567, J567=69, N567*28, J567=61, N567*4, J567=96, N567*22200)</f>
        <v>12986596</v>
      </c>
    </row>
    <row r="568" spans="1:15" hidden="1">
      <c r="A568" s="631" t="s">
        <v>1146</v>
      </c>
      <c r="B568" s="631" t="s">
        <v>738</v>
      </c>
      <c r="C568" s="631" t="s">
        <v>1147</v>
      </c>
      <c r="D568" s="631" t="s">
        <v>1148</v>
      </c>
      <c r="E568" s="631" t="s">
        <v>512</v>
      </c>
      <c r="F568" s="631" t="s">
        <v>1061</v>
      </c>
      <c r="G568" s="632" t="s">
        <v>514</v>
      </c>
      <c r="H568" s="631" t="s">
        <v>515</v>
      </c>
      <c r="I568" s="631" t="s">
        <v>525</v>
      </c>
      <c r="J568" s="631">
        <v>19</v>
      </c>
      <c r="K568" s="633">
        <v>1718918</v>
      </c>
      <c r="L568" s="634" t="s">
        <v>1054</v>
      </c>
      <c r="M568" s="635" t="s">
        <v>518</v>
      </c>
      <c r="N568" s="636">
        <v>1718918</v>
      </c>
      <c r="O568" s="636" cm="1">
        <f t="array" ref="O568">_xlfn.IFS(J568 = 77, N568*265, J568=19, N568, J568=69, N568*28, J568=61, N568*4, J568=96, N568*22200)</f>
        <v>1718918</v>
      </c>
    </row>
    <row r="569" spans="1:15" hidden="1">
      <c r="A569" s="631" t="s">
        <v>1146</v>
      </c>
      <c r="B569" s="631" t="s">
        <v>738</v>
      </c>
      <c r="C569" s="631" t="s">
        <v>1147</v>
      </c>
      <c r="D569" s="631" t="s">
        <v>1148</v>
      </c>
      <c r="E569" s="631" t="s">
        <v>512</v>
      </c>
      <c r="F569" s="631" t="s">
        <v>1061</v>
      </c>
      <c r="G569" s="632" t="s">
        <v>514</v>
      </c>
      <c r="H569" s="631" t="s">
        <v>515</v>
      </c>
      <c r="I569" s="631" t="s">
        <v>516</v>
      </c>
      <c r="J569" s="631">
        <v>77</v>
      </c>
      <c r="K569" s="633">
        <v>0</v>
      </c>
      <c r="L569" s="634" t="s">
        <v>1054</v>
      </c>
      <c r="M569" s="635" t="s">
        <v>518</v>
      </c>
      <c r="N569" s="636">
        <v>0</v>
      </c>
      <c r="O569" s="636" cm="1">
        <f t="array" ref="O569">_xlfn.IFS(J569 = 77, N569*265, J569=19, N569, J569=69, N569*28, J569=61, N569*4, J569=96, N569*22200)</f>
        <v>0</v>
      </c>
    </row>
    <row r="570" spans="1:15" hidden="1">
      <c r="A570" s="631" t="s">
        <v>1146</v>
      </c>
      <c r="B570" s="631" t="s">
        <v>738</v>
      </c>
      <c r="C570" s="631" t="s">
        <v>1147</v>
      </c>
      <c r="D570" s="631" t="s">
        <v>1148</v>
      </c>
      <c r="E570" s="631" t="s">
        <v>512</v>
      </c>
      <c r="F570" s="631" t="s">
        <v>1061</v>
      </c>
      <c r="G570" s="632" t="s">
        <v>514</v>
      </c>
      <c r="H570" s="631" t="s">
        <v>515</v>
      </c>
      <c r="I570" s="631" t="s">
        <v>535</v>
      </c>
      <c r="J570" s="631">
        <v>69</v>
      </c>
      <c r="K570" s="633">
        <v>585400</v>
      </c>
      <c r="L570" s="634" t="s">
        <v>1054</v>
      </c>
      <c r="M570" s="635" t="s">
        <v>518</v>
      </c>
      <c r="N570" s="636">
        <v>585400</v>
      </c>
      <c r="O570" s="636" cm="1">
        <f t="array" ref="O570">_xlfn.IFS(J570 = 77, N570*265, J570=19, N570, J570=69, N570*28, J570=61, N570*4, J570=96, N570*22200)</f>
        <v>16391200</v>
      </c>
    </row>
    <row r="571" spans="1:15" hidden="1">
      <c r="A571" s="631" t="s">
        <v>1070</v>
      </c>
      <c r="B571" s="631" t="s">
        <v>520</v>
      </c>
      <c r="C571" s="631" t="s">
        <v>1071</v>
      </c>
      <c r="D571" s="631" t="s">
        <v>1072</v>
      </c>
      <c r="E571" s="631" t="s">
        <v>512</v>
      </c>
      <c r="F571" s="631" t="s">
        <v>903</v>
      </c>
      <c r="G571" s="632" t="s">
        <v>514</v>
      </c>
      <c r="H571" s="631" t="s">
        <v>515</v>
      </c>
      <c r="I571" s="631" t="s">
        <v>525</v>
      </c>
      <c r="J571" s="631">
        <v>19</v>
      </c>
      <c r="K571" s="633">
        <v>0</v>
      </c>
      <c r="L571" s="634" t="s">
        <v>1054</v>
      </c>
      <c r="M571" s="635" t="s">
        <v>518</v>
      </c>
      <c r="N571" s="636">
        <v>0</v>
      </c>
      <c r="O571" s="636" cm="1">
        <f t="array" ref="O571">_xlfn.IFS(J571 = 77, N571*265, J571=19, N571, J571=69, N571*28, J571=61, N571*4, J571=96, N571*22200)</f>
        <v>0</v>
      </c>
    </row>
    <row r="572" spans="1:15" hidden="1">
      <c r="A572" s="631" t="s">
        <v>1149</v>
      </c>
      <c r="B572" s="631" t="s">
        <v>1150</v>
      </c>
      <c r="C572" s="631" t="s">
        <v>1150</v>
      </c>
      <c r="D572" s="631" t="s">
        <v>1151</v>
      </c>
      <c r="E572" s="631" t="s">
        <v>512</v>
      </c>
      <c r="F572" s="631" t="s">
        <v>1057</v>
      </c>
      <c r="G572" s="632" t="s">
        <v>514</v>
      </c>
      <c r="H572" s="631" t="s">
        <v>515</v>
      </c>
      <c r="I572" s="631" t="s">
        <v>525</v>
      </c>
      <c r="J572" s="631">
        <v>19</v>
      </c>
      <c r="K572" s="633">
        <v>0</v>
      </c>
      <c r="L572" s="634" t="s">
        <v>1054</v>
      </c>
      <c r="M572" s="635" t="s">
        <v>518</v>
      </c>
      <c r="N572" s="636">
        <v>0</v>
      </c>
      <c r="O572" s="636" cm="1">
        <f t="array" ref="O572">_xlfn.IFS(J572 = 77, N572*265, J572=19, N572, J572=69, N572*28, J572=61, N572*4, J572=96, N572*22200)</f>
        <v>0</v>
      </c>
    </row>
    <row r="573" spans="1:15" hidden="1">
      <c r="A573" s="631" t="s">
        <v>1149</v>
      </c>
      <c r="B573" s="631" t="s">
        <v>1150</v>
      </c>
      <c r="C573" s="631" t="s">
        <v>1150</v>
      </c>
      <c r="D573" s="631" t="s">
        <v>1151</v>
      </c>
      <c r="E573" s="631" t="s">
        <v>512</v>
      </c>
      <c r="F573" s="631" t="s">
        <v>1057</v>
      </c>
      <c r="G573" s="632" t="s">
        <v>514</v>
      </c>
      <c r="H573" s="631" t="s">
        <v>515</v>
      </c>
      <c r="I573" s="631" t="s">
        <v>535</v>
      </c>
      <c r="J573" s="631">
        <v>69</v>
      </c>
      <c r="K573" s="633">
        <v>0</v>
      </c>
      <c r="L573" s="634" t="s">
        <v>1054</v>
      </c>
      <c r="M573" s="635" t="s">
        <v>518</v>
      </c>
      <c r="N573" s="636">
        <v>0</v>
      </c>
      <c r="O573" s="636" cm="1">
        <f t="array" ref="O573">_xlfn.IFS(J573 = 77, N573*265, J573=19, N573, J573=69, N573*28, J573=61, N573*4, J573=96, N573*22200)</f>
        <v>0</v>
      </c>
    </row>
    <row r="574" spans="1:15" hidden="1">
      <c r="A574" s="631" t="s">
        <v>1152</v>
      </c>
      <c r="B574" s="631" t="s">
        <v>520</v>
      </c>
      <c r="C574" s="631" t="s">
        <v>1071</v>
      </c>
      <c r="D574" s="631" t="s">
        <v>1153</v>
      </c>
      <c r="E574" s="631" t="s">
        <v>512</v>
      </c>
      <c r="F574" s="631" t="s">
        <v>1057</v>
      </c>
      <c r="G574" s="632" t="s">
        <v>514</v>
      </c>
      <c r="H574" s="631" t="s">
        <v>515</v>
      </c>
      <c r="I574" s="631" t="s">
        <v>525</v>
      </c>
      <c r="J574" s="631">
        <v>19</v>
      </c>
      <c r="K574" s="633">
        <v>0</v>
      </c>
      <c r="L574" s="634" t="s">
        <v>1054</v>
      </c>
      <c r="M574" s="635" t="s">
        <v>518</v>
      </c>
      <c r="N574" s="636">
        <v>0</v>
      </c>
      <c r="O574" s="636" cm="1">
        <f t="array" ref="O574">_xlfn.IFS(J574 = 77, N574*265, J574=19, N574, J574=69, N574*28, J574=61, N574*4, J574=96, N574*22200)</f>
        <v>0</v>
      </c>
    </row>
    <row r="575" spans="1:15" hidden="1">
      <c r="A575" s="631" t="s">
        <v>1152</v>
      </c>
      <c r="B575" s="631" t="s">
        <v>520</v>
      </c>
      <c r="C575" s="631" t="s">
        <v>1071</v>
      </c>
      <c r="D575" s="631" t="s">
        <v>1153</v>
      </c>
      <c r="E575" s="631" t="s">
        <v>512</v>
      </c>
      <c r="F575" s="631" t="s">
        <v>1057</v>
      </c>
      <c r="G575" s="632" t="s">
        <v>514</v>
      </c>
      <c r="H575" s="631" t="s">
        <v>515</v>
      </c>
      <c r="I575" s="631" t="s">
        <v>516</v>
      </c>
      <c r="J575" s="631">
        <v>77</v>
      </c>
      <c r="K575" s="633">
        <v>0</v>
      </c>
      <c r="L575" s="634" t="s">
        <v>1054</v>
      </c>
      <c r="M575" s="635" t="s">
        <v>518</v>
      </c>
      <c r="N575" s="636">
        <v>0</v>
      </c>
      <c r="O575" s="636" cm="1">
        <f t="array" ref="O575">_xlfn.IFS(J575 = 77, N575*265, J575=19, N575, J575=69, N575*28, J575=61, N575*4, J575=96, N575*22200)</f>
        <v>0</v>
      </c>
    </row>
    <row r="576" spans="1:15" hidden="1">
      <c r="A576" s="631" t="s">
        <v>1152</v>
      </c>
      <c r="B576" s="631" t="s">
        <v>520</v>
      </c>
      <c r="C576" s="631" t="s">
        <v>1071</v>
      </c>
      <c r="D576" s="631" t="s">
        <v>1153</v>
      </c>
      <c r="E576" s="631" t="s">
        <v>512</v>
      </c>
      <c r="F576" s="631" t="s">
        <v>1057</v>
      </c>
      <c r="G576" s="632" t="s">
        <v>514</v>
      </c>
      <c r="H576" s="631" t="s">
        <v>515</v>
      </c>
      <c r="I576" s="631" t="s">
        <v>535</v>
      </c>
      <c r="J576" s="631">
        <v>69</v>
      </c>
      <c r="K576" s="633">
        <v>0</v>
      </c>
      <c r="L576" s="634" t="s">
        <v>1054</v>
      </c>
      <c r="M576" s="635" t="s">
        <v>518</v>
      </c>
      <c r="N576" s="636">
        <v>0</v>
      </c>
      <c r="O576" s="636" cm="1">
        <f t="array" ref="O576">_xlfn.IFS(J576 = 77, N576*265, J576=19, N576, J576=69, N576*28, J576=61, N576*4, J576=96, N576*22200)</f>
        <v>0</v>
      </c>
    </row>
    <row r="577" spans="1:15" hidden="1">
      <c r="A577" s="631" t="s">
        <v>1154</v>
      </c>
      <c r="B577" s="631" t="s">
        <v>716</v>
      </c>
      <c r="C577" s="631" t="s">
        <v>717</v>
      </c>
      <c r="D577" s="631" t="s">
        <v>1155</v>
      </c>
      <c r="E577" s="631" t="s">
        <v>512</v>
      </c>
      <c r="F577" s="631" t="s">
        <v>1057</v>
      </c>
      <c r="G577" s="632" t="s">
        <v>514</v>
      </c>
      <c r="H577" s="631" t="s">
        <v>515</v>
      </c>
      <c r="I577" s="631" t="s">
        <v>525</v>
      </c>
      <c r="J577" s="631">
        <v>19</v>
      </c>
      <c r="K577" s="633">
        <v>0</v>
      </c>
      <c r="L577" s="634" t="s">
        <v>1054</v>
      </c>
      <c r="M577" s="635" t="s">
        <v>518</v>
      </c>
      <c r="N577" s="636">
        <v>0</v>
      </c>
      <c r="O577" s="636" cm="1">
        <f t="array" ref="O577">_xlfn.IFS(J577 = 77, N577*265, J577=19, N577, J577=69, N577*28, J577=61, N577*4, J577=96, N577*22200)</f>
        <v>0</v>
      </c>
    </row>
    <row r="578" spans="1:15" hidden="1">
      <c r="A578" s="631" t="s">
        <v>1154</v>
      </c>
      <c r="B578" s="631" t="s">
        <v>716</v>
      </c>
      <c r="C578" s="631" t="s">
        <v>717</v>
      </c>
      <c r="D578" s="631" t="s">
        <v>1155</v>
      </c>
      <c r="E578" s="631" t="s">
        <v>512</v>
      </c>
      <c r="F578" s="631" t="s">
        <v>1057</v>
      </c>
      <c r="G578" s="632" t="s">
        <v>514</v>
      </c>
      <c r="H578" s="631" t="s">
        <v>515</v>
      </c>
      <c r="I578" s="631" t="s">
        <v>516</v>
      </c>
      <c r="J578" s="631">
        <v>77</v>
      </c>
      <c r="K578" s="633">
        <v>0</v>
      </c>
      <c r="L578" s="634" t="s">
        <v>1054</v>
      </c>
      <c r="M578" s="635" t="s">
        <v>518</v>
      </c>
      <c r="N578" s="636">
        <v>0</v>
      </c>
      <c r="O578" s="636" cm="1">
        <f t="array" ref="O578">_xlfn.IFS(J578 = 77, N578*265, J578=19, N578, J578=69, N578*28, J578=61, N578*4, J578=96, N578*22200)</f>
        <v>0</v>
      </c>
    </row>
    <row r="579" spans="1:15" hidden="1">
      <c r="A579" s="631" t="s">
        <v>1154</v>
      </c>
      <c r="B579" s="631" t="s">
        <v>716</v>
      </c>
      <c r="C579" s="631" t="s">
        <v>717</v>
      </c>
      <c r="D579" s="631" t="s">
        <v>1155</v>
      </c>
      <c r="E579" s="631" t="s">
        <v>512</v>
      </c>
      <c r="F579" s="631" t="s">
        <v>1057</v>
      </c>
      <c r="G579" s="632" t="s">
        <v>514</v>
      </c>
      <c r="H579" s="631" t="s">
        <v>515</v>
      </c>
      <c r="I579" s="631" t="s">
        <v>535</v>
      </c>
      <c r="J579" s="631">
        <v>69</v>
      </c>
      <c r="K579" s="633">
        <v>0</v>
      </c>
      <c r="L579" s="634" t="s">
        <v>1054</v>
      </c>
      <c r="M579" s="635" t="s">
        <v>518</v>
      </c>
      <c r="N579" s="636">
        <v>0</v>
      </c>
      <c r="O579" s="636" cm="1">
        <f t="array" ref="O579">_xlfn.IFS(J579 = 77, N579*265, J579=19, N579, J579=69, N579*28, J579=61, N579*4, J579=96, N579*22200)</f>
        <v>0</v>
      </c>
    </row>
    <row r="580" spans="1:15" hidden="1">
      <c r="A580" s="631" t="s">
        <v>1156</v>
      </c>
      <c r="B580" s="631" t="s">
        <v>574</v>
      </c>
      <c r="C580" s="631" t="s">
        <v>575</v>
      </c>
      <c r="D580" s="631" t="s">
        <v>1157</v>
      </c>
      <c r="E580" s="631" t="s">
        <v>512</v>
      </c>
      <c r="F580" s="631" t="s">
        <v>1057</v>
      </c>
      <c r="G580" s="632" t="s">
        <v>514</v>
      </c>
      <c r="H580" s="631" t="s">
        <v>515</v>
      </c>
      <c r="I580" s="631" t="s">
        <v>525</v>
      </c>
      <c r="J580" s="631">
        <v>19</v>
      </c>
      <c r="K580" s="633">
        <v>0</v>
      </c>
      <c r="L580" s="634" t="s">
        <v>1054</v>
      </c>
      <c r="M580" s="635" t="s">
        <v>518</v>
      </c>
      <c r="N580" s="636">
        <v>0</v>
      </c>
      <c r="O580" s="636" cm="1">
        <f t="array" ref="O580">_xlfn.IFS(J580 = 77, N580*265, J580=19, N580, J580=69, N580*28, J580=61, N580*4, J580=96, N580*22200)</f>
        <v>0</v>
      </c>
    </row>
    <row r="581" spans="1:15" hidden="1">
      <c r="A581" s="631" t="s">
        <v>1156</v>
      </c>
      <c r="B581" s="631" t="s">
        <v>574</v>
      </c>
      <c r="C581" s="631" t="s">
        <v>575</v>
      </c>
      <c r="D581" s="631" t="s">
        <v>1157</v>
      </c>
      <c r="E581" s="631" t="s">
        <v>512</v>
      </c>
      <c r="F581" s="631" t="s">
        <v>1057</v>
      </c>
      <c r="G581" s="632" t="s">
        <v>514</v>
      </c>
      <c r="H581" s="631" t="s">
        <v>515</v>
      </c>
      <c r="I581" s="631" t="s">
        <v>535</v>
      </c>
      <c r="J581" s="631">
        <v>69</v>
      </c>
      <c r="K581" s="633">
        <v>0</v>
      </c>
      <c r="L581" s="634" t="s">
        <v>1054</v>
      </c>
      <c r="M581" s="635" t="s">
        <v>518</v>
      </c>
      <c r="N581" s="636">
        <v>0</v>
      </c>
      <c r="O581" s="636" cm="1">
        <f t="array" ref="O581">_xlfn.IFS(J581 = 77, N581*265, J581=19, N581, J581=69, N581*28, J581=61, N581*4, J581=96, N581*22200)</f>
        <v>0</v>
      </c>
    </row>
    <row r="582" spans="1:15" hidden="1">
      <c r="A582" s="631" t="s">
        <v>1062</v>
      </c>
      <c r="B582" s="631" t="s">
        <v>1002</v>
      </c>
      <c r="C582" s="631" t="s">
        <v>1002</v>
      </c>
      <c r="D582" s="631" t="s">
        <v>1063</v>
      </c>
      <c r="E582" s="631" t="s">
        <v>512</v>
      </c>
      <c r="F582" s="631" t="s">
        <v>1057</v>
      </c>
      <c r="G582" s="632" t="s">
        <v>514</v>
      </c>
      <c r="H582" s="631" t="s">
        <v>515</v>
      </c>
      <c r="I582" s="631" t="s">
        <v>525</v>
      </c>
      <c r="J582" s="631">
        <v>19</v>
      </c>
      <c r="K582" s="633">
        <v>0</v>
      </c>
      <c r="L582" s="634" t="s">
        <v>1054</v>
      </c>
      <c r="M582" s="635" t="s">
        <v>518</v>
      </c>
      <c r="N582" s="636">
        <v>0</v>
      </c>
      <c r="O582" s="636" cm="1">
        <f t="array" ref="O582">_xlfn.IFS(J582 = 77, N582*265, J582=19, N582, J582=69, N582*28, J582=61, N582*4, J582=96, N582*22200)</f>
        <v>0</v>
      </c>
    </row>
    <row r="583" spans="1:15" hidden="1">
      <c r="A583" s="631" t="s">
        <v>1062</v>
      </c>
      <c r="B583" s="631" t="s">
        <v>1002</v>
      </c>
      <c r="C583" s="631" t="s">
        <v>1002</v>
      </c>
      <c r="D583" s="631" t="s">
        <v>1063</v>
      </c>
      <c r="E583" s="631" t="s">
        <v>512</v>
      </c>
      <c r="F583" s="631" t="s">
        <v>1057</v>
      </c>
      <c r="G583" s="632" t="s">
        <v>514</v>
      </c>
      <c r="H583" s="631" t="s">
        <v>515</v>
      </c>
      <c r="I583" s="631" t="s">
        <v>516</v>
      </c>
      <c r="J583" s="631">
        <v>77</v>
      </c>
      <c r="K583" s="633">
        <v>0</v>
      </c>
      <c r="L583" s="634" t="s">
        <v>1054</v>
      </c>
      <c r="M583" s="635" t="s">
        <v>518</v>
      </c>
      <c r="N583" s="636">
        <v>0</v>
      </c>
      <c r="O583" s="636" cm="1">
        <f t="array" ref="O583">_xlfn.IFS(J583 = 77, N583*265, J583=19, N583, J583=69, N583*28, J583=61, N583*4, J583=96, N583*22200)</f>
        <v>0</v>
      </c>
    </row>
    <row r="584" spans="1:15" hidden="1">
      <c r="A584" s="631" t="s">
        <v>1158</v>
      </c>
      <c r="B584" s="631" t="s">
        <v>614</v>
      </c>
      <c r="C584" s="631" t="s">
        <v>614</v>
      </c>
      <c r="D584" s="631" t="s">
        <v>1159</v>
      </c>
      <c r="E584" s="631" t="s">
        <v>512</v>
      </c>
      <c r="F584" s="631" t="s">
        <v>1057</v>
      </c>
      <c r="G584" s="632" t="s">
        <v>514</v>
      </c>
      <c r="H584" s="631" t="s">
        <v>515</v>
      </c>
      <c r="I584" s="631" t="s">
        <v>525</v>
      </c>
      <c r="J584" s="631">
        <v>19</v>
      </c>
      <c r="K584" s="633">
        <v>0</v>
      </c>
      <c r="L584" s="634" t="s">
        <v>1054</v>
      </c>
      <c r="M584" s="635" t="s">
        <v>518</v>
      </c>
      <c r="N584" s="636">
        <v>0</v>
      </c>
      <c r="O584" s="636" cm="1">
        <f t="array" ref="O584">_xlfn.IFS(J584 = 77, N584*265, J584=19, N584, J584=69, N584*28, J584=61, N584*4, J584=96, N584*22200)</f>
        <v>0</v>
      </c>
    </row>
    <row r="585" spans="1:15" hidden="1">
      <c r="A585" s="631" t="s">
        <v>1158</v>
      </c>
      <c r="B585" s="631" t="s">
        <v>614</v>
      </c>
      <c r="C585" s="631" t="s">
        <v>614</v>
      </c>
      <c r="D585" s="631" t="s">
        <v>1159</v>
      </c>
      <c r="E585" s="631" t="s">
        <v>512</v>
      </c>
      <c r="F585" s="631" t="s">
        <v>1057</v>
      </c>
      <c r="G585" s="632" t="s">
        <v>514</v>
      </c>
      <c r="H585" s="631" t="s">
        <v>515</v>
      </c>
      <c r="I585" s="631" t="s">
        <v>516</v>
      </c>
      <c r="J585" s="631">
        <v>77</v>
      </c>
      <c r="K585" s="633">
        <v>0</v>
      </c>
      <c r="L585" s="634" t="s">
        <v>1054</v>
      </c>
      <c r="M585" s="635" t="s">
        <v>518</v>
      </c>
      <c r="N585" s="636">
        <v>0</v>
      </c>
      <c r="O585" s="636" cm="1">
        <f t="array" ref="O585">_xlfn.IFS(J585 = 77, N585*265, J585=19, N585, J585=69, N585*28, J585=61, N585*4, J585=96, N585*22200)</f>
        <v>0</v>
      </c>
    </row>
    <row r="586" spans="1:15" hidden="1">
      <c r="A586" s="631" t="s">
        <v>1158</v>
      </c>
      <c r="B586" s="631" t="s">
        <v>614</v>
      </c>
      <c r="C586" s="631" t="s">
        <v>614</v>
      </c>
      <c r="D586" s="631" t="s">
        <v>1159</v>
      </c>
      <c r="E586" s="631" t="s">
        <v>512</v>
      </c>
      <c r="F586" s="631" t="s">
        <v>1057</v>
      </c>
      <c r="G586" s="632" t="s">
        <v>514</v>
      </c>
      <c r="H586" s="631" t="s">
        <v>515</v>
      </c>
      <c r="I586" s="631" t="s">
        <v>535</v>
      </c>
      <c r="J586" s="631">
        <v>69</v>
      </c>
      <c r="K586" s="633">
        <v>0</v>
      </c>
      <c r="L586" s="634" t="s">
        <v>1054</v>
      </c>
      <c r="M586" s="635" t="s">
        <v>518</v>
      </c>
      <c r="N586" s="636">
        <v>0</v>
      </c>
      <c r="O586" s="636" cm="1">
        <f t="array" ref="O586">_xlfn.IFS(J586 = 77, N586*265, J586=19, N586, J586=69, N586*28, J586=61, N586*4, J586=96, N586*22200)</f>
        <v>0</v>
      </c>
    </row>
    <row r="587" spans="1:15" hidden="1">
      <c r="A587" s="631" t="s">
        <v>1074</v>
      </c>
      <c r="B587" s="631" t="s">
        <v>510</v>
      </c>
      <c r="C587" s="631" t="s">
        <v>510</v>
      </c>
      <c r="D587" s="631" t="s">
        <v>1075</v>
      </c>
      <c r="E587" s="631" t="s">
        <v>512</v>
      </c>
      <c r="F587" s="631" t="s">
        <v>1057</v>
      </c>
      <c r="G587" s="632" t="s">
        <v>514</v>
      </c>
      <c r="H587" s="631" t="s">
        <v>515</v>
      </c>
      <c r="I587" s="631" t="s">
        <v>525</v>
      </c>
      <c r="J587" s="631">
        <v>19</v>
      </c>
      <c r="K587" s="633">
        <v>0</v>
      </c>
      <c r="L587" s="634" t="s">
        <v>1054</v>
      </c>
      <c r="M587" s="635" t="s">
        <v>518</v>
      </c>
      <c r="N587" s="636">
        <v>0</v>
      </c>
      <c r="O587" s="636" cm="1">
        <f t="array" ref="O587">_xlfn.IFS(J587 = 77, N587*265, J587=19, N587, J587=69, N587*28, J587=61, N587*4, J587=96, N587*22200)</f>
        <v>0</v>
      </c>
    </row>
    <row r="588" spans="1:15" hidden="1">
      <c r="A588" s="631" t="s">
        <v>1074</v>
      </c>
      <c r="B588" s="631" t="s">
        <v>510</v>
      </c>
      <c r="C588" s="631" t="s">
        <v>510</v>
      </c>
      <c r="D588" s="631" t="s">
        <v>1075</v>
      </c>
      <c r="E588" s="631" t="s">
        <v>512</v>
      </c>
      <c r="F588" s="631" t="s">
        <v>1057</v>
      </c>
      <c r="G588" s="632" t="s">
        <v>514</v>
      </c>
      <c r="H588" s="631" t="s">
        <v>515</v>
      </c>
      <c r="I588" s="631" t="s">
        <v>535</v>
      </c>
      <c r="J588" s="631">
        <v>69</v>
      </c>
      <c r="K588" s="633">
        <v>0</v>
      </c>
      <c r="L588" s="634" t="s">
        <v>1054</v>
      </c>
      <c r="M588" s="635" t="s">
        <v>518</v>
      </c>
      <c r="N588" s="636">
        <v>0</v>
      </c>
      <c r="O588" s="636" cm="1">
        <f t="array" ref="O588">_xlfn.IFS(J588 = 77, N588*265, J588=19, N588, J588=69, N588*28, J588=61, N588*4, J588=96, N588*22200)</f>
        <v>0</v>
      </c>
    </row>
    <row r="589" spans="1:15" hidden="1">
      <c r="A589" s="631" t="s">
        <v>1160</v>
      </c>
      <c r="B589" s="631" t="s">
        <v>527</v>
      </c>
      <c r="C589" s="631" t="s">
        <v>527</v>
      </c>
      <c r="D589" s="631" t="s">
        <v>1161</v>
      </c>
      <c r="E589" s="631" t="s">
        <v>512</v>
      </c>
      <c r="F589" s="631" t="s">
        <v>1057</v>
      </c>
      <c r="G589" s="632" t="s">
        <v>514</v>
      </c>
      <c r="H589" s="631" t="s">
        <v>515</v>
      </c>
      <c r="I589" s="631" t="s">
        <v>525</v>
      </c>
      <c r="J589" s="631">
        <v>19</v>
      </c>
      <c r="K589" s="633">
        <v>0</v>
      </c>
      <c r="L589" s="634" t="s">
        <v>1054</v>
      </c>
      <c r="M589" s="635" t="s">
        <v>518</v>
      </c>
      <c r="N589" s="636">
        <v>0</v>
      </c>
      <c r="O589" s="636" cm="1">
        <f t="array" ref="O589">_xlfn.IFS(J589 = 77, N589*265, J589=19, N589, J589=69, N589*28, J589=61, N589*4, J589=96, N589*22200)</f>
        <v>0</v>
      </c>
    </row>
    <row r="590" spans="1:15" hidden="1">
      <c r="A590" s="631" t="s">
        <v>1160</v>
      </c>
      <c r="B590" s="631" t="s">
        <v>527</v>
      </c>
      <c r="C590" s="631" t="s">
        <v>527</v>
      </c>
      <c r="D590" s="631" t="s">
        <v>1161</v>
      </c>
      <c r="E590" s="631" t="s">
        <v>512</v>
      </c>
      <c r="F590" s="631" t="s">
        <v>1057</v>
      </c>
      <c r="G590" s="632" t="s">
        <v>514</v>
      </c>
      <c r="H590" s="631" t="s">
        <v>515</v>
      </c>
      <c r="I590" s="631" t="s">
        <v>516</v>
      </c>
      <c r="J590" s="631">
        <v>77</v>
      </c>
      <c r="K590" s="633">
        <v>0</v>
      </c>
      <c r="L590" s="634" t="s">
        <v>1054</v>
      </c>
      <c r="M590" s="635" t="s">
        <v>518</v>
      </c>
      <c r="N590" s="636">
        <v>0</v>
      </c>
      <c r="O590" s="636" cm="1">
        <f t="array" ref="O590">_xlfn.IFS(J590 = 77, N590*265, J590=19, N590, J590=69, N590*28, J590=61, N590*4, J590=96, N590*22200)</f>
        <v>0</v>
      </c>
    </row>
    <row r="591" spans="1:15" hidden="1">
      <c r="A591" s="631" t="s">
        <v>1160</v>
      </c>
      <c r="B591" s="631" t="s">
        <v>527</v>
      </c>
      <c r="C591" s="631" t="s">
        <v>527</v>
      </c>
      <c r="D591" s="631" t="s">
        <v>1161</v>
      </c>
      <c r="E591" s="631" t="s">
        <v>512</v>
      </c>
      <c r="F591" s="631" t="s">
        <v>1057</v>
      </c>
      <c r="G591" s="632" t="s">
        <v>514</v>
      </c>
      <c r="H591" s="631" t="s">
        <v>515</v>
      </c>
      <c r="I591" s="631" t="s">
        <v>535</v>
      </c>
      <c r="J591" s="631">
        <v>69</v>
      </c>
      <c r="K591" s="633">
        <v>0</v>
      </c>
      <c r="L591" s="634" t="s">
        <v>1054</v>
      </c>
      <c r="M591" s="635" t="s">
        <v>518</v>
      </c>
      <c r="N591" s="636">
        <v>0</v>
      </c>
      <c r="O591" s="636" cm="1">
        <f t="array" ref="O591">_xlfn.IFS(J591 = 77, N591*265, J591=19, N591, J591=69, N591*28, J591=61, N591*4, J591=96, N591*22200)</f>
        <v>0</v>
      </c>
    </row>
    <row r="592" spans="1:15" hidden="1">
      <c r="A592" s="631" t="s">
        <v>1162</v>
      </c>
      <c r="B592" s="631" t="s">
        <v>545</v>
      </c>
      <c r="C592" s="631" t="s">
        <v>545</v>
      </c>
      <c r="D592" s="631" t="s">
        <v>1163</v>
      </c>
      <c r="E592" s="631" t="s">
        <v>512</v>
      </c>
      <c r="F592" s="631" t="s">
        <v>1061</v>
      </c>
      <c r="G592" s="632" t="s">
        <v>514</v>
      </c>
      <c r="H592" s="631" t="s">
        <v>515</v>
      </c>
      <c r="I592" s="631" t="s">
        <v>525</v>
      </c>
      <c r="J592" s="631">
        <v>19</v>
      </c>
      <c r="K592" s="633">
        <v>0</v>
      </c>
      <c r="L592" s="634" t="s">
        <v>1054</v>
      </c>
      <c r="M592" s="635" t="s">
        <v>518</v>
      </c>
      <c r="N592" s="636">
        <v>0</v>
      </c>
      <c r="O592" s="636" cm="1">
        <f t="array" ref="O592">_xlfn.IFS(J592 = 77, N592*265, J592=19, N592, J592=69, N592*28, J592=61, N592*4, J592=96, N592*22200)</f>
        <v>0</v>
      </c>
    </row>
    <row r="593" spans="1:15" hidden="1">
      <c r="A593" s="631" t="s">
        <v>1162</v>
      </c>
      <c r="B593" s="631" t="s">
        <v>545</v>
      </c>
      <c r="C593" s="631" t="s">
        <v>545</v>
      </c>
      <c r="D593" s="631" t="s">
        <v>1163</v>
      </c>
      <c r="E593" s="631" t="s">
        <v>512</v>
      </c>
      <c r="F593" s="631" t="s">
        <v>1061</v>
      </c>
      <c r="G593" s="632" t="s">
        <v>514</v>
      </c>
      <c r="H593" s="631" t="s">
        <v>515</v>
      </c>
      <c r="I593" s="631" t="s">
        <v>516</v>
      </c>
      <c r="J593" s="631">
        <v>77</v>
      </c>
      <c r="K593" s="633">
        <v>0</v>
      </c>
      <c r="L593" s="634" t="s">
        <v>1054</v>
      </c>
      <c r="M593" s="635" t="s">
        <v>518</v>
      </c>
      <c r="N593" s="636">
        <v>0</v>
      </c>
      <c r="O593" s="636" cm="1">
        <f t="array" ref="O593">_xlfn.IFS(J593 = 77, N593*265, J593=19, N593, J593=69, N593*28, J593=61, N593*4, J593=96, N593*22200)</f>
        <v>0</v>
      </c>
    </row>
    <row r="594" spans="1:15" hidden="1">
      <c r="A594" s="631" t="s">
        <v>1162</v>
      </c>
      <c r="B594" s="631" t="s">
        <v>545</v>
      </c>
      <c r="C594" s="631" t="s">
        <v>545</v>
      </c>
      <c r="D594" s="631" t="s">
        <v>1163</v>
      </c>
      <c r="E594" s="631" t="s">
        <v>512</v>
      </c>
      <c r="F594" s="631" t="s">
        <v>1061</v>
      </c>
      <c r="G594" s="632" t="s">
        <v>514</v>
      </c>
      <c r="H594" s="631" t="s">
        <v>515</v>
      </c>
      <c r="I594" s="631" t="s">
        <v>535</v>
      </c>
      <c r="J594" s="631">
        <v>69</v>
      </c>
      <c r="K594" s="633">
        <v>0</v>
      </c>
      <c r="L594" s="634" t="s">
        <v>1054</v>
      </c>
      <c r="M594" s="635" t="s">
        <v>518</v>
      </c>
      <c r="N594" s="636">
        <v>0</v>
      </c>
      <c r="O594" s="636" cm="1">
        <f t="array" ref="O594">_xlfn.IFS(J594 = 77, N594*265, J594=19, N594, J594=69, N594*28, J594=61, N594*4, J594=96, N594*22200)</f>
        <v>0</v>
      </c>
    </row>
    <row r="595" spans="1:15" hidden="1">
      <c r="A595" s="631" t="s">
        <v>1081</v>
      </c>
      <c r="B595" s="631" t="s">
        <v>520</v>
      </c>
      <c r="C595" s="631" t="s">
        <v>1071</v>
      </c>
      <c r="D595" s="631" t="s">
        <v>1082</v>
      </c>
      <c r="E595" s="631" t="s">
        <v>512</v>
      </c>
      <c r="F595" s="631" t="s">
        <v>903</v>
      </c>
      <c r="G595" s="632" t="s">
        <v>514</v>
      </c>
      <c r="H595" s="631" t="s">
        <v>515</v>
      </c>
      <c r="I595" s="631" t="s">
        <v>525</v>
      </c>
      <c r="J595" s="631">
        <v>19</v>
      </c>
      <c r="K595" s="633">
        <v>0</v>
      </c>
      <c r="L595" s="634" t="s">
        <v>1054</v>
      </c>
      <c r="M595" s="635" t="s">
        <v>518</v>
      </c>
      <c r="N595" s="636">
        <v>0</v>
      </c>
      <c r="O595" s="636" cm="1">
        <f t="array" ref="O595">_xlfn.IFS(J595 = 77, N595*265, J595=19, N595, J595=69, N595*28, J595=61, N595*4, J595=96, N595*22200)</f>
        <v>0</v>
      </c>
    </row>
    <row r="596" spans="1:15" hidden="1">
      <c r="A596" s="631" t="s">
        <v>1081</v>
      </c>
      <c r="B596" s="631" t="s">
        <v>520</v>
      </c>
      <c r="C596" s="631" t="s">
        <v>1071</v>
      </c>
      <c r="D596" s="631" t="s">
        <v>1082</v>
      </c>
      <c r="E596" s="631" t="s">
        <v>512</v>
      </c>
      <c r="F596" s="631" t="s">
        <v>903</v>
      </c>
      <c r="G596" s="632" t="s">
        <v>514</v>
      </c>
      <c r="H596" s="631" t="s">
        <v>515</v>
      </c>
      <c r="I596" s="631" t="s">
        <v>535</v>
      </c>
      <c r="J596" s="631">
        <v>69</v>
      </c>
      <c r="K596" s="633">
        <v>0</v>
      </c>
      <c r="L596" s="634" t="s">
        <v>1054</v>
      </c>
      <c r="M596" s="635" t="s">
        <v>518</v>
      </c>
      <c r="N596" s="636">
        <v>0</v>
      </c>
      <c r="O596" s="636" cm="1">
        <f t="array" ref="O596">_xlfn.IFS(J596 = 77, N596*265, J596=19, N596, J596=69, N596*28, J596=61, N596*4, J596=96, N596*22200)</f>
        <v>0</v>
      </c>
    </row>
    <row r="597" spans="1:15" hidden="1">
      <c r="A597" s="631" t="s">
        <v>1066</v>
      </c>
      <c r="B597" s="631" t="s">
        <v>1067</v>
      </c>
      <c r="C597" s="631" t="s">
        <v>1067</v>
      </c>
      <c r="D597" s="631" t="s">
        <v>1067</v>
      </c>
      <c r="E597" s="631" t="s">
        <v>512</v>
      </c>
      <c r="F597" s="631" t="s">
        <v>1057</v>
      </c>
      <c r="G597" s="632" t="s">
        <v>514</v>
      </c>
      <c r="H597" s="631" t="s">
        <v>515</v>
      </c>
      <c r="I597" s="631" t="s">
        <v>535</v>
      </c>
      <c r="J597" s="631">
        <v>69</v>
      </c>
      <c r="K597" s="633">
        <v>0</v>
      </c>
      <c r="L597" s="634" t="s">
        <v>1054</v>
      </c>
      <c r="M597" s="635" t="s">
        <v>518</v>
      </c>
      <c r="N597" s="636">
        <v>0</v>
      </c>
      <c r="O597" s="636" cm="1">
        <f t="array" ref="O597">_xlfn.IFS(J597 = 77, N597*265, J597=19, N597, J597=69, N597*28, J597=61, N597*4, J597=96, N597*22200)</f>
        <v>0</v>
      </c>
    </row>
    <row r="598" spans="1:15" hidden="1">
      <c r="A598" s="631" t="s">
        <v>1164</v>
      </c>
      <c r="B598" s="631" t="s">
        <v>520</v>
      </c>
      <c r="C598" s="631" t="s">
        <v>1071</v>
      </c>
      <c r="D598" s="631" t="s">
        <v>1165</v>
      </c>
      <c r="E598" s="631" t="s">
        <v>512</v>
      </c>
      <c r="F598" s="631" t="s">
        <v>1057</v>
      </c>
      <c r="G598" s="632" t="s">
        <v>514</v>
      </c>
      <c r="H598" s="631" t="s">
        <v>515</v>
      </c>
      <c r="I598" s="631" t="s">
        <v>525</v>
      </c>
      <c r="J598" s="631">
        <v>19</v>
      </c>
      <c r="K598" s="633">
        <v>1541907</v>
      </c>
      <c r="L598" s="634" t="s">
        <v>1054</v>
      </c>
      <c r="M598" s="635" t="s">
        <v>518</v>
      </c>
      <c r="N598" s="636">
        <v>1541907</v>
      </c>
      <c r="O598" s="636" cm="1">
        <f t="array" ref="O598">_xlfn.IFS(J598 = 77, N598*265, J598=19, N598, J598=69, N598*28, J598=61, N598*4, J598=96, N598*22200)</f>
        <v>1541907</v>
      </c>
    </row>
    <row r="599" spans="1:15" hidden="1">
      <c r="A599" s="631" t="s">
        <v>1164</v>
      </c>
      <c r="B599" s="631" t="s">
        <v>520</v>
      </c>
      <c r="C599" s="631" t="s">
        <v>1071</v>
      </c>
      <c r="D599" s="631" t="s">
        <v>1165</v>
      </c>
      <c r="E599" s="631" t="s">
        <v>512</v>
      </c>
      <c r="F599" s="631" t="s">
        <v>1057</v>
      </c>
      <c r="G599" s="632" t="s">
        <v>514</v>
      </c>
      <c r="H599" s="631" t="s">
        <v>515</v>
      </c>
      <c r="I599" s="631" t="s">
        <v>516</v>
      </c>
      <c r="J599" s="631">
        <v>77</v>
      </c>
      <c r="K599" s="633">
        <v>0</v>
      </c>
      <c r="L599" s="634" t="s">
        <v>1054</v>
      </c>
      <c r="M599" s="635" t="s">
        <v>518</v>
      </c>
      <c r="N599" s="636">
        <v>0</v>
      </c>
      <c r="O599" s="636" cm="1">
        <f t="array" ref="O599">_xlfn.IFS(J599 = 77, N599*265, J599=19, N599, J599=69, N599*28, J599=61, N599*4, J599=96, N599*22200)</f>
        <v>0</v>
      </c>
    </row>
    <row r="600" spans="1:15" hidden="1">
      <c r="A600" s="631" t="s">
        <v>1164</v>
      </c>
      <c r="B600" s="631" t="s">
        <v>520</v>
      </c>
      <c r="C600" s="631" t="s">
        <v>1071</v>
      </c>
      <c r="D600" s="631" t="s">
        <v>1165</v>
      </c>
      <c r="E600" s="631" t="s">
        <v>512</v>
      </c>
      <c r="F600" s="631" t="s">
        <v>1057</v>
      </c>
      <c r="G600" s="632" t="s">
        <v>514</v>
      </c>
      <c r="H600" s="631" t="s">
        <v>515</v>
      </c>
      <c r="I600" s="631" t="s">
        <v>535</v>
      </c>
      <c r="J600" s="631">
        <v>69</v>
      </c>
      <c r="K600" s="633">
        <v>0</v>
      </c>
      <c r="L600" s="634" t="s">
        <v>1054</v>
      </c>
      <c r="M600" s="635" t="s">
        <v>518</v>
      </c>
      <c r="N600" s="636">
        <v>0</v>
      </c>
      <c r="O600" s="636" cm="1">
        <f t="array" ref="O600">_xlfn.IFS(J600 = 77, N600*265, J600=19, N600, J600=69, N600*28, J600=61, N600*4, J600=96, N600*22200)</f>
        <v>0</v>
      </c>
    </row>
    <row r="601" spans="1:15" hidden="1">
      <c r="A601" s="631" t="s">
        <v>1166</v>
      </c>
      <c r="B601" s="631" t="s">
        <v>1167</v>
      </c>
      <c r="C601" s="631" t="s">
        <v>1167</v>
      </c>
      <c r="D601" s="631" t="s">
        <v>1168</v>
      </c>
      <c r="E601" s="631" t="s">
        <v>512</v>
      </c>
      <c r="F601" s="631" t="s">
        <v>1057</v>
      </c>
      <c r="G601" s="632" t="s">
        <v>514</v>
      </c>
      <c r="H601" s="631" t="s">
        <v>515</v>
      </c>
      <c r="I601" s="631" t="s">
        <v>525</v>
      </c>
      <c r="J601" s="631">
        <v>19</v>
      </c>
      <c r="K601" s="633">
        <v>0</v>
      </c>
      <c r="L601" s="634" t="s">
        <v>1054</v>
      </c>
      <c r="M601" s="635" t="s">
        <v>518</v>
      </c>
      <c r="N601" s="636">
        <v>0</v>
      </c>
      <c r="O601" s="636" cm="1">
        <f t="array" ref="O601">_xlfn.IFS(J601 = 77, N601*265, J601=19, N601, J601=69, N601*28, J601=61, N601*4, J601=96, N601*22200)</f>
        <v>0</v>
      </c>
    </row>
    <row r="602" spans="1:15" hidden="1">
      <c r="A602" s="631" t="s">
        <v>1169</v>
      </c>
      <c r="B602" s="631" t="s">
        <v>554</v>
      </c>
      <c r="C602" s="631" t="s">
        <v>554</v>
      </c>
      <c r="D602" s="631" t="s">
        <v>554</v>
      </c>
      <c r="E602" s="631" t="s">
        <v>512</v>
      </c>
      <c r="F602" s="631" t="s">
        <v>1057</v>
      </c>
      <c r="G602" s="632" t="s">
        <v>514</v>
      </c>
      <c r="H602" s="631" t="s">
        <v>515</v>
      </c>
      <c r="I602" s="631" t="s">
        <v>525</v>
      </c>
      <c r="J602" s="631">
        <v>19</v>
      </c>
      <c r="K602" s="633">
        <v>0</v>
      </c>
      <c r="L602" s="634" t="s">
        <v>1054</v>
      </c>
      <c r="M602" s="635" t="s">
        <v>518</v>
      </c>
      <c r="N602" s="636">
        <v>0</v>
      </c>
      <c r="O602" s="636" cm="1">
        <f t="array" ref="O602">_xlfn.IFS(J602 = 77, N602*265, J602=19, N602, J602=69, N602*28, J602=61, N602*4, J602=96, N602*22200)</f>
        <v>0</v>
      </c>
    </row>
    <row r="603" spans="1:15" hidden="1">
      <c r="A603" s="631" t="s">
        <v>1170</v>
      </c>
      <c r="B603" s="631" t="s">
        <v>592</v>
      </c>
      <c r="C603" s="631" t="s">
        <v>592</v>
      </c>
      <c r="D603" s="631" t="s">
        <v>1171</v>
      </c>
      <c r="E603" s="631" t="s">
        <v>512</v>
      </c>
      <c r="F603" s="631" t="s">
        <v>1057</v>
      </c>
      <c r="G603" s="632" t="s">
        <v>514</v>
      </c>
      <c r="H603" s="631" t="s">
        <v>515</v>
      </c>
      <c r="I603" s="631" t="s">
        <v>525</v>
      </c>
      <c r="J603" s="631">
        <v>19</v>
      </c>
      <c r="K603" s="633">
        <v>0</v>
      </c>
      <c r="L603" s="634" t="s">
        <v>1054</v>
      </c>
      <c r="M603" s="635" t="s">
        <v>518</v>
      </c>
      <c r="N603" s="636">
        <v>0</v>
      </c>
      <c r="O603" s="636" cm="1">
        <f t="array" ref="O603">_xlfn.IFS(J603 = 77, N603*265, J603=19, N603, J603=69, N603*28, J603=61, N603*4, J603=96, N603*22200)</f>
        <v>0</v>
      </c>
    </row>
    <row r="604" spans="1:15" hidden="1">
      <c r="A604" s="631" t="s">
        <v>1172</v>
      </c>
      <c r="B604" s="631" t="s">
        <v>592</v>
      </c>
      <c r="C604" s="631" t="s">
        <v>592</v>
      </c>
      <c r="D604" s="631" t="s">
        <v>1172</v>
      </c>
      <c r="E604" s="631" t="s">
        <v>512</v>
      </c>
      <c r="F604" s="631" t="s">
        <v>1057</v>
      </c>
      <c r="G604" s="632" t="s">
        <v>514</v>
      </c>
      <c r="H604" s="631" t="s">
        <v>515</v>
      </c>
      <c r="I604" s="631" t="s">
        <v>525</v>
      </c>
      <c r="J604" s="631">
        <v>19</v>
      </c>
      <c r="K604" s="633">
        <v>0</v>
      </c>
      <c r="L604" s="634" t="s">
        <v>1054</v>
      </c>
      <c r="M604" s="635" t="s">
        <v>518</v>
      </c>
      <c r="N604" s="636">
        <v>0</v>
      </c>
      <c r="O604" s="636" cm="1">
        <f t="array" ref="O604">_xlfn.IFS(J604 = 77, N604*265, J604=19, N604, J604=69, N604*28, J604=61, N604*4, J604=96, N604*22200)</f>
        <v>0</v>
      </c>
    </row>
    <row r="605" spans="1:15" hidden="1">
      <c r="A605" s="631" t="s">
        <v>1172</v>
      </c>
      <c r="B605" s="631" t="s">
        <v>592</v>
      </c>
      <c r="C605" s="631" t="s">
        <v>592</v>
      </c>
      <c r="D605" s="631" t="s">
        <v>1172</v>
      </c>
      <c r="E605" s="631" t="s">
        <v>512</v>
      </c>
      <c r="F605" s="631" t="s">
        <v>1057</v>
      </c>
      <c r="G605" s="632" t="s">
        <v>514</v>
      </c>
      <c r="H605" s="631" t="s">
        <v>515</v>
      </c>
      <c r="I605" s="631" t="s">
        <v>535</v>
      </c>
      <c r="J605" s="631">
        <v>69</v>
      </c>
      <c r="K605" s="633">
        <v>0</v>
      </c>
      <c r="L605" s="634" t="s">
        <v>1054</v>
      </c>
      <c r="M605" s="635" t="s">
        <v>518</v>
      </c>
      <c r="N605" s="636">
        <v>0</v>
      </c>
      <c r="O605" s="636" cm="1">
        <f t="array" ref="O605">_xlfn.IFS(J605 = 77, N605*265, J605=19, N605, J605=69, N605*28, J605=61, N605*4, J605=96, N605*22200)</f>
        <v>0</v>
      </c>
    </row>
    <row r="606" spans="1:15" hidden="1">
      <c r="A606" s="631" t="s">
        <v>1173</v>
      </c>
      <c r="B606" s="631" t="s">
        <v>592</v>
      </c>
      <c r="C606" s="631" t="s">
        <v>592</v>
      </c>
      <c r="D606" s="631" t="s">
        <v>1174</v>
      </c>
      <c r="E606" s="631" t="s">
        <v>512</v>
      </c>
      <c r="F606" s="631" t="s">
        <v>1057</v>
      </c>
      <c r="G606" s="632" t="s">
        <v>514</v>
      </c>
      <c r="H606" s="631" t="s">
        <v>515</v>
      </c>
      <c r="I606" s="631" t="s">
        <v>525</v>
      </c>
      <c r="J606" s="631">
        <v>19</v>
      </c>
      <c r="K606" s="633">
        <v>0</v>
      </c>
      <c r="L606" s="634" t="s">
        <v>1054</v>
      </c>
      <c r="M606" s="635" t="s">
        <v>518</v>
      </c>
      <c r="N606" s="636">
        <v>0</v>
      </c>
      <c r="O606" s="636" cm="1">
        <f t="array" ref="O606">_xlfn.IFS(J606 = 77, N606*265, J606=19, N606, J606=69, N606*28, J606=61, N606*4, J606=96, N606*22200)</f>
        <v>0</v>
      </c>
    </row>
    <row r="607" spans="1:15" hidden="1">
      <c r="A607" s="631" t="s">
        <v>1173</v>
      </c>
      <c r="B607" s="631" t="s">
        <v>592</v>
      </c>
      <c r="C607" s="631" t="s">
        <v>592</v>
      </c>
      <c r="D607" s="631" t="s">
        <v>1174</v>
      </c>
      <c r="E607" s="631" t="s">
        <v>512</v>
      </c>
      <c r="F607" s="631" t="s">
        <v>1057</v>
      </c>
      <c r="G607" s="632" t="s">
        <v>514</v>
      </c>
      <c r="H607" s="631" t="s">
        <v>515</v>
      </c>
      <c r="I607" s="631" t="s">
        <v>516</v>
      </c>
      <c r="J607" s="631">
        <v>77</v>
      </c>
      <c r="K607" s="633">
        <v>0</v>
      </c>
      <c r="L607" s="634" t="s">
        <v>1054</v>
      </c>
      <c r="M607" s="635" t="s">
        <v>518</v>
      </c>
      <c r="N607" s="636">
        <v>0</v>
      </c>
      <c r="O607" s="636" cm="1">
        <f t="array" ref="O607">_xlfn.IFS(J607 = 77, N607*265, J607=19, N607, J607=69, N607*28, J607=61, N607*4, J607=96, N607*22200)</f>
        <v>0</v>
      </c>
    </row>
    <row r="608" spans="1:15" hidden="1">
      <c r="A608" s="631" t="s">
        <v>1173</v>
      </c>
      <c r="B608" s="631" t="s">
        <v>592</v>
      </c>
      <c r="C608" s="631" t="s">
        <v>592</v>
      </c>
      <c r="D608" s="631" t="s">
        <v>1174</v>
      </c>
      <c r="E608" s="631" t="s">
        <v>512</v>
      </c>
      <c r="F608" s="631" t="s">
        <v>1057</v>
      </c>
      <c r="G608" s="632" t="s">
        <v>514</v>
      </c>
      <c r="H608" s="631" t="s">
        <v>515</v>
      </c>
      <c r="I608" s="631" t="s">
        <v>535</v>
      </c>
      <c r="J608" s="631">
        <v>69</v>
      </c>
      <c r="K608" s="633">
        <v>0</v>
      </c>
      <c r="L608" s="634" t="s">
        <v>1054</v>
      </c>
      <c r="M608" s="635" t="s">
        <v>518</v>
      </c>
      <c r="N608" s="636">
        <v>0</v>
      </c>
      <c r="O608" s="636" cm="1">
        <f t="array" ref="O608">_xlfn.IFS(J608 = 77, N608*265, J608=19, N608, J608=69, N608*28, J608=61, N608*4, J608=96, N608*22200)</f>
        <v>0</v>
      </c>
    </row>
    <row r="609" spans="1:15" hidden="1">
      <c r="A609" s="631" t="s">
        <v>1068</v>
      </c>
      <c r="B609" s="631" t="s">
        <v>527</v>
      </c>
      <c r="C609" s="631" t="s">
        <v>527</v>
      </c>
      <c r="D609" s="631" t="s">
        <v>1069</v>
      </c>
      <c r="E609" s="631" t="s">
        <v>512</v>
      </c>
      <c r="F609" s="631" t="s">
        <v>1057</v>
      </c>
      <c r="G609" s="632" t="s">
        <v>514</v>
      </c>
      <c r="H609" s="631" t="s">
        <v>515</v>
      </c>
      <c r="I609" s="631" t="s">
        <v>525</v>
      </c>
      <c r="J609" s="631">
        <v>19</v>
      </c>
      <c r="K609" s="633">
        <v>0</v>
      </c>
      <c r="L609" s="634" t="s">
        <v>1054</v>
      </c>
      <c r="M609" s="635" t="s">
        <v>518</v>
      </c>
      <c r="N609" s="636">
        <v>0</v>
      </c>
      <c r="O609" s="636" cm="1">
        <f t="array" ref="O609">_xlfn.IFS(J609 = 77, N609*265, J609=19, N609, J609=69, N609*28, J609=61, N609*4, J609=96, N609*22200)</f>
        <v>0</v>
      </c>
    </row>
    <row r="610" spans="1:15" hidden="1">
      <c r="A610" s="631" t="s">
        <v>1068</v>
      </c>
      <c r="B610" s="631" t="s">
        <v>527</v>
      </c>
      <c r="C610" s="631" t="s">
        <v>527</v>
      </c>
      <c r="D610" s="631" t="s">
        <v>1069</v>
      </c>
      <c r="E610" s="631" t="s">
        <v>512</v>
      </c>
      <c r="F610" s="631" t="s">
        <v>1057</v>
      </c>
      <c r="G610" s="632" t="s">
        <v>514</v>
      </c>
      <c r="H610" s="631" t="s">
        <v>515</v>
      </c>
      <c r="I610" s="631" t="s">
        <v>535</v>
      </c>
      <c r="J610" s="631">
        <v>69</v>
      </c>
      <c r="K610" s="633">
        <v>0</v>
      </c>
      <c r="L610" s="634" t="s">
        <v>1054</v>
      </c>
      <c r="M610" s="635" t="s">
        <v>518</v>
      </c>
      <c r="N610" s="636">
        <v>0</v>
      </c>
      <c r="O610" s="636" cm="1">
        <f t="array" ref="O610">_xlfn.IFS(J610 = 77, N610*265, J610=19, N610, J610=69, N610*28, J610=61, N610*4, J610=96, N610*22200)</f>
        <v>0</v>
      </c>
    </row>
    <row r="611" spans="1:15" hidden="1">
      <c r="A611" s="631" t="s">
        <v>1076</v>
      </c>
      <c r="B611" s="631" t="s">
        <v>893</v>
      </c>
      <c r="C611" s="631" t="s">
        <v>893</v>
      </c>
      <c r="D611" s="631" t="s">
        <v>1076</v>
      </c>
      <c r="E611" s="631" t="s">
        <v>512</v>
      </c>
      <c r="F611" s="631" t="s">
        <v>1057</v>
      </c>
      <c r="G611" s="632" t="s">
        <v>514</v>
      </c>
      <c r="H611" s="631" t="s">
        <v>515</v>
      </c>
      <c r="I611" s="631" t="s">
        <v>525</v>
      </c>
      <c r="J611" s="631">
        <v>19</v>
      </c>
      <c r="K611" s="633">
        <v>0</v>
      </c>
      <c r="L611" s="634" t="s">
        <v>1054</v>
      </c>
      <c r="M611" s="635" t="s">
        <v>518</v>
      </c>
      <c r="N611" s="636">
        <v>0</v>
      </c>
      <c r="O611" s="636" cm="1">
        <f t="array" ref="O611">_xlfn.IFS(J611 = 77, N611*265, J611=19, N611, J611=69, N611*28, J611=61, N611*4, J611=96, N611*22200)</f>
        <v>0</v>
      </c>
    </row>
    <row r="612" spans="1:15" hidden="1">
      <c r="A612" s="631" t="s">
        <v>1076</v>
      </c>
      <c r="B612" s="631" t="s">
        <v>893</v>
      </c>
      <c r="C612" s="631" t="s">
        <v>893</v>
      </c>
      <c r="D612" s="631" t="s">
        <v>1076</v>
      </c>
      <c r="E612" s="631" t="s">
        <v>512</v>
      </c>
      <c r="F612" s="631" t="s">
        <v>1057</v>
      </c>
      <c r="G612" s="632" t="s">
        <v>514</v>
      </c>
      <c r="H612" s="631" t="s">
        <v>515</v>
      </c>
      <c r="I612" s="631" t="s">
        <v>516</v>
      </c>
      <c r="J612" s="631">
        <v>77</v>
      </c>
      <c r="K612" s="633">
        <v>0</v>
      </c>
      <c r="L612" s="634" t="s">
        <v>1054</v>
      </c>
      <c r="M612" s="635" t="s">
        <v>518</v>
      </c>
      <c r="N612" s="636">
        <v>0</v>
      </c>
      <c r="O612" s="636" cm="1">
        <f t="array" ref="O612">_xlfn.IFS(J612 = 77, N612*265, J612=19, N612, J612=69, N612*28, J612=61, N612*4, J612=96, N612*22200)</f>
        <v>0</v>
      </c>
    </row>
    <row r="613" spans="1:15" hidden="1">
      <c r="A613" s="631" t="s">
        <v>1175</v>
      </c>
      <c r="B613" s="631" t="s">
        <v>1042</v>
      </c>
      <c r="C613" s="631" t="s">
        <v>1042</v>
      </c>
      <c r="D613" s="631" t="s">
        <v>1176</v>
      </c>
      <c r="E613" s="631" t="s">
        <v>512</v>
      </c>
      <c r="F613" s="631" t="s">
        <v>1057</v>
      </c>
      <c r="G613" s="632" t="s">
        <v>514</v>
      </c>
      <c r="H613" s="631" t="s">
        <v>515</v>
      </c>
      <c r="I613" s="631" t="s">
        <v>525</v>
      </c>
      <c r="J613" s="631">
        <v>19</v>
      </c>
      <c r="K613" s="633">
        <v>0</v>
      </c>
      <c r="L613" s="634" t="s">
        <v>1054</v>
      </c>
      <c r="M613" s="635" t="s">
        <v>518</v>
      </c>
      <c r="N613" s="636">
        <v>0</v>
      </c>
      <c r="O613" s="636" cm="1">
        <f t="array" ref="O613">_xlfn.IFS(J613 = 77, N613*265, J613=19, N613, J613=69, N613*28, J613=61, N613*4, J613=96, N613*22200)</f>
        <v>0</v>
      </c>
    </row>
    <row r="614" spans="1:15" hidden="1">
      <c r="A614" s="631" t="s">
        <v>1175</v>
      </c>
      <c r="B614" s="631" t="s">
        <v>1042</v>
      </c>
      <c r="C614" s="631" t="s">
        <v>1042</v>
      </c>
      <c r="D614" s="631" t="s">
        <v>1176</v>
      </c>
      <c r="E614" s="631" t="s">
        <v>512</v>
      </c>
      <c r="F614" s="631" t="s">
        <v>1057</v>
      </c>
      <c r="G614" s="632" t="s">
        <v>514</v>
      </c>
      <c r="H614" s="631" t="s">
        <v>515</v>
      </c>
      <c r="I614" s="631" t="s">
        <v>516</v>
      </c>
      <c r="J614" s="631">
        <v>77</v>
      </c>
      <c r="K614" s="633">
        <v>0</v>
      </c>
      <c r="L614" s="634" t="s">
        <v>1054</v>
      </c>
      <c r="M614" s="635" t="s">
        <v>518</v>
      </c>
      <c r="N614" s="636">
        <v>0</v>
      </c>
      <c r="O614" s="636" cm="1">
        <f t="array" ref="O614">_xlfn.IFS(J614 = 77, N614*265, J614=19, N614, J614=69, N614*28, J614=61, N614*4, J614=96, N614*22200)</f>
        <v>0</v>
      </c>
    </row>
    <row r="615" spans="1:15" hidden="1">
      <c r="A615" s="631" t="s">
        <v>1175</v>
      </c>
      <c r="B615" s="631" t="s">
        <v>1042</v>
      </c>
      <c r="C615" s="631" t="s">
        <v>1042</v>
      </c>
      <c r="D615" s="631" t="s">
        <v>1176</v>
      </c>
      <c r="E615" s="631" t="s">
        <v>512</v>
      </c>
      <c r="F615" s="631" t="s">
        <v>1057</v>
      </c>
      <c r="G615" s="632" t="s">
        <v>514</v>
      </c>
      <c r="H615" s="631" t="s">
        <v>515</v>
      </c>
      <c r="I615" s="631" t="s">
        <v>535</v>
      </c>
      <c r="J615" s="631">
        <v>69</v>
      </c>
      <c r="K615" s="633">
        <v>0</v>
      </c>
      <c r="L615" s="634" t="s">
        <v>1054</v>
      </c>
      <c r="M615" s="635" t="s">
        <v>518</v>
      </c>
      <c r="N615" s="636">
        <v>0</v>
      </c>
      <c r="O615" s="636" cm="1">
        <f t="array" ref="O615">_xlfn.IFS(J615 = 77, N615*265, J615=19, N615, J615=69, N615*28, J615=61, N615*4, J615=96, N615*22200)</f>
        <v>0</v>
      </c>
    </row>
    <row r="616" spans="1:15" hidden="1">
      <c r="A616" s="631" t="s">
        <v>1177</v>
      </c>
      <c r="B616" s="631" t="s">
        <v>1178</v>
      </c>
      <c r="C616" s="631" t="s">
        <v>1179</v>
      </c>
      <c r="D616" s="631" t="s">
        <v>1180</v>
      </c>
      <c r="E616" s="631" t="s">
        <v>512</v>
      </c>
      <c r="F616" s="631" t="s">
        <v>1057</v>
      </c>
      <c r="G616" s="632" t="s">
        <v>514</v>
      </c>
      <c r="H616" s="631" t="s">
        <v>515</v>
      </c>
      <c r="I616" s="631" t="s">
        <v>525</v>
      </c>
      <c r="J616" s="631">
        <v>19</v>
      </c>
      <c r="K616" s="633">
        <v>0</v>
      </c>
      <c r="L616" s="634" t="s">
        <v>1054</v>
      </c>
      <c r="M616" s="635" t="s">
        <v>518</v>
      </c>
      <c r="N616" s="636">
        <v>0</v>
      </c>
      <c r="O616" s="636" cm="1">
        <f t="array" ref="O616">_xlfn.IFS(J616 = 77, N616*265, J616=19, N616, J616=69, N616*28, J616=61, N616*4, J616=96, N616*22200)</f>
        <v>0</v>
      </c>
    </row>
    <row r="617" spans="1:15" hidden="1">
      <c r="A617" s="631" t="s">
        <v>1177</v>
      </c>
      <c r="B617" s="631" t="s">
        <v>1178</v>
      </c>
      <c r="C617" s="631" t="s">
        <v>1179</v>
      </c>
      <c r="D617" s="631" t="s">
        <v>1180</v>
      </c>
      <c r="E617" s="631" t="s">
        <v>512</v>
      </c>
      <c r="F617" s="631" t="s">
        <v>1057</v>
      </c>
      <c r="G617" s="632" t="s">
        <v>514</v>
      </c>
      <c r="H617" s="631" t="s">
        <v>515</v>
      </c>
      <c r="I617" s="631" t="s">
        <v>516</v>
      </c>
      <c r="J617" s="631">
        <v>77</v>
      </c>
      <c r="K617" s="633">
        <v>0</v>
      </c>
      <c r="L617" s="634" t="s">
        <v>1054</v>
      </c>
      <c r="M617" s="635" t="s">
        <v>518</v>
      </c>
      <c r="N617" s="636">
        <v>0</v>
      </c>
      <c r="O617" s="636" cm="1">
        <f t="array" ref="O617">_xlfn.IFS(J617 = 77, N617*265, J617=19, N617, J617=69, N617*28, J617=61, N617*4, J617=96, N617*22200)</f>
        <v>0</v>
      </c>
    </row>
    <row r="618" spans="1:15" hidden="1">
      <c r="A618" s="631" t="s">
        <v>1099</v>
      </c>
      <c r="B618" s="631" t="s">
        <v>1100</v>
      </c>
      <c r="C618" s="631" t="s">
        <v>1100</v>
      </c>
      <c r="D618" s="631" t="s">
        <v>1100</v>
      </c>
      <c r="E618" s="631" t="s">
        <v>512</v>
      </c>
      <c r="F618" s="631" t="s">
        <v>1057</v>
      </c>
      <c r="G618" s="632" t="s">
        <v>514</v>
      </c>
      <c r="H618" s="631" t="s">
        <v>515</v>
      </c>
      <c r="I618" s="631" t="s">
        <v>525</v>
      </c>
      <c r="J618" s="631">
        <v>19</v>
      </c>
      <c r="K618" s="633">
        <v>0</v>
      </c>
      <c r="L618" s="634" t="s">
        <v>1054</v>
      </c>
      <c r="M618" s="635" t="s">
        <v>518</v>
      </c>
      <c r="N618" s="636">
        <v>0</v>
      </c>
      <c r="O618" s="636" cm="1">
        <f t="array" ref="O618">_xlfn.IFS(J618 = 77, N618*265, J618=19, N618, J618=69, N618*28, J618=61, N618*4, J618=96, N618*22200)</f>
        <v>0</v>
      </c>
    </row>
    <row r="619" spans="1:15" hidden="1">
      <c r="A619" s="631" t="s">
        <v>1099</v>
      </c>
      <c r="B619" s="631" t="s">
        <v>1100</v>
      </c>
      <c r="C619" s="631" t="s">
        <v>1100</v>
      </c>
      <c r="D619" s="631" t="s">
        <v>1100</v>
      </c>
      <c r="E619" s="631" t="s">
        <v>512</v>
      </c>
      <c r="F619" s="631" t="s">
        <v>1057</v>
      </c>
      <c r="G619" s="632" t="s">
        <v>514</v>
      </c>
      <c r="H619" s="631" t="s">
        <v>515</v>
      </c>
      <c r="I619" s="631" t="s">
        <v>535</v>
      </c>
      <c r="J619" s="631">
        <v>69</v>
      </c>
      <c r="K619" s="633">
        <v>0</v>
      </c>
      <c r="L619" s="634" t="s">
        <v>1054</v>
      </c>
      <c r="M619" s="635" t="s">
        <v>518</v>
      </c>
      <c r="N619" s="636">
        <v>0</v>
      </c>
      <c r="O619" s="636" cm="1">
        <f t="array" ref="O619">_xlfn.IFS(J619 = 77, N619*265, J619=19, N619, J619=69, N619*28, J619=61, N619*4, J619=96, N619*22200)</f>
        <v>0</v>
      </c>
    </row>
    <row r="620" spans="1:15" hidden="1">
      <c r="A620" s="631" t="s">
        <v>1181</v>
      </c>
      <c r="B620" s="631" t="s">
        <v>1182</v>
      </c>
      <c r="C620" s="631" t="s">
        <v>1183</v>
      </c>
      <c r="D620" s="631" t="s">
        <v>1184</v>
      </c>
      <c r="E620" s="631" t="s">
        <v>512</v>
      </c>
      <c r="F620" s="631" t="s">
        <v>1057</v>
      </c>
      <c r="G620" s="632" t="s">
        <v>514</v>
      </c>
      <c r="H620" s="631" t="s">
        <v>515</v>
      </c>
      <c r="I620" s="631" t="s">
        <v>525</v>
      </c>
      <c r="J620" s="631">
        <v>19</v>
      </c>
      <c r="K620" s="633">
        <v>0</v>
      </c>
      <c r="L620" s="634" t="s">
        <v>1054</v>
      </c>
      <c r="M620" s="635" t="s">
        <v>518</v>
      </c>
      <c r="N620" s="636">
        <v>0</v>
      </c>
      <c r="O620" s="636" cm="1">
        <f t="array" ref="O620">_xlfn.IFS(J620 = 77, N620*265, J620=19, N620, J620=69, N620*28, J620=61, N620*4, J620=96, N620*22200)</f>
        <v>0</v>
      </c>
    </row>
    <row r="621" spans="1:15" hidden="1">
      <c r="A621" s="631" t="s">
        <v>1181</v>
      </c>
      <c r="B621" s="631" t="s">
        <v>1182</v>
      </c>
      <c r="C621" s="631" t="s">
        <v>1183</v>
      </c>
      <c r="D621" s="631" t="s">
        <v>1184</v>
      </c>
      <c r="E621" s="631" t="s">
        <v>512</v>
      </c>
      <c r="F621" s="631" t="s">
        <v>1057</v>
      </c>
      <c r="G621" s="632" t="s">
        <v>514</v>
      </c>
      <c r="H621" s="631" t="s">
        <v>515</v>
      </c>
      <c r="I621" s="631" t="s">
        <v>516</v>
      </c>
      <c r="J621" s="631">
        <v>77</v>
      </c>
      <c r="K621" s="633">
        <v>0</v>
      </c>
      <c r="L621" s="634" t="s">
        <v>1054</v>
      </c>
      <c r="M621" s="635" t="s">
        <v>518</v>
      </c>
      <c r="N621" s="636">
        <v>0</v>
      </c>
      <c r="O621" s="636" cm="1">
        <f t="array" ref="O621">_xlfn.IFS(J621 = 77, N621*265, J621=19, N621, J621=69, N621*28, J621=61, N621*4, J621=96, N621*22200)</f>
        <v>0</v>
      </c>
    </row>
    <row r="622" spans="1:15" hidden="1">
      <c r="A622" s="631" t="s">
        <v>1181</v>
      </c>
      <c r="B622" s="631" t="s">
        <v>1182</v>
      </c>
      <c r="C622" s="631" t="s">
        <v>1183</v>
      </c>
      <c r="D622" s="631" t="s">
        <v>1184</v>
      </c>
      <c r="E622" s="631" t="s">
        <v>512</v>
      </c>
      <c r="F622" s="631" t="s">
        <v>1057</v>
      </c>
      <c r="G622" s="632" t="s">
        <v>514</v>
      </c>
      <c r="H622" s="631" t="s">
        <v>515</v>
      </c>
      <c r="I622" s="631" t="s">
        <v>535</v>
      </c>
      <c r="J622" s="631">
        <v>69</v>
      </c>
      <c r="K622" s="633">
        <v>0</v>
      </c>
      <c r="L622" s="634" t="s">
        <v>1054</v>
      </c>
      <c r="M622" s="635" t="s">
        <v>518</v>
      </c>
      <c r="N622" s="636">
        <v>0</v>
      </c>
      <c r="O622" s="636" cm="1">
        <f t="array" ref="O622">_xlfn.IFS(J622 = 77, N622*265, J622=19, N622, J622=69, N622*28, J622=61, N622*4, J622=96, N622*22200)</f>
        <v>0</v>
      </c>
    </row>
    <row r="623" spans="1:15" hidden="1">
      <c r="A623" s="631" t="s">
        <v>1185</v>
      </c>
      <c r="B623" s="631" t="s">
        <v>1084</v>
      </c>
      <c r="C623" s="631" t="s">
        <v>1084</v>
      </c>
      <c r="D623" s="631" t="s">
        <v>1186</v>
      </c>
      <c r="E623" s="631" t="s">
        <v>512</v>
      </c>
      <c r="F623" s="631" t="s">
        <v>1057</v>
      </c>
      <c r="G623" s="632" t="s">
        <v>514</v>
      </c>
      <c r="H623" s="631" t="s">
        <v>515</v>
      </c>
      <c r="I623" s="631" t="s">
        <v>525</v>
      </c>
      <c r="J623" s="631">
        <v>19</v>
      </c>
      <c r="K623" s="633">
        <v>0</v>
      </c>
      <c r="L623" s="634" t="s">
        <v>1054</v>
      </c>
      <c r="M623" s="635" t="s">
        <v>518</v>
      </c>
      <c r="N623" s="636">
        <v>0</v>
      </c>
      <c r="O623" s="636" cm="1">
        <f t="array" ref="O623">_xlfn.IFS(J623 = 77, N623*265, J623=19, N623, J623=69, N623*28, J623=61, N623*4, J623=96, N623*22200)</f>
        <v>0</v>
      </c>
    </row>
    <row r="624" spans="1:15" hidden="1">
      <c r="A624" s="631" t="s">
        <v>1185</v>
      </c>
      <c r="B624" s="631" t="s">
        <v>1084</v>
      </c>
      <c r="C624" s="631" t="s">
        <v>1084</v>
      </c>
      <c r="D624" s="631" t="s">
        <v>1186</v>
      </c>
      <c r="E624" s="631" t="s">
        <v>512</v>
      </c>
      <c r="F624" s="631" t="s">
        <v>1057</v>
      </c>
      <c r="G624" s="632" t="s">
        <v>514</v>
      </c>
      <c r="H624" s="631" t="s">
        <v>515</v>
      </c>
      <c r="I624" s="631" t="s">
        <v>516</v>
      </c>
      <c r="J624" s="631">
        <v>77</v>
      </c>
      <c r="K624" s="633">
        <v>0</v>
      </c>
      <c r="L624" s="634" t="s">
        <v>1054</v>
      </c>
      <c r="M624" s="635" t="s">
        <v>518</v>
      </c>
      <c r="N624" s="636">
        <v>0</v>
      </c>
      <c r="O624" s="636" cm="1">
        <f t="array" ref="O624">_xlfn.IFS(J624 = 77, N624*265, J624=19, N624, J624=69, N624*28, J624=61, N624*4, J624=96, N624*22200)</f>
        <v>0</v>
      </c>
    </row>
    <row r="625" spans="1:15" hidden="1">
      <c r="A625" s="631" t="s">
        <v>1185</v>
      </c>
      <c r="B625" s="631" t="s">
        <v>1084</v>
      </c>
      <c r="C625" s="631" t="s">
        <v>1084</v>
      </c>
      <c r="D625" s="631" t="s">
        <v>1186</v>
      </c>
      <c r="E625" s="631" t="s">
        <v>512</v>
      </c>
      <c r="F625" s="631" t="s">
        <v>1057</v>
      </c>
      <c r="G625" s="632" t="s">
        <v>514</v>
      </c>
      <c r="H625" s="631" t="s">
        <v>515</v>
      </c>
      <c r="I625" s="631" t="s">
        <v>535</v>
      </c>
      <c r="J625" s="631">
        <v>69</v>
      </c>
      <c r="K625" s="633">
        <v>0</v>
      </c>
      <c r="L625" s="634" t="s">
        <v>1054</v>
      </c>
      <c r="M625" s="635" t="s">
        <v>518</v>
      </c>
      <c r="N625" s="636">
        <v>0</v>
      </c>
      <c r="O625" s="636" cm="1">
        <f t="array" ref="O625">_xlfn.IFS(J625 = 77, N625*265, J625=19, N625, J625=69, N625*28, J625=61, N625*4, J625=96, N625*22200)</f>
        <v>0</v>
      </c>
    </row>
    <row r="626" spans="1:15" hidden="1">
      <c r="A626" s="631" t="s">
        <v>1187</v>
      </c>
      <c r="B626" s="631" t="s">
        <v>1188</v>
      </c>
      <c r="C626" s="631" t="s">
        <v>1188</v>
      </c>
      <c r="D626" s="631" t="s">
        <v>1188</v>
      </c>
      <c r="E626" s="631" t="s">
        <v>512</v>
      </c>
      <c r="F626" s="631" t="s">
        <v>1057</v>
      </c>
      <c r="G626" s="632" t="s">
        <v>514</v>
      </c>
      <c r="H626" s="631" t="s">
        <v>515</v>
      </c>
      <c r="I626" s="631" t="s">
        <v>525</v>
      </c>
      <c r="J626" s="631">
        <v>19</v>
      </c>
      <c r="K626" s="633">
        <v>0</v>
      </c>
      <c r="L626" s="634" t="s">
        <v>1054</v>
      </c>
      <c r="M626" s="635" t="s">
        <v>518</v>
      </c>
      <c r="N626" s="636">
        <v>0</v>
      </c>
      <c r="O626" s="636" cm="1">
        <f t="array" ref="O626">_xlfn.IFS(J626 = 77, N626*265, J626=19, N626, J626=69, N626*28, J626=61, N626*4, J626=96, N626*22200)</f>
        <v>0</v>
      </c>
    </row>
    <row r="627" spans="1:15" hidden="1">
      <c r="A627" s="631" t="s">
        <v>1055</v>
      </c>
      <c r="B627" s="631" t="s">
        <v>531</v>
      </c>
      <c r="C627" s="631" t="s">
        <v>531</v>
      </c>
      <c r="D627" s="631" t="s">
        <v>1056</v>
      </c>
      <c r="E627" s="631" t="s">
        <v>512</v>
      </c>
      <c r="F627" s="631" t="s">
        <v>1057</v>
      </c>
      <c r="G627" s="632" t="s">
        <v>514</v>
      </c>
      <c r="H627" s="631" t="s">
        <v>515</v>
      </c>
      <c r="I627" s="631" t="s">
        <v>525</v>
      </c>
      <c r="J627" s="631">
        <v>19</v>
      </c>
      <c r="K627" s="633">
        <v>0</v>
      </c>
      <c r="L627" s="634" t="s">
        <v>1054</v>
      </c>
      <c r="M627" s="635" t="s">
        <v>518</v>
      </c>
      <c r="N627" s="636">
        <v>0</v>
      </c>
      <c r="O627" s="636" cm="1">
        <f t="array" ref="O627">_xlfn.IFS(J627 = 77, N627*265, J627=19, N627, J627=69, N627*28, J627=61, N627*4, J627=96, N627*22200)</f>
        <v>0</v>
      </c>
    </row>
    <row r="628" spans="1:15" hidden="1">
      <c r="A628" s="631" t="s">
        <v>1055</v>
      </c>
      <c r="B628" s="631" t="s">
        <v>531</v>
      </c>
      <c r="C628" s="631" t="s">
        <v>531</v>
      </c>
      <c r="D628" s="631" t="s">
        <v>1056</v>
      </c>
      <c r="E628" s="631" t="s">
        <v>512</v>
      </c>
      <c r="F628" s="631" t="s">
        <v>1057</v>
      </c>
      <c r="G628" s="632" t="s">
        <v>514</v>
      </c>
      <c r="H628" s="631" t="s">
        <v>515</v>
      </c>
      <c r="I628" s="631" t="s">
        <v>535</v>
      </c>
      <c r="J628" s="631">
        <v>69</v>
      </c>
      <c r="K628" s="633">
        <v>0</v>
      </c>
      <c r="L628" s="634" t="s">
        <v>1054</v>
      </c>
      <c r="M628" s="635" t="s">
        <v>518</v>
      </c>
      <c r="N628" s="636">
        <v>0</v>
      </c>
      <c r="O628" s="636" cm="1">
        <f t="array" ref="O628">_xlfn.IFS(J628 = 77, N628*265, J628=19, N628, J628=69, N628*28, J628=61, N628*4, J628=96, N628*22200)</f>
        <v>0</v>
      </c>
    </row>
    <row r="629" spans="1:15" hidden="1">
      <c r="A629" s="631" t="s">
        <v>1189</v>
      </c>
      <c r="B629" s="631" t="s">
        <v>1190</v>
      </c>
      <c r="C629" s="631" t="s">
        <v>1190</v>
      </c>
      <c r="D629" s="631" t="s">
        <v>1191</v>
      </c>
      <c r="E629" s="631" t="s">
        <v>512</v>
      </c>
      <c r="F629" s="631" t="s">
        <v>1057</v>
      </c>
      <c r="G629" s="632" t="s">
        <v>514</v>
      </c>
      <c r="H629" s="631" t="s">
        <v>515</v>
      </c>
      <c r="I629" s="631" t="s">
        <v>525</v>
      </c>
      <c r="J629" s="631">
        <v>19</v>
      </c>
      <c r="K629" s="633">
        <v>0</v>
      </c>
      <c r="L629" s="634" t="s">
        <v>1054</v>
      </c>
      <c r="M629" s="635" t="s">
        <v>518</v>
      </c>
      <c r="N629" s="636">
        <v>0</v>
      </c>
      <c r="O629" s="636" cm="1">
        <f t="array" ref="O629">_xlfn.IFS(J629 = 77, N629*265, J629=19, N629, J629=69, N629*28, J629=61, N629*4, J629=96, N629*22200)</f>
        <v>0</v>
      </c>
    </row>
    <row r="630" spans="1:15" hidden="1">
      <c r="A630" s="631" t="s">
        <v>1192</v>
      </c>
      <c r="B630" s="631" t="s">
        <v>592</v>
      </c>
      <c r="C630" s="631" t="s">
        <v>592</v>
      </c>
      <c r="D630" s="631" t="s">
        <v>1088</v>
      </c>
      <c r="E630" s="631" t="s">
        <v>512</v>
      </c>
      <c r="F630" s="631" t="s">
        <v>1057</v>
      </c>
      <c r="G630" s="632" t="s">
        <v>514</v>
      </c>
      <c r="H630" s="631" t="s">
        <v>515</v>
      </c>
      <c r="I630" s="631" t="s">
        <v>525</v>
      </c>
      <c r="J630" s="631">
        <v>19</v>
      </c>
      <c r="K630" s="633">
        <v>0</v>
      </c>
      <c r="L630" s="634" t="s">
        <v>1054</v>
      </c>
      <c r="M630" s="635" t="s">
        <v>518</v>
      </c>
      <c r="N630" s="636">
        <v>0</v>
      </c>
      <c r="O630" s="636" cm="1">
        <f t="array" ref="O630">_xlfn.IFS(J630 = 77, N630*265, J630=19, N630, J630=69, N630*28, J630=61, N630*4, J630=96, N630*22200)</f>
        <v>0</v>
      </c>
    </row>
    <row r="631" spans="1:15" hidden="1">
      <c r="A631" s="631" t="s">
        <v>1098</v>
      </c>
      <c r="B631" s="631" t="s">
        <v>592</v>
      </c>
      <c r="C631" s="631" t="s">
        <v>592</v>
      </c>
      <c r="D631" s="631" t="s">
        <v>1088</v>
      </c>
      <c r="E631" s="631" t="s">
        <v>512</v>
      </c>
      <c r="F631" s="631" t="s">
        <v>1057</v>
      </c>
      <c r="G631" s="632" t="s">
        <v>514</v>
      </c>
      <c r="H631" s="631" t="s">
        <v>515</v>
      </c>
      <c r="I631" s="631" t="s">
        <v>525</v>
      </c>
      <c r="J631" s="631">
        <v>19</v>
      </c>
      <c r="K631" s="633">
        <v>0</v>
      </c>
      <c r="L631" s="634" t="s">
        <v>1054</v>
      </c>
      <c r="M631" s="635" t="s">
        <v>518</v>
      </c>
      <c r="N631" s="636">
        <v>0</v>
      </c>
      <c r="O631" s="636" cm="1">
        <f t="array" ref="O631">_xlfn.IFS(J631 = 77, N631*265, J631=19, N631, J631=69, N631*28, J631=61, N631*4, J631=96, N631*22200)</f>
        <v>0</v>
      </c>
    </row>
    <row r="632" spans="1:15" hidden="1">
      <c r="A632" s="631" t="s">
        <v>1192</v>
      </c>
      <c r="B632" s="631" t="s">
        <v>592</v>
      </c>
      <c r="C632" s="631" t="s">
        <v>592</v>
      </c>
      <c r="D632" s="631" t="s">
        <v>1088</v>
      </c>
      <c r="E632" s="631" t="s">
        <v>512</v>
      </c>
      <c r="F632" s="631" t="s">
        <v>1057</v>
      </c>
      <c r="G632" s="632" t="s">
        <v>514</v>
      </c>
      <c r="H632" s="631" t="s">
        <v>515</v>
      </c>
      <c r="I632" s="631" t="s">
        <v>535</v>
      </c>
      <c r="J632" s="631">
        <v>69</v>
      </c>
      <c r="K632" s="633">
        <v>0</v>
      </c>
      <c r="L632" s="634" t="s">
        <v>1054</v>
      </c>
      <c r="M632" s="635" t="s">
        <v>518</v>
      </c>
      <c r="N632" s="636">
        <v>0</v>
      </c>
      <c r="O632" s="636" cm="1">
        <f t="array" ref="O632">_xlfn.IFS(J632 = 77, N632*265, J632=19, N632, J632=69, N632*28, J632=61, N632*4, J632=96, N632*22200)</f>
        <v>0</v>
      </c>
    </row>
    <row r="633" spans="1:15" hidden="1">
      <c r="A633" s="631" t="s">
        <v>1098</v>
      </c>
      <c r="B633" s="631" t="s">
        <v>592</v>
      </c>
      <c r="C633" s="631" t="s">
        <v>592</v>
      </c>
      <c r="D633" s="631" t="s">
        <v>1088</v>
      </c>
      <c r="E633" s="631" t="s">
        <v>512</v>
      </c>
      <c r="F633" s="631" t="s">
        <v>1057</v>
      </c>
      <c r="G633" s="632" t="s">
        <v>514</v>
      </c>
      <c r="H633" s="631" t="s">
        <v>515</v>
      </c>
      <c r="I633" s="631" t="s">
        <v>535</v>
      </c>
      <c r="J633" s="631">
        <v>69</v>
      </c>
      <c r="K633" s="633">
        <v>0</v>
      </c>
      <c r="L633" s="634" t="s">
        <v>1054</v>
      </c>
      <c r="M633" s="635" t="s">
        <v>518</v>
      </c>
      <c r="N633" s="636">
        <v>0</v>
      </c>
      <c r="O633" s="636" cm="1">
        <f t="array" ref="O633">_xlfn.IFS(J633 = 77, N633*265, J633=19, N633, J633=69, N633*28, J633=61, N633*4, J633=96, N633*22200)</f>
        <v>0</v>
      </c>
    </row>
    <row r="634" spans="1:15" hidden="1">
      <c r="A634" s="631" t="s">
        <v>1193</v>
      </c>
      <c r="B634" s="631" t="s">
        <v>1150</v>
      </c>
      <c r="C634" s="631" t="s">
        <v>1150</v>
      </c>
      <c r="D634" s="631" t="s">
        <v>1194</v>
      </c>
      <c r="E634" s="631" t="s">
        <v>512</v>
      </c>
      <c r="F634" s="631" t="s">
        <v>1057</v>
      </c>
      <c r="G634" s="632" t="s">
        <v>514</v>
      </c>
      <c r="H634" s="631" t="s">
        <v>515</v>
      </c>
      <c r="I634" s="631" t="s">
        <v>525</v>
      </c>
      <c r="J634" s="631">
        <v>19</v>
      </c>
      <c r="K634" s="633">
        <v>0</v>
      </c>
      <c r="L634" s="634" t="s">
        <v>1054</v>
      </c>
      <c r="M634" s="635" t="s">
        <v>518</v>
      </c>
      <c r="N634" s="636">
        <v>0</v>
      </c>
      <c r="O634" s="636" cm="1">
        <f t="array" ref="O634">_xlfn.IFS(J634 = 77, N634*265, J634=19, N634, J634=69, N634*28, J634=61, N634*4, J634=96, N634*22200)</f>
        <v>0</v>
      </c>
    </row>
    <row r="635" spans="1:15" hidden="1">
      <c r="A635" s="631" t="s">
        <v>1193</v>
      </c>
      <c r="B635" s="631" t="s">
        <v>1150</v>
      </c>
      <c r="C635" s="631" t="s">
        <v>1150</v>
      </c>
      <c r="D635" s="631" t="s">
        <v>1194</v>
      </c>
      <c r="E635" s="631" t="s">
        <v>512</v>
      </c>
      <c r="F635" s="631" t="s">
        <v>1057</v>
      </c>
      <c r="G635" s="632" t="s">
        <v>514</v>
      </c>
      <c r="H635" s="631" t="s">
        <v>515</v>
      </c>
      <c r="I635" s="631" t="s">
        <v>516</v>
      </c>
      <c r="J635" s="631">
        <v>77</v>
      </c>
      <c r="K635" s="633">
        <v>0</v>
      </c>
      <c r="L635" s="634" t="s">
        <v>1054</v>
      </c>
      <c r="M635" s="635" t="s">
        <v>518</v>
      </c>
      <c r="N635" s="636">
        <v>0</v>
      </c>
      <c r="O635" s="636" cm="1">
        <f t="array" ref="O635">_xlfn.IFS(J635 = 77, N635*265, J635=19, N635, J635=69, N635*28, J635=61, N635*4, J635=96, N635*22200)</f>
        <v>0</v>
      </c>
    </row>
    <row r="636" spans="1:15" hidden="1">
      <c r="A636" s="631" t="s">
        <v>1193</v>
      </c>
      <c r="B636" s="631" t="s">
        <v>1150</v>
      </c>
      <c r="C636" s="631" t="s">
        <v>1150</v>
      </c>
      <c r="D636" s="631" t="s">
        <v>1194</v>
      </c>
      <c r="E636" s="631" t="s">
        <v>512</v>
      </c>
      <c r="F636" s="631" t="s">
        <v>1057</v>
      </c>
      <c r="G636" s="632" t="s">
        <v>514</v>
      </c>
      <c r="H636" s="631" t="s">
        <v>515</v>
      </c>
      <c r="I636" s="631" t="s">
        <v>535</v>
      </c>
      <c r="J636" s="631">
        <v>69</v>
      </c>
      <c r="K636" s="633">
        <v>0</v>
      </c>
      <c r="L636" s="634" t="s">
        <v>1054</v>
      </c>
      <c r="M636" s="635" t="s">
        <v>518</v>
      </c>
      <c r="N636" s="636">
        <v>0</v>
      </c>
      <c r="O636" s="636" cm="1">
        <f t="array" ref="O636">_xlfn.IFS(J636 = 77, N636*265, J636=19, N636, J636=69, N636*28, J636=61, N636*4, J636=96, N636*22200)</f>
        <v>0</v>
      </c>
    </row>
    <row r="637" spans="1:15" hidden="1">
      <c r="A637" s="631" t="s">
        <v>1089</v>
      </c>
      <c r="B637" s="631" t="s">
        <v>1090</v>
      </c>
      <c r="C637" s="631" t="s">
        <v>1090</v>
      </c>
      <c r="D637" s="631" t="s">
        <v>1091</v>
      </c>
      <c r="E637" s="631" t="s">
        <v>512</v>
      </c>
      <c r="F637" s="631" t="s">
        <v>1057</v>
      </c>
      <c r="G637" s="632" t="s">
        <v>514</v>
      </c>
      <c r="H637" s="631" t="s">
        <v>515</v>
      </c>
      <c r="I637" s="631" t="s">
        <v>525</v>
      </c>
      <c r="J637" s="631">
        <v>19</v>
      </c>
      <c r="K637" s="633">
        <v>0</v>
      </c>
      <c r="L637" s="634" t="s">
        <v>1054</v>
      </c>
      <c r="M637" s="635" t="s">
        <v>518</v>
      </c>
      <c r="N637" s="636">
        <v>0</v>
      </c>
      <c r="O637" s="636" cm="1">
        <f t="array" ref="O637">_xlfn.IFS(J637 = 77, N637*265, J637=19, N637, J637=69, N637*28, J637=61, N637*4, J637=96, N637*22200)</f>
        <v>0</v>
      </c>
    </row>
    <row r="638" spans="1:15" hidden="1">
      <c r="A638" s="631" t="s">
        <v>1089</v>
      </c>
      <c r="B638" s="631" t="s">
        <v>1090</v>
      </c>
      <c r="C638" s="631" t="s">
        <v>1090</v>
      </c>
      <c r="D638" s="631" t="s">
        <v>1091</v>
      </c>
      <c r="E638" s="631" t="s">
        <v>512</v>
      </c>
      <c r="F638" s="631" t="s">
        <v>1057</v>
      </c>
      <c r="G638" s="632" t="s">
        <v>514</v>
      </c>
      <c r="H638" s="631" t="s">
        <v>515</v>
      </c>
      <c r="I638" s="631" t="s">
        <v>516</v>
      </c>
      <c r="J638" s="631">
        <v>77</v>
      </c>
      <c r="K638" s="633">
        <v>0</v>
      </c>
      <c r="L638" s="634" t="s">
        <v>1054</v>
      </c>
      <c r="M638" s="635" t="s">
        <v>518</v>
      </c>
      <c r="N638" s="636">
        <v>0</v>
      </c>
      <c r="O638" s="636" cm="1">
        <f t="array" ref="O638">_xlfn.IFS(J638 = 77, N638*265, J638=19, N638, J638=69, N638*28, J638=61, N638*4, J638=96, N638*22200)</f>
        <v>0</v>
      </c>
    </row>
    <row r="639" spans="1:15" hidden="1">
      <c r="A639" s="631" t="s">
        <v>1064</v>
      </c>
      <c r="B639" s="631" t="s">
        <v>1065</v>
      </c>
      <c r="C639" s="631" t="s">
        <v>1065</v>
      </c>
      <c r="D639" s="631" t="s">
        <v>1065</v>
      </c>
      <c r="E639" s="631" t="s">
        <v>512</v>
      </c>
      <c r="F639" s="631" t="s">
        <v>1057</v>
      </c>
      <c r="G639" s="632" t="s">
        <v>514</v>
      </c>
      <c r="H639" s="631" t="s">
        <v>515</v>
      </c>
      <c r="I639" s="631" t="s">
        <v>525</v>
      </c>
      <c r="J639" s="631">
        <v>19</v>
      </c>
      <c r="K639" s="633">
        <v>0</v>
      </c>
      <c r="L639" s="634" t="s">
        <v>1054</v>
      </c>
      <c r="M639" s="635" t="s">
        <v>518</v>
      </c>
      <c r="N639" s="636">
        <v>0</v>
      </c>
      <c r="O639" s="636" cm="1">
        <f t="array" ref="O639">_xlfn.IFS(J639 = 77, N639*265, J639=19, N639, J639=69, N639*28, J639=61, N639*4, J639=96, N639*22200)</f>
        <v>0</v>
      </c>
    </row>
    <row r="640" spans="1:15" hidden="1">
      <c r="A640" s="631" t="s">
        <v>1092</v>
      </c>
      <c r="B640" s="631" t="s">
        <v>1093</v>
      </c>
      <c r="C640" s="631" t="s">
        <v>1094</v>
      </c>
      <c r="D640" s="631" t="s">
        <v>1095</v>
      </c>
      <c r="E640" s="631" t="s">
        <v>512</v>
      </c>
      <c r="F640" s="631" t="s">
        <v>1057</v>
      </c>
      <c r="G640" s="632" t="s">
        <v>514</v>
      </c>
      <c r="H640" s="631" t="s">
        <v>515</v>
      </c>
      <c r="I640" s="631" t="s">
        <v>525</v>
      </c>
      <c r="J640" s="631">
        <v>19</v>
      </c>
      <c r="K640" s="633">
        <v>0</v>
      </c>
      <c r="L640" s="634" t="s">
        <v>1054</v>
      </c>
      <c r="M640" s="635" t="s">
        <v>518</v>
      </c>
      <c r="N640" s="636">
        <v>0</v>
      </c>
      <c r="O640" s="636" cm="1">
        <f t="array" ref="O640">_xlfn.IFS(J640 = 77, N640*265, J640=19, N640, J640=69, N640*28, J640=61, N640*4, J640=96, N640*22200)</f>
        <v>0</v>
      </c>
    </row>
    <row r="641" spans="1:15" hidden="1">
      <c r="A641" s="631" t="s">
        <v>1092</v>
      </c>
      <c r="B641" s="631" t="s">
        <v>1093</v>
      </c>
      <c r="C641" s="631" t="s">
        <v>1094</v>
      </c>
      <c r="D641" s="631" t="s">
        <v>1095</v>
      </c>
      <c r="E641" s="631" t="s">
        <v>512</v>
      </c>
      <c r="F641" s="631" t="s">
        <v>1057</v>
      </c>
      <c r="G641" s="632" t="s">
        <v>514</v>
      </c>
      <c r="H641" s="631" t="s">
        <v>515</v>
      </c>
      <c r="I641" s="631" t="s">
        <v>535</v>
      </c>
      <c r="J641" s="631">
        <v>69</v>
      </c>
      <c r="K641" s="633">
        <v>0</v>
      </c>
      <c r="L641" s="634" t="s">
        <v>1054</v>
      </c>
      <c r="M641" s="635" t="s">
        <v>518</v>
      </c>
      <c r="N641" s="636">
        <v>0</v>
      </c>
      <c r="O641" s="636" cm="1">
        <f t="array" ref="O641">_xlfn.IFS(J641 = 77, N641*265, J641=19, N641, J641=69, N641*28, J641=61, N641*4, J641=96, N641*22200)</f>
        <v>0</v>
      </c>
    </row>
    <row r="642" spans="1:15" hidden="1">
      <c r="A642" s="631" t="s">
        <v>1195</v>
      </c>
      <c r="B642" s="631" t="s">
        <v>550</v>
      </c>
      <c r="C642" s="631" t="s">
        <v>551</v>
      </c>
      <c r="D642" s="631" t="s">
        <v>1195</v>
      </c>
      <c r="E642" s="631" t="s">
        <v>512</v>
      </c>
      <c r="F642" s="631" t="s">
        <v>1196</v>
      </c>
      <c r="G642" s="632" t="s">
        <v>514</v>
      </c>
      <c r="H642" s="631" t="s">
        <v>515</v>
      </c>
      <c r="I642" s="631" t="s">
        <v>525</v>
      </c>
      <c r="J642" s="631">
        <v>19</v>
      </c>
      <c r="K642" s="633">
        <v>18215380</v>
      </c>
      <c r="L642" s="634" t="s">
        <v>1054</v>
      </c>
      <c r="M642" s="635" t="s">
        <v>518</v>
      </c>
      <c r="N642" s="636">
        <v>18215380</v>
      </c>
      <c r="O642" s="636" cm="1">
        <f t="array" ref="O642">_xlfn.IFS(J642 = 77, N642*265, J642=19, N642, J642=69, N642*28, J642=61, N642*4, J642=96, N642*22200)</f>
        <v>18215380</v>
      </c>
    </row>
    <row r="643" spans="1:15" hidden="1">
      <c r="A643" s="631" t="s">
        <v>1195</v>
      </c>
      <c r="B643" s="631" t="s">
        <v>550</v>
      </c>
      <c r="C643" s="631" t="s">
        <v>551</v>
      </c>
      <c r="D643" s="631" t="s">
        <v>1195</v>
      </c>
      <c r="E643" s="631" t="s">
        <v>512</v>
      </c>
      <c r="F643" s="631" t="s">
        <v>1196</v>
      </c>
      <c r="G643" s="632" t="s">
        <v>514</v>
      </c>
      <c r="H643" s="631" t="s">
        <v>515</v>
      </c>
      <c r="I643" s="631" t="s">
        <v>535</v>
      </c>
      <c r="J643" s="631">
        <v>69</v>
      </c>
      <c r="K643" s="633">
        <v>0</v>
      </c>
      <c r="L643" s="634" t="s">
        <v>1054</v>
      </c>
      <c r="M643" s="635" t="s">
        <v>518</v>
      </c>
      <c r="N643" s="636">
        <v>0</v>
      </c>
      <c r="O643" s="636" cm="1">
        <f t="array" ref="O643">_xlfn.IFS(J643 = 77, N643*265, J643=19, N643, J643=69, N643*28, J643=61, N643*4, J643=96, N643*22200)</f>
        <v>0</v>
      </c>
    </row>
    <row r="644" spans="1:15" hidden="1">
      <c r="A644" s="631" t="s">
        <v>1197</v>
      </c>
      <c r="B644" s="631" t="s">
        <v>550</v>
      </c>
      <c r="C644" s="631" t="s">
        <v>551</v>
      </c>
      <c r="D644" s="631" t="s">
        <v>1198</v>
      </c>
      <c r="E644" s="631" t="s">
        <v>512</v>
      </c>
      <c r="F644" s="631" t="s">
        <v>513</v>
      </c>
      <c r="G644" s="632" t="s">
        <v>514</v>
      </c>
      <c r="H644" s="631" t="s">
        <v>515</v>
      </c>
      <c r="I644" s="631" t="s">
        <v>525</v>
      </c>
      <c r="J644" s="631">
        <v>19</v>
      </c>
      <c r="K644" s="633">
        <v>5795609</v>
      </c>
      <c r="L644" s="634" t="s">
        <v>1054</v>
      </c>
      <c r="M644" s="635" t="s">
        <v>518</v>
      </c>
      <c r="N644" s="636">
        <v>5795609</v>
      </c>
      <c r="O644" s="636" cm="1">
        <f t="array" ref="O644">_xlfn.IFS(J644 = 77, N644*265, J644=19, N644, J644=69, N644*28, J644=61, N644*4, J644=96, N644*22200)</f>
        <v>5795609</v>
      </c>
    </row>
    <row r="645" spans="1:15" hidden="1">
      <c r="A645" s="631" t="s">
        <v>1199</v>
      </c>
      <c r="B645" s="631" t="s">
        <v>510</v>
      </c>
      <c r="C645" s="631" t="s">
        <v>510</v>
      </c>
      <c r="D645" s="631" t="s">
        <v>1200</v>
      </c>
      <c r="E645" s="631" t="s">
        <v>512</v>
      </c>
      <c r="F645" s="631" t="s">
        <v>513</v>
      </c>
      <c r="G645" s="632" t="s">
        <v>514</v>
      </c>
      <c r="H645" s="631" t="s">
        <v>515</v>
      </c>
      <c r="I645" s="631" t="s">
        <v>525</v>
      </c>
      <c r="J645" s="631">
        <v>19</v>
      </c>
      <c r="K645" s="633">
        <v>0</v>
      </c>
      <c r="L645" s="634" t="s">
        <v>1054</v>
      </c>
      <c r="M645" s="635" t="s">
        <v>518</v>
      </c>
      <c r="N645" s="636">
        <v>0</v>
      </c>
      <c r="O645" s="636" cm="1">
        <f t="array" ref="O645">_xlfn.IFS(J645 = 77, N645*265, J645=19, N645, J645=69, N645*28, J645=61, N645*4, J645=96, N645*22200)</f>
        <v>0</v>
      </c>
    </row>
    <row r="646" spans="1:15" hidden="1">
      <c r="A646" s="631" t="s">
        <v>1201</v>
      </c>
      <c r="B646" s="631" t="s">
        <v>550</v>
      </c>
      <c r="C646" s="631" t="s">
        <v>551</v>
      </c>
      <c r="D646" s="631" t="s">
        <v>1053</v>
      </c>
      <c r="E646" s="631" t="s">
        <v>512</v>
      </c>
      <c r="F646" s="631" t="s">
        <v>513</v>
      </c>
      <c r="G646" s="632" t="s">
        <v>514</v>
      </c>
      <c r="H646" s="631" t="s">
        <v>515</v>
      </c>
      <c r="I646" s="631" t="s">
        <v>525</v>
      </c>
      <c r="J646" s="631">
        <v>19</v>
      </c>
      <c r="K646" s="633">
        <v>2636932</v>
      </c>
      <c r="L646" s="634" t="s">
        <v>1054</v>
      </c>
      <c r="M646" s="635" t="s">
        <v>518</v>
      </c>
      <c r="N646" s="636">
        <v>2636932</v>
      </c>
      <c r="O646" s="636" cm="1">
        <f t="array" ref="O646">_xlfn.IFS(J646 = 77, N646*265, J646=19, N646, J646=69, N646*28, J646=61, N646*4, J646=96, N646*22200)</f>
        <v>2636932</v>
      </c>
    </row>
    <row r="647" spans="1:15" hidden="1">
      <c r="A647" s="631" t="s">
        <v>1052</v>
      </c>
      <c r="B647" s="631" t="s">
        <v>550</v>
      </c>
      <c r="C647" s="631" t="s">
        <v>551</v>
      </c>
      <c r="D647" s="631" t="s">
        <v>1053</v>
      </c>
      <c r="E647" s="631" t="s">
        <v>512</v>
      </c>
      <c r="F647" s="631" t="s">
        <v>513</v>
      </c>
      <c r="G647" s="632" t="s">
        <v>514</v>
      </c>
      <c r="H647" s="631" t="s">
        <v>515</v>
      </c>
      <c r="I647" s="631" t="s">
        <v>525</v>
      </c>
      <c r="J647" s="631">
        <v>19</v>
      </c>
      <c r="K647" s="633">
        <v>3979074</v>
      </c>
      <c r="L647" s="634" t="s">
        <v>1054</v>
      </c>
      <c r="M647" s="635" t="s">
        <v>518</v>
      </c>
      <c r="N647" s="636">
        <v>3979074</v>
      </c>
      <c r="O647" s="636" cm="1">
        <f t="array" ref="O647">_xlfn.IFS(J647 = 77, N647*265, J647=19, N647, J647=69, N647*28, J647=61, N647*4, J647=96, N647*22200)</f>
        <v>3979074</v>
      </c>
    </row>
    <row r="648" spans="1:15" hidden="1">
      <c r="A648" s="631" t="s">
        <v>1201</v>
      </c>
      <c r="B648" s="631" t="s">
        <v>550</v>
      </c>
      <c r="C648" s="631" t="s">
        <v>551</v>
      </c>
      <c r="D648" s="631" t="s">
        <v>1053</v>
      </c>
      <c r="E648" s="631" t="s">
        <v>512</v>
      </c>
      <c r="F648" s="631" t="s">
        <v>513</v>
      </c>
      <c r="G648" s="632" t="s">
        <v>514</v>
      </c>
      <c r="H648" s="631" t="s">
        <v>515</v>
      </c>
      <c r="I648" s="631" t="s">
        <v>516</v>
      </c>
      <c r="J648" s="631">
        <v>77</v>
      </c>
      <c r="K648" s="633">
        <v>0</v>
      </c>
      <c r="L648" s="634" t="s">
        <v>1054</v>
      </c>
      <c r="M648" s="635" t="s">
        <v>518</v>
      </c>
      <c r="N648" s="636">
        <v>0</v>
      </c>
      <c r="O648" s="636" cm="1">
        <f t="array" ref="O648">_xlfn.IFS(J648 = 77, N648*265, J648=19, N648, J648=69, N648*28, J648=61, N648*4, J648=96, N648*22200)</f>
        <v>0</v>
      </c>
    </row>
    <row r="649" spans="1:15" hidden="1">
      <c r="A649" s="631" t="s">
        <v>1201</v>
      </c>
      <c r="B649" s="631" t="s">
        <v>550</v>
      </c>
      <c r="C649" s="631" t="s">
        <v>551</v>
      </c>
      <c r="D649" s="631" t="s">
        <v>1053</v>
      </c>
      <c r="E649" s="631" t="s">
        <v>512</v>
      </c>
      <c r="F649" s="631" t="s">
        <v>513</v>
      </c>
      <c r="G649" s="632" t="s">
        <v>514</v>
      </c>
      <c r="H649" s="631" t="s">
        <v>515</v>
      </c>
      <c r="I649" s="631" t="s">
        <v>535</v>
      </c>
      <c r="J649" s="631">
        <v>69</v>
      </c>
      <c r="K649" s="633">
        <v>0</v>
      </c>
      <c r="L649" s="634" t="s">
        <v>1054</v>
      </c>
      <c r="M649" s="635" t="s">
        <v>518</v>
      </c>
      <c r="N649" s="636">
        <v>0</v>
      </c>
      <c r="O649" s="636" cm="1">
        <f t="array" ref="O649">_xlfn.IFS(J649 = 77, N649*265, J649=19, N649, J649=69, N649*28, J649=61, N649*4, J649=96, N649*22200)</f>
        <v>0</v>
      </c>
    </row>
    <row r="650" spans="1:15" hidden="1">
      <c r="A650" s="631" t="s">
        <v>1052</v>
      </c>
      <c r="B650" s="631" t="s">
        <v>550</v>
      </c>
      <c r="C650" s="631" t="s">
        <v>551</v>
      </c>
      <c r="D650" s="631" t="s">
        <v>1053</v>
      </c>
      <c r="E650" s="631" t="s">
        <v>512</v>
      </c>
      <c r="F650" s="631" t="s">
        <v>513</v>
      </c>
      <c r="G650" s="632" t="s">
        <v>514</v>
      </c>
      <c r="H650" s="631" t="s">
        <v>515</v>
      </c>
      <c r="I650" s="631" t="s">
        <v>535</v>
      </c>
      <c r="J650" s="631">
        <v>69</v>
      </c>
      <c r="K650" s="633">
        <v>0</v>
      </c>
      <c r="L650" s="634" t="s">
        <v>1054</v>
      </c>
      <c r="M650" s="635" t="s">
        <v>518</v>
      </c>
      <c r="N650" s="636">
        <v>0</v>
      </c>
      <c r="O650" s="636" cm="1">
        <f t="array" ref="O650">_xlfn.IFS(J650 = 77, N650*265, J650=19, N650, J650=69, N650*28, J650=61, N650*4, J650=96, N650*22200)</f>
        <v>0</v>
      </c>
    </row>
    <row r="651" spans="1:15" hidden="1">
      <c r="A651" s="631" t="s">
        <v>1202</v>
      </c>
      <c r="B651" s="631" t="s">
        <v>550</v>
      </c>
      <c r="C651" s="631" t="s">
        <v>551</v>
      </c>
      <c r="D651" s="631" t="s">
        <v>1202</v>
      </c>
      <c r="E651" s="631" t="s">
        <v>512</v>
      </c>
      <c r="F651" s="631" t="s">
        <v>513</v>
      </c>
      <c r="G651" s="632" t="s">
        <v>514</v>
      </c>
      <c r="H651" s="631" t="s">
        <v>515</v>
      </c>
      <c r="I651" s="631" t="s">
        <v>525</v>
      </c>
      <c r="J651" s="631">
        <v>19</v>
      </c>
      <c r="K651" s="633">
        <v>3621528</v>
      </c>
      <c r="L651" s="634" t="s">
        <v>1054</v>
      </c>
      <c r="M651" s="635" t="s">
        <v>518</v>
      </c>
      <c r="N651" s="636">
        <v>3621528</v>
      </c>
      <c r="O651" s="636" cm="1">
        <f t="array" ref="O651">_xlfn.IFS(J651 = 77, N651*265, J651=19, N651, J651=69, N651*28, J651=61, N651*4, J651=96, N651*22200)</f>
        <v>3621528</v>
      </c>
    </row>
    <row r="652" spans="1:15" hidden="1">
      <c r="A652" s="631" t="s">
        <v>1203</v>
      </c>
      <c r="B652" s="631" t="s">
        <v>550</v>
      </c>
      <c r="C652" s="631" t="s">
        <v>551</v>
      </c>
      <c r="D652" s="631" t="s">
        <v>1203</v>
      </c>
      <c r="E652" s="631" t="s">
        <v>512</v>
      </c>
      <c r="F652" s="631" t="s">
        <v>513</v>
      </c>
      <c r="G652" s="632" t="s">
        <v>514</v>
      </c>
      <c r="H652" s="631" t="s">
        <v>515</v>
      </c>
      <c r="I652" s="631" t="s">
        <v>525</v>
      </c>
      <c r="J652" s="631">
        <v>19</v>
      </c>
      <c r="K652" s="633">
        <v>0</v>
      </c>
      <c r="L652" s="634" t="s">
        <v>1054</v>
      </c>
      <c r="M652" s="635" t="s">
        <v>518</v>
      </c>
      <c r="N652" s="636">
        <v>0</v>
      </c>
      <c r="O652" s="636" cm="1">
        <f t="array" ref="O652">_xlfn.IFS(J652 = 77, N652*265, J652=19, N652, J652=69, N652*28, J652=61, N652*4, J652=96, N652*22200)</f>
        <v>0</v>
      </c>
    </row>
    <row r="653" spans="1:15" hidden="1">
      <c r="A653" s="631" t="s">
        <v>1203</v>
      </c>
      <c r="B653" s="631" t="s">
        <v>550</v>
      </c>
      <c r="C653" s="631" t="s">
        <v>551</v>
      </c>
      <c r="D653" s="631" t="s">
        <v>1203</v>
      </c>
      <c r="E653" s="631" t="s">
        <v>512</v>
      </c>
      <c r="F653" s="631" t="s">
        <v>513</v>
      </c>
      <c r="G653" s="632" t="s">
        <v>514</v>
      </c>
      <c r="H653" s="631" t="s">
        <v>515</v>
      </c>
      <c r="I653" s="631" t="s">
        <v>516</v>
      </c>
      <c r="J653" s="631">
        <v>77</v>
      </c>
      <c r="K653" s="633">
        <v>0</v>
      </c>
      <c r="L653" s="634" t="s">
        <v>1054</v>
      </c>
      <c r="M653" s="635" t="s">
        <v>518</v>
      </c>
      <c r="N653" s="636">
        <v>0</v>
      </c>
      <c r="O653" s="636" cm="1">
        <f t="array" ref="O653">_xlfn.IFS(J653 = 77, N653*265, J653=19, N653, J653=69, N653*28, J653=61, N653*4, J653=96, N653*22200)</f>
        <v>0</v>
      </c>
    </row>
    <row r="654" spans="1:15" hidden="1">
      <c r="A654" s="631" t="s">
        <v>1203</v>
      </c>
      <c r="B654" s="631" t="s">
        <v>550</v>
      </c>
      <c r="C654" s="631" t="s">
        <v>551</v>
      </c>
      <c r="D654" s="631" t="s">
        <v>1203</v>
      </c>
      <c r="E654" s="631" t="s">
        <v>512</v>
      </c>
      <c r="F654" s="631" t="s">
        <v>513</v>
      </c>
      <c r="G654" s="632" t="s">
        <v>514</v>
      </c>
      <c r="H654" s="631" t="s">
        <v>515</v>
      </c>
      <c r="I654" s="631" t="s">
        <v>535</v>
      </c>
      <c r="J654" s="631">
        <v>69</v>
      </c>
      <c r="K654" s="633">
        <v>0</v>
      </c>
      <c r="L654" s="634" t="s">
        <v>1054</v>
      </c>
      <c r="M654" s="635" t="s">
        <v>518</v>
      </c>
      <c r="N654" s="636">
        <v>0</v>
      </c>
      <c r="O654" s="636" cm="1">
        <f t="array" ref="O654">_xlfn.IFS(J654 = 77, N654*265, J654=19, N654, J654=69, N654*28, J654=61, N654*4, J654=96, N654*22200)</f>
        <v>0</v>
      </c>
    </row>
    <row r="655" spans="1:15" hidden="1">
      <c r="A655" s="631" t="s">
        <v>1204</v>
      </c>
      <c r="B655" s="631" t="s">
        <v>527</v>
      </c>
      <c r="C655" s="631" t="s">
        <v>527</v>
      </c>
      <c r="D655" s="631" t="s">
        <v>1205</v>
      </c>
      <c r="E655" s="631" t="s">
        <v>512</v>
      </c>
      <c r="F655" s="631" t="s">
        <v>513</v>
      </c>
      <c r="G655" s="632" t="s">
        <v>514</v>
      </c>
      <c r="H655" s="631" t="s">
        <v>515</v>
      </c>
      <c r="I655" s="631" t="s">
        <v>525</v>
      </c>
      <c r="J655" s="631">
        <v>19</v>
      </c>
      <c r="K655" s="633">
        <v>0</v>
      </c>
      <c r="L655" s="634" t="s">
        <v>1054</v>
      </c>
      <c r="M655" s="635" t="s">
        <v>518</v>
      </c>
      <c r="N655" s="636">
        <v>0</v>
      </c>
      <c r="O655" s="636" cm="1">
        <f t="array" ref="O655">_xlfn.IFS(J655 = 77, N655*265, J655=19, N655, J655=69, N655*28, J655=61, N655*4, J655=96, N655*22200)</f>
        <v>0</v>
      </c>
    </row>
    <row r="656" spans="1:15" hidden="1">
      <c r="A656" s="631" t="s">
        <v>1204</v>
      </c>
      <c r="B656" s="631" t="s">
        <v>527</v>
      </c>
      <c r="C656" s="631" t="s">
        <v>527</v>
      </c>
      <c r="D656" s="631" t="s">
        <v>1205</v>
      </c>
      <c r="E656" s="631" t="s">
        <v>512</v>
      </c>
      <c r="F656" s="631" t="s">
        <v>513</v>
      </c>
      <c r="G656" s="632" t="s">
        <v>514</v>
      </c>
      <c r="H656" s="631" t="s">
        <v>515</v>
      </c>
      <c r="I656" s="631" t="s">
        <v>516</v>
      </c>
      <c r="J656" s="631">
        <v>77</v>
      </c>
      <c r="K656" s="633">
        <v>0</v>
      </c>
      <c r="L656" s="634" t="s">
        <v>1054</v>
      </c>
      <c r="M656" s="635" t="s">
        <v>518</v>
      </c>
      <c r="N656" s="636">
        <v>0</v>
      </c>
      <c r="O656" s="636" cm="1">
        <f t="array" ref="O656">_xlfn.IFS(J656 = 77, N656*265, J656=19, N656, J656=69, N656*28, J656=61, N656*4, J656=96, N656*22200)</f>
        <v>0</v>
      </c>
    </row>
    <row r="657" spans="1:15" hidden="1">
      <c r="A657" s="631" t="s">
        <v>1204</v>
      </c>
      <c r="B657" s="631" t="s">
        <v>527</v>
      </c>
      <c r="C657" s="631" t="s">
        <v>527</v>
      </c>
      <c r="D657" s="631" t="s">
        <v>1205</v>
      </c>
      <c r="E657" s="631" t="s">
        <v>512</v>
      </c>
      <c r="F657" s="631" t="s">
        <v>513</v>
      </c>
      <c r="G657" s="632" t="s">
        <v>514</v>
      </c>
      <c r="H657" s="631" t="s">
        <v>515</v>
      </c>
      <c r="I657" s="631" t="s">
        <v>535</v>
      </c>
      <c r="J657" s="631">
        <v>69</v>
      </c>
      <c r="K657" s="633">
        <v>0</v>
      </c>
      <c r="L657" s="634" t="s">
        <v>1054</v>
      </c>
      <c r="M657" s="635" t="s">
        <v>518</v>
      </c>
      <c r="N657" s="636">
        <v>0</v>
      </c>
      <c r="O657" s="636" cm="1">
        <f t="array" ref="O657">_xlfn.IFS(J657 = 77, N657*265, J657=19, N657, J657=69, N657*28, J657=61, N657*4, J657=96, N657*22200)</f>
        <v>0</v>
      </c>
    </row>
    <row r="658" spans="1:15" hidden="1">
      <c r="A658" s="631" t="s">
        <v>1083</v>
      </c>
      <c r="B658" s="631" t="s">
        <v>1084</v>
      </c>
      <c r="C658" s="631" t="s">
        <v>1084</v>
      </c>
      <c r="D658" s="631" t="s">
        <v>1085</v>
      </c>
      <c r="E658" s="631" t="s">
        <v>512</v>
      </c>
      <c r="F658" s="631" t="s">
        <v>1057</v>
      </c>
      <c r="G658" s="632" t="s">
        <v>514</v>
      </c>
      <c r="H658" s="631" t="s">
        <v>515</v>
      </c>
      <c r="I658" s="631" t="s">
        <v>525</v>
      </c>
      <c r="J658" s="631">
        <v>19</v>
      </c>
      <c r="K658" s="633">
        <v>0</v>
      </c>
      <c r="L658" s="634" t="s">
        <v>1054</v>
      </c>
      <c r="M658" s="635" t="s">
        <v>518</v>
      </c>
      <c r="N658" s="636">
        <v>0</v>
      </c>
      <c r="O658" s="636" cm="1">
        <f t="array" ref="O658">_xlfn.IFS(J658 = 77, N658*265, J658=19, N658, J658=69, N658*28, J658=61, N658*4, J658=96, N658*22200)</f>
        <v>0</v>
      </c>
    </row>
    <row r="659" spans="1:15" hidden="1">
      <c r="A659" s="631" t="s">
        <v>1083</v>
      </c>
      <c r="B659" s="631" t="s">
        <v>1084</v>
      </c>
      <c r="C659" s="631" t="s">
        <v>1084</v>
      </c>
      <c r="D659" s="631" t="s">
        <v>1085</v>
      </c>
      <c r="E659" s="631" t="s">
        <v>512</v>
      </c>
      <c r="F659" s="631" t="s">
        <v>1057</v>
      </c>
      <c r="G659" s="632" t="s">
        <v>514</v>
      </c>
      <c r="H659" s="631" t="s">
        <v>515</v>
      </c>
      <c r="I659" s="631" t="s">
        <v>535</v>
      </c>
      <c r="J659" s="631">
        <v>69</v>
      </c>
      <c r="K659" s="633">
        <v>0</v>
      </c>
      <c r="L659" s="634" t="s">
        <v>1054</v>
      </c>
      <c r="M659" s="635" t="s">
        <v>518</v>
      </c>
      <c r="N659" s="636">
        <v>0</v>
      </c>
      <c r="O659" s="636" cm="1">
        <f t="array" ref="O659">_xlfn.IFS(J659 = 77, N659*265, J659=19, N659, J659=69, N659*28, J659=61, N659*4, J659=96, N659*22200)</f>
        <v>0</v>
      </c>
    </row>
    <row r="660" spans="1:15" hidden="1">
      <c r="A660" s="631" t="s">
        <v>1086</v>
      </c>
      <c r="B660" s="631" t="s">
        <v>1084</v>
      </c>
      <c r="C660" s="631" t="s">
        <v>1084</v>
      </c>
      <c r="D660" s="631" t="s">
        <v>1086</v>
      </c>
      <c r="E660" s="631" t="s">
        <v>512</v>
      </c>
      <c r="F660" s="631" t="s">
        <v>1057</v>
      </c>
      <c r="G660" s="632" t="s">
        <v>514</v>
      </c>
      <c r="H660" s="631" t="s">
        <v>515</v>
      </c>
      <c r="I660" s="631" t="s">
        <v>525</v>
      </c>
      <c r="J660" s="631">
        <v>19</v>
      </c>
      <c r="K660" s="633">
        <v>0</v>
      </c>
      <c r="L660" s="634" t="s">
        <v>1054</v>
      </c>
      <c r="M660" s="635" t="s">
        <v>518</v>
      </c>
      <c r="N660" s="636">
        <v>0</v>
      </c>
      <c r="O660" s="636" cm="1">
        <f t="array" ref="O660">_xlfn.IFS(J660 = 77, N660*265, J660=19, N660, J660=69, N660*28, J660=61, N660*4, J660=96, N660*22200)</f>
        <v>0</v>
      </c>
    </row>
    <row r="661" spans="1:15" hidden="1">
      <c r="A661" s="631" t="s">
        <v>1086</v>
      </c>
      <c r="B661" s="631" t="s">
        <v>1084</v>
      </c>
      <c r="C661" s="631" t="s">
        <v>1084</v>
      </c>
      <c r="D661" s="631" t="s">
        <v>1086</v>
      </c>
      <c r="E661" s="631" t="s">
        <v>512</v>
      </c>
      <c r="F661" s="631" t="s">
        <v>1057</v>
      </c>
      <c r="G661" s="632" t="s">
        <v>514</v>
      </c>
      <c r="H661" s="631" t="s">
        <v>515</v>
      </c>
      <c r="I661" s="631" t="s">
        <v>535</v>
      </c>
      <c r="J661" s="631">
        <v>69</v>
      </c>
      <c r="K661" s="633">
        <v>0</v>
      </c>
      <c r="L661" s="634" t="s">
        <v>1054</v>
      </c>
      <c r="M661" s="635" t="s">
        <v>518</v>
      </c>
      <c r="N661" s="636">
        <v>0</v>
      </c>
      <c r="O661" s="636" cm="1">
        <f t="array" ref="O661">_xlfn.IFS(J661 = 77, N661*265, J661=19, N661, J661=69, N661*28, J661=61, N661*4, J661=96, N661*22200)</f>
        <v>0</v>
      </c>
    </row>
    <row r="662" spans="1:15" hidden="1">
      <c r="A662" s="631" t="s">
        <v>1206</v>
      </c>
      <c r="B662" s="631" t="s">
        <v>1084</v>
      </c>
      <c r="C662" s="631" t="s">
        <v>1084</v>
      </c>
      <c r="D662" s="631" t="s">
        <v>1207</v>
      </c>
      <c r="E662" s="631" t="s">
        <v>512</v>
      </c>
      <c r="F662" s="631" t="s">
        <v>1057</v>
      </c>
      <c r="G662" s="632" t="s">
        <v>514</v>
      </c>
      <c r="H662" s="631" t="s">
        <v>515</v>
      </c>
      <c r="I662" s="631" t="s">
        <v>525</v>
      </c>
      <c r="J662" s="631">
        <v>19</v>
      </c>
      <c r="K662" s="633">
        <v>0</v>
      </c>
      <c r="L662" s="634" t="s">
        <v>1054</v>
      </c>
      <c r="M662" s="635" t="s">
        <v>518</v>
      </c>
      <c r="N662" s="636">
        <v>0</v>
      </c>
      <c r="O662" s="636" cm="1">
        <f t="array" ref="O662">_xlfn.IFS(J662 = 77, N662*265, J662=19, N662, J662=69, N662*28, J662=61, N662*4, J662=96, N662*22200)</f>
        <v>0</v>
      </c>
    </row>
    <row r="663" spans="1:15" hidden="1">
      <c r="A663" s="631" t="s">
        <v>1206</v>
      </c>
      <c r="B663" s="631" t="s">
        <v>1084</v>
      </c>
      <c r="C663" s="631" t="s">
        <v>1084</v>
      </c>
      <c r="D663" s="631" t="s">
        <v>1207</v>
      </c>
      <c r="E663" s="631" t="s">
        <v>512</v>
      </c>
      <c r="F663" s="631" t="s">
        <v>1057</v>
      </c>
      <c r="G663" s="632" t="s">
        <v>514</v>
      </c>
      <c r="H663" s="631" t="s">
        <v>515</v>
      </c>
      <c r="I663" s="631" t="s">
        <v>516</v>
      </c>
      <c r="J663" s="631">
        <v>77</v>
      </c>
      <c r="K663" s="633">
        <v>0</v>
      </c>
      <c r="L663" s="634" t="s">
        <v>1054</v>
      </c>
      <c r="M663" s="635" t="s">
        <v>518</v>
      </c>
      <c r="N663" s="636">
        <v>0</v>
      </c>
      <c r="O663" s="636" cm="1">
        <f t="array" ref="O663">_xlfn.IFS(J663 = 77, N663*265, J663=19, N663, J663=69, N663*28, J663=61, N663*4, J663=96, N663*22200)</f>
        <v>0</v>
      </c>
    </row>
    <row r="664" spans="1:15" hidden="1">
      <c r="A664" s="631" t="s">
        <v>1206</v>
      </c>
      <c r="B664" s="631" t="s">
        <v>1084</v>
      </c>
      <c r="C664" s="631" t="s">
        <v>1084</v>
      </c>
      <c r="D664" s="631" t="s">
        <v>1207</v>
      </c>
      <c r="E664" s="631" t="s">
        <v>512</v>
      </c>
      <c r="F664" s="631" t="s">
        <v>1057</v>
      </c>
      <c r="G664" s="632" t="s">
        <v>514</v>
      </c>
      <c r="H664" s="631" t="s">
        <v>515</v>
      </c>
      <c r="I664" s="631" t="s">
        <v>535</v>
      </c>
      <c r="J664" s="631">
        <v>69</v>
      </c>
      <c r="K664" s="633">
        <v>0</v>
      </c>
      <c r="L664" s="634" t="s">
        <v>1054</v>
      </c>
      <c r="M664" s="635" t="s">
        <v>518</v>
      </c>
      <c r="N664" s="636">
        <v>0</v>
      </c>
      <c r="O664" s="636" cm="1">
        <f t="array" ref="O664">_xlfn.IFS(J664 = 77, N664*265, J664=19, N664, J664=69, N664*28, J664=61, N664*4, J664=96, N664*22200)</f>
        <v>0</v>
      </c>
    </row>
    <row r="665" spans="1:15" hidden="1">
      <c r="A665" s="631" t="s">
        <v>1208</v>
      </c>
      <c r="B665" s="631" t="s">
        <v>1042</v>
      </c>
      <c r="C665" s="631" t="s">
        <v>1042</v>
      </c>
      <c r="D665" s="631" t="s">
        <v>1208</v>
      </c>
      <c r="E665" s="631" t="s">
        <v>512</v>
      </c>
      <c r="F665" s="631" t="s">
        <v>1057</v>
      </c>
      <c r="G665" s="632" t="s">
        <v>514</v>
      </c>
      <c r="H665" s="631" t="s">
        <v>515</v>
      </c>
      <c r="I665" s="631" t="s">
        <v>525</v>
      </c>
      <c r="J665" s="631">
        <v>19</v>
      </c>
      <c r="K665" s="633">
        <v>0</v>
      </c>
      <c r="L665" s="634" t="s">
        <v>1054</v>
      </c>
      <c r="M665" s="635" t="s">
        <v>518</v>
      </c>
      <c r="N665" s="636">
        <v>0</v>
      </c>
      <c r="O665" s="636" cm="1">
        <f t="array" ref="O665">_xlfn.IFS(J665 = 77, N665*265, J665=19, N665, J665=69, N665*28, J665=61, N665*4, J665=96, N665*22200)</f>
        <v>0</v>
      </c>
    </row>
    <row r="666" spans="1:15" hidden="1">
      <c r="A666" s="631" t="s">
        <v>1208</v>
      </c>
      <c r="B666" s="631" t="s">
        <v>1042</v>
      </c>
      <c r="C666" s="631" t="s">
        <v>1042</v>
      </c>
      <c r="D666" s="631" t="s">
        <v>1208</v>
      </c>
      <c r="E666" s="631" t="s">
        <v>512</v>
      </c>
      <c r="F666" s="631" t="s">
        <v>1057</v>
      </c>
      <c r="G666" s="632" t="s">
        <v>514</v>
      </c>
      <c r="H666" s="631" t="s">
        <v>515</v>
      </c>
      <c r="I666" s="631" t="s">
        <v>516</v>
      </c>
      <c r="J666" s="631">
        <v>77</v>
      </c>
      <c r="K666" s="633">
        <v>0</v>
      </c>
      <c r="L666" s="634" t="s">
        <v>1054</v>
      </c>
      <c r="M666" s="635" t="s">
        <v>518</v>
      </c>
      <c r="N666" s="636">
        <v>0</v>
      </c>
      <c r="O666" s="636" cm="1">
        <f t="array" ref="O666">_xlfn.IFS(J666 = 77, N666*265, J666=19, N666, J666=69, N666*28, J666=61, N666*4, J666=96, N666*22200)</f>
        <v>0</v>
      </c>
    </row>
    <row r="667" spans="1:15" hidden="1">
      <c r="A667" s="631" t="s">
        <v>1208</v>
      </c>
      <c r="B667" s="631" t="s">
        <v>1042</v>
      </c>
      <c r="C667" s="631" t="s">
        <v>1042</v>
      </c>
      <c r="D667" s="631" t="s">
        <v>1208</v>
      </c>
      <c r="E667" s="631" t="s">
        <v>512</v>
      </c>
      <c r="F667" s="631" t="s">
        <v>1057</v>
      </c>
      <c r="G667" s="632" t="s">
        <v>514</v>
      </c>
      <c r="H667" s="631" t="s">
        <v>515</v>
      </c>
      <c r="I667" s="631" t="s">
        <v>535</v>
      </c>
      <c r="J667" s="631">
        <v>69</v>
      </c>
      <c r="K667" s="633">
        <v>0</v>
      </c>
      <c r="L667" s="634" t="s">
        <v>1054</v>
      </c>
      <c r="M667" s="635" t="s">
        <v>518</v>
      </c>
      <c r="N667" s="636">
        <v>0</v>
      </c>
      <c r="O667" s="636" cm="1">
        <f t="array" ref="O667">_xlfn.IFS(J667 = 77, N667*265, J667=19, N667, J667=69, N667*28, J667=61, N667*4, J667=96, N667*22200)</f>
        <v>0</v>
      </c>
    </row>
    <row r="668" spans="1:15" hidden="1">
      <c r="A668" s="631" t="s">
        <v>1101</v>
      </c>
      <c r="B668" s="631" t="s">
        <v>643</v>
      </c>
      <c r="C668" s="631" t="s">
        <v>1102</v>
      </c>
      <c r="D668" s="631" t="s">
        <v>1101</v>
      </c>
      <c r="E668" s="631" t="s">
        <v>512</v>
      </c>
      <c r="F668" s="631" t="s">
        <v>1057</v>
      </c>
      <c r="G668" s="632" t="s">
        <v>514</v>
      </c>
      <c r="H668" s="631" t="s">
        <v>515</v>
      </c>
      <c r="I668" s="631" t="s">
        <v>525</v>
      </c>
      <c r="J668" s="631">
        <v>19</v>
      </c>
      <c r="K668" s="633">
        <v>0</v>
      </c>
      <c r="L668" s="634" t="s">
        <v>1054</v>
      </c>
      <c r="M668" s="635" t="s">
        <v>518</v>
      </c>
      <c r="N668" s="636">
        <v>0</v>
      </c>
      <c r="O668" s="636" cm="1">
        <f t="array" ref="O668">_xlfn.IFS(J668 = 77, N668*265, J668=19, N668, J668=69, N668*28, J668=61, N668*4, J668=96, N668*22200)</f>
        <v>0</v>
      </c>
    </row>
    <row r="669" spans="1:15" hidden="1">
      <c r="A669" s="631" t="s">
        <v>1101</v>
      </c>
      <c r="B669" s="631" t="s">
        <v>643</v>
      </c>
      <c r="C669" s="631" t="s">
        <v>1102</v>
      </c>
      <c r="D669" s="631" t="s">
        <v>1101</v>
      </c>
      <c r="E669" s="631" t="s">
        <v>512</v>
      </c>
      <c r="F669" s="631" t="s">
        <v>1057</v>
      </c>
      <c r="G669" s="632" t="s">
        <v>514</v>
      </c>
      <c r="H669" s="631" t="s">
        <v>515</v>
      </c>
      <c r="I669" s="631" t="s">
        <v>535</v>
      </c>
      <c r="J669" s="631">
        <v>69</v>
      </c>
      <c r="K669" s="633">
        <v>0</v>
      </c>
      <c r="L669" s="634" t="s">
        <v>1054</v>
      </c>
      <c r="M669" s="635" t="s">
        <v>518</v>
      </c>
      <c r="N669" s="636">
        <v>0</v>
      </c>
      <c r="O669" s="636" cm="1">
        <f t="array" ref="O669">_xlfn.IFS(J669 = 77, N669*265, J669=19, N669, J669=69, N669*28, J669=61, N669*4, J669=96, N669*22200)</f>
        <v>0</v>
      </c>
    </row>
    <row r="670" spans="1:15" hidden="1">
      <c r="A670" s="631" t="s">
        <v>1087</v>
      </c>
      <c r="B670" s="631" t="s">
        <v>592</v>
      </c>
      <c r="C670" s="631" t="s">
        <v>592</v>
      </c>
      <c r="D670" s="631" t="s">
        <v>1088</v>
      </c>
      <c r="E670" s="631" t="s">
        <v>512</v>
      </c>
      <c r="F670" s="631" t="s">
        <v>1057</v>
      </c>
      <c r="G670" s="632" t="s">
        <v>514</v>
      </c>
      <c r="H670" s="631" t="s">
        <v>515</v>
      </c>
      <c r="I670" s="631" t="s">
        <v>525</v>
      </c>
      <c r="J670" s="631">
        <v>19</v>
      </c>
      <c r="K670" s="633">
        <v>0</v>
      </c>
      <c r="L670" s="634" t="s">
        <v>1054</v>
      </c>
      <c r="M670" s="635" t="s">
        <v>518</v>
      </c>
      <c r="N670" s="636">
        <v>0</v>
      </c>
      <c r="O670" s="636" cm="1">
        <f t="array" ref="O670">_xlfn.IFS(J670 = 77, N670*265, J670=19, N670, J670=69, N670*28, J670=61, N670*4, J670=96, N670*22200)</f>
        <v>0</v>
      </c>
    </row>
    <row r="671" spans="1:15" hidden="1">
      <c r="A671" s="631" t="s">
        <v>1087</v>
      </c>
      <c r="B671" s="631" t="s">
        <v>592</v>
      </c>
      <c r="C671" s="631" t="s">
        <v>592</v>
      </c>
      <c r="D671" s="631" t="s">
        <v>1088</v>
      </c>
      <c r="E671" s="631" t="s">
        <v>512</v>
      </c>
      <c r="F671" s="631" t="s">
        <v>1057</v>
      </c>
      <c r="G671" s="632" t="s">
        <v>514</v>
      </c>
      <c r="H671" s="631" t="s">
        <v>515</v>
      </c>
      <c r="I671" s="631" t="s">
        <v>535</v>
      </c>
      <c r="J671" s="631">
        <v>69</v>
      </c>
      <c r="K671" s="633">
        <v>0</v>
      </c>
      <c r="L671" s="634" t="s">
        <v>1054</v>
      </c>
      <c r="M671" s="635" t="s">
        <v>518</v>
      </c>
      <c r="N671" s="636">
        <v>0</v>
      </c>
      <c r="O671" s="636" cm="1">
        <f t="array" ref="O671">_xlfn.IFS(J671 = 77, N671*265, J671=19, N671, J671=69, N671*28, J671=61, N671*4, J671=96, N671*22200)</f>
        <v>0</v>
      </c>
    </row>
    <row r="672" spans="1:15" hidden="1">
      <c r="A672" s="631" t="s">
        <v>1209</v>
      </c>
      <c r="B672" s="631" t="s">
        <v>586</v>
      </c>
      <c r="C672" s="631" t="s">
        <v>1210</v>
      </c>
      <c r="D672" s="631" t="s">
        <v>1211</v>
      </c>
      <c r="E672" s="631" t="s">
        <v>512</v>
      </c>
      <c r="F672" s="631" t="s">
        <v>1061</v>
      </c>
      <c r="G672" s="632" t="s">
        <v>514</v>
      </c>
      <c r="H672" s="631" t="s">
        <v>515</v>
      </c>
      <c r="I672" s="631" t="s">
        <v>525</v>
      </c>
      <c r="J672" s="631">
        <v>19</v>
      </c>
      <c r="K672" s="633">
        <v>13594128</v>
      </c>
      <c r="L672" s="634" t="s">
        <v>1054</v>
      </c>
      <c r="M672" s="635" t="s">
        <v>518</v>
      </c>
      <c r="N672" s="636">
        <v>13594128</v>
      </c>
      <c r="O672" s="636" cm="1">
        <f t="array" ref="O672">_xlfn.IFS(J672 = 77, N672*265, J672=19, N672, J672=69, N672*28, J672=61, N672*4, J672=96, N672*22200)</f>
        <v>13594128</v>
      </c>
    </row>
    <row r="673" spans="1:15" hidden="1">
      <c r="A673" s="631" t="s">
        <v>1209</v>
      </c>
      <c r="B673" s="631" t="s">
        <v>586</v>
      </c>
      <c r="C673" s="631" t="s">
        <v>1210</v>
      </c>
      <c r="D673" s="631" t="s">
        <v>1211</v>
      </c>
      <c r="E673" s="631" t="s">
        <v>512</v>
      </c>
      <c r="F673" s="631" t="s">
        <v>1061</v>
      </c>
      <c r="G673" s="632" t="s">
        <v>514</v>
      </c>
      <c r="H673" s="631" t="s">
        <v>515</v>
      </c>
      <c r="I673" s="631" t="s">
        <v>535</v>
      </c>
      <c r="J673" s="631">
        <v>69</v>
      </c>
      <c r="K673" s="633">
        <v>1806454</v>
      </c>
      <c r="L673" s="634" t="s">
        <v>1054</v>
      </c>
      <c r="M673" s="635" t="s">
        <v>518</v>
      </c>
      <c r="N673" s="636">
        <v>1806454</v>
      </c>
      <c r="O673" s="636" cm="1">
        <f t="array" ref="O673">_xlfn.IFS(J673 = 77, N673*265, J673=19, N673, J673=69, N673*28, J673=61, N673*4, J673=96, N673*22200)</f>
        <v>50580712</v>
      </c>
    </row>
    <row r="674" spans="1:15" hidden="1">
      <c r="A674" s="631" t="s">
        <v>1212</v>
      </c>
      <c r="B674" s="631" t="s">
        <v>607</v>
      </c>
      <c r="C674" s="631" t="s">
        <v>608</v>
      </c>
      <c r="D674" s="631" t="s">
        <v>1213</v>
      </c>
      <c r="E674" s="631" t="s">
        <v>723</v>
      </c>
      <c r="F674" s="631" t="s">
        <v>834</v>
      </c>
      <c r="G674" s="632" t="s">
        <v>514</v>
      </c>
      <c r="H674" s="631" t="s">
        <v>515</v>
      </c>
      <c r="I674" s="631" t="s">
        <v>535</v>
      </c>
      <c r="J674" s="631">
        <v>69</v>
      </c>
      <c r="K674" s="633">
        <v>0</v>
      </c>
      <c r="L674" s="634" t="s">
        <v>1214</v>
      </c>
      <c r="M674" s="635" t="s">
        <v>518</v>
      </c>
      <c r="N674" s="636">
        <v>0</v>
      </c>
      <c r="O674" s="636" cm="1">
        <f t="array" ref="O674">_xlfn.IFS(J674 = 77, N674*265, J674=19, N674, J674=69, N674*28, J674=61, N674*4, J674=96, N674*22200)</f>
        <v>0</v>
      </c>
    </row>
    <row r="675" spans="1:15" hidden="1">
      <c r="A675" s="631" t="s">
        <v>1215</v>
      </c>
      <c r="B675" s="631" t="s">
        <v>1084</v>
      </c>
      <c r="C675" s="631" t="s">
        <v>1084</v>
      </c>
      <c r="D675" s="631" t="s">
        <v>1216</v>
      </c>
      <c r="E675" s="631" t="s">
        <v>944</v>
      </c>
      <c r="F675" s="631" t="s">
        <v>972</v>
      </c>
      <c r="G675" s="632" t="s">
        <v>514</v>
      </c>
      <c r="H675" s="631" t="s">
        <v>515</v>
      </c>
      <c r="I675" s="631" t="s">
        <v>540</v>
      </c>
      <c r="J675" s="631">
        <v>61</v>
      </c>
      <c r="K675" s="633">
        <v>0</v>
      </c>
      <c r="L675" s="634" t="s">
        <v>1214</v>
      </c>
      <c r="M675" s="635" t="s">
        <v>518</v>
      </c>
      <c r="N675" s="636">
        <v>0</v>
      </c>
      <c r="O675" s="636" cm="1">
        <f t="array" ref="O675">_xlfn.IFS(J675 = 77, N675*265, J675=19, N675, J675=69, N675*28, J675=61, N675*4, J675=96, N675*22200)</f>
        <v>0</v>
      </c>
    </row>
    <row r="676" spans="1:15" hidden="1">
      <c r="A676" s="631" t="s">
        <v>1215</v>
      </c>
      <c r="B676" s="631" t="s">
        <v>1084</v>
      </c>
      <c r="C676" s="631" t="s">
        <v>1084</v>
      </c>
      <c r="D676" s="631" t="s">
        <v>1216</v>
      </c>
      <c r="E676" s="631" t="s">
        <v>944</v>
      </c>
      <c r="F676" s="631" t="s">
        <v>972</v>
      </c>
      <c r="G676" s="632" t="s">
        <v>514</v>
      </c>
      <c r="H676" s="631" t="s">
        <v>515</v>
      </c>
      <c r="I676" s="631" t="s">
        <v>525</v>
      </c>
      <c r="J676" s="631">
        <v>19</v>
      </c>
      <c r="K676" s="633">
        <v>0</v>
      </c>
      <c r="L676" s="634" t="s">
        <v>1214</v>
      </c>
      <c r="M676" s="635" t="s">
        <v>518</v>
      </c>
      <c r="N676" s="636">
        <v>0</v>
      </c>
      <c r="O676" s="636" cm="1">
        <f t="array" ref="O676">_xlfn.IFS(J676 = 77, N676*265, J676=19, N676, J676=69, N676*28, J676=61, N676*4, J676=96, N676*22200)</f>
        <v>0</v>
      </c>
    </row>
    <row r="677" spans="1:15" hidden="1">
      <c r="A677" s="631" t="s">
        <v>1215</v>
      </c>
      <c r="B677" s="631" t="s">
        <v>1084</v>
      </c>
      <c r="C677" s="631" t="s">
        <v>1084</v>
      </c>
      <c r="D677" s="631" t="s">
        <v>1216</v>
      </c>
      <c r="E677" s="631" t="s">
        <v>944</v>
      </c>
      <c r="F677" s="631" t="s">
        <v>972</v>
      </c>
      <c r="G677" s="632" t="s">
        <v>514</v>
      </c>
      <c r="H677" s="631" t="s">
        <v>515</v>
      </c>
      <c r="I677" s="631" t="s">
        <v>516</v>
      </c>
      <c r="J677" s="631">
        <v>77</v>
      </c>
      <c r="K677" s="633">
        <v>0</v>
      </c>
      <c r="L677" s="634" t="s">
        <v>1214</v>
      </c>
      <c r="M677" s="635" t="s">
        <v>518</v>
      </c>
      <c r="N677" s="636">
        <v>0</v>
      </c>
      <c r="O677" s="636" cm="1">
        <f t="array" ref="O677">_xlfn.IFS(J677 = 77, N677*265, J677=19, N677, J677=69, N677*28, J677=61, N677*4, J677=96, N677*22200)</f>
        <v>0</v>
      </c>
    </row>
    <row r="678" spans="1:15" hidden="1">
      <c r="A678" s="631" t="s">
        <v>1215</v>
      </c>
      <c r="B678" s="631" t="s">
        <v>1084</v>
      </c>
      <c r="C678" s="631" t="s">
        <v>1084</v>
      </c>
      <c r="D678" s="631" t="s">
        <v>1216</v>
      </c>
      <c r="E678" s="631" t="s">
        <v>944</v>
      </c>
      <c r="F678" s="631" t="s">
        <v>972</v>
      </c>
      <c r="G678" s="632" t="s">
        <v>514</v>
      </c>
      <c r="H678" s="631" t="s">
        <v>515</v>
      </c>
      <c r="I678" s="631" t="s">
        <v>535</v>
      </c>
      <c r="J678" s="631">
        <v>69</v>
      </c>
      <c r="K678" s="633">
        <v>0</v>
      </c>
      <c r="L678" s="634" t="s">
        <v>1214</v>
      </c>
      <c r="M678" s="635" t="s">
        <v>518</v>
      </c>
      <c r="N678" s="636">
        <v>0</v>
      </c>
      <c r="O678" s="636" cm="1">
        <f t="array" ref="O678">_xlfn.IFS(J678 = 77, N678*265, J678=19, N678, J678=69, N678*28, J678=61, N678*4, J678=96, N678*22200)</f>
        <v>0</v>
      </c>
    </row>
    <row r="679" spans="1:15" hidden="1">
      <c r="A679" s="631" t="s">
        <v>1217</v>
      </c>
      <c r="B679" s="631" t="s">
        <v>866</v>
      </c>
      <c r="C679" s="631" t="s">
        <v>866</v>
      </c>
      <c r="D679" s="631" t="s">
        <v>1218</v>
      </c>
      <c r="E679" s="631" t="s">
        <v>944</v>
      </c>
      <c r="F679" s="631" t="s">
        <v>972</v>
      </c>
      <c r="G679" s="632" t="s">
        <v>514</v>
      </c>
      <c r="H679" s="631" t="s">
        <v>515</v>
      </c>
      <c r="I679" s="631" t="s">
        <v>540</v>
      </c>
      <c r="J679" s="631">
        <v>61</v>
      </c>
      <c r="K679" s="633">
        <v>100</v>
      </c>
      <c r="L679" s="634" t="s">
        <v>1214</v>
      </c>
      <c r="M679" s="635" t="s">
        <v>518</v>
      </c>
      <c r="N679" s="636">
        <v>100</v>
      </c>
      <c r="O679" s="636" cm="1">
        <f t="array" ref="O679">_xlfn.IFS(J679 = 77, N679*265, J679=19, N679, J679=69, N679*28, J679=61, N679*4, J679=96, N679*22200)</f>
        <v>400</v>
      </c>
    </row>
    <row r="680" spans="1:15" hidden="1">
      <c r="A680" s="631" t="s">
        <v>1217</v>
      </c>
      <c r="B680" s="631" t="s">
        <v>866</v>
      </c>
      <c r="C680" s="631" t="s">
        <v>866</v>
      </c>
      <c r="D680" s="631" t="s">
        <v>1218</v>
      </c>
      <c r="E680" s="631" t="s">
        <v>944</v>
      </c>
      <c r="F680" s="631" t="s">
        <v>972</v>
      </c>
      <c r="G680" s="632" t="s">
        <v>514</v>
      </c>
      <c r="H680" s="631" t="s">
        <v>515</v>
      </c>
      <c r="I680" s="631" t="s">
        <v>525</v>
      </c>
      <c r="J680" s="631">
        <v>19</v>
      </c>
      <c r="K680" s="633">
        <v>2173554</v>
      </c>
      <c r="L680" s="634" t="s">
        <v>1214</v>
      </c>
      <c r="M680" s="635" t="s">
        <v>518</v>
      </c>
      <c r="N680" s="636">
        <v>2173554</v>
      </c>
      <c r="O680" s="636" cm="1">
        <f t="array" ref="O680">_xlfn.IFS(J680 = 77, N680*265, J680=19, N680, J680=69, N680*28, J680=61, N680*4, J680=96, N680*22200)</f>
        <v>2173554</v>
      </c>
    </row>
    <row r="681" spans="1:15" hidden="1">
      <c r="A681" s="631" t="s">
        <v>1217</v>
      </c>
      <c r="B681" s="631" t="s">
        <v>866</v>
      </c>
      <c r="C681" s="631" t="s">
        <v>866</v>
      </c>
      <c r="D681" s="631" t="s">
        <v>1218</v>
      </c>
      <c r="E681" s="631" t="s">
        <v>944</v>
      </c>
      <c r="F681" s="631" t="s">
        <v>972</v>
      </c>
      <c r="G681" s="632" t="s">
        <v>514</v>
      </c>
      <c r="H681" s="631" t="s">
        <v>515</v>
      </c>
      <c r="I681" s="631" t="s">
        <v>535</v>
      </c>
      <c r="J681" s="631">
        <v>69</v>
      </c>
      <c r="K681" s="633">
        <v>0</v>
      </c>
      <c r="L681" s="634" t="s">
        <v>1214</v>
      </c>
      <c r="M681" s="635" t="s">
        <v>518</v>
      </c>
      <c r="N681" s="636">
        <v>0</v>
      </c>
      <c r="O681" s="636" cm="1">
        <f t="array" ref="O681">_xlfn.IFS(J681 = 77, N681*265, J681=19, N681, J681=69, N681*28, J681=61, N681*4, J681=96, N681*22200)</f>
        <v>0</v>
      </c>
    </row>
    <row r="682" spans="1:15" hidden="1">
      <c r="A682" s="631" t="s">
        <v>1212</v>
      </c>
      <c r="B682" s="631" t="s">
        <v>607</v>
      </c>
      <c r="C682" s="631" t="s">
        <v>608</v>
      </c>
      <c r="D682" s="631" t="s">
        <v>1213</v>
      </c>
      <c r="E682" s="631" t="s">
        <v>723</v>
      </c>
      <c r="F682" s="631" t="s">
        <v>834</v>
      </c>
      <c r="G682" s="632" t="s">
        <v>514</v>
      </c>
      <c r="H682" s="631" t="s">
        <v>515</v>
      </c>
      <c r="I682" s="631" t="s">
        <v>632</v>
      </c>
      <c r="J682" s="631">
        <v>85</v>
      </c>
      <c r="K682" s="633">
        <v>8900</v>
      </c>
      <c r="L682" s="634" t="s">
        <v>1214</v>
      </c>
      <c r="M682" s="635" t="s">
        <v>518</v>
      </c>
      <c r="N682" s="636">
        <v>8900</v>
      </c>
      <c r="O682" s="636" t="e" cm="1">
        <f t="array" ref="O682">_xlfn.IFS(J682 = 77, N682*265, J682=19, N682, J682=69, N682*28, J682=61, N682*4, J682=96, N682*22200)</f>
        <v>#N/A</v>
      </c>
    </row>
    <row r="683" spans="1:15" hidden="1">
      <c r="A683" s="631" t="s">
        <v>1212</v>
      </c>
      <c r="B683" s="631" t="s">
        <v>607</v>
      </c>
      <c r="C683" s="631" t="s">
        <v>608</v>
      </c>
      <c r="D683" s="631" t="s">
        <v>1213</v>
      </c>
      <c r="E683" s="631" t="s">
        <v>723</v>
      </c>
      <c r="F683" s="631" t="s">
        <v>834</v>
      </c>
      <c r="G683" s="632" t="s">
        <v>514</v>
      </c>
      <c r="H683" s="631" t="s">
        <v>515</v>
      </c>
      <c r="I683" s="631" t="s">
        <v>540</v>
      </c>
      <c r="J683" s="631">
        <v>61</v>
      </c>
      <c r="K683" s="633">
        <v>2880</v>
      </c>
      <c r="L683" s="634" t="s">
        <v>1214</v>
      </c>
      <c r="M683" s="635" t="s">
        <v>518</v>
      </c>
      <c r="N683" s="636">
        <v>2880</v>
      </c>
      <c r="O683" s="636" cm="1">
        <f t="array" ref="O683">_xlfn.IFS(J683 = 77, N683*265, J683=19, N683, J683=69, N683*28, J683=61, N683*4, J683=96, N683*22200)</f>
        <v>11520</v>
      </c>
    </row>
    <row r="684" spans="1:15" hidden="1">
      <c r="A684" s="631" t="s">
        <v>1212</v>
      </c>
      <c r="B684" s="631" t="s">
        <v>607</v>
      </c>
      <c r="C684" s="631" t="s">
        <v>608</v>
      </c>
      <c r="D684" s="631" t="s">
        <v>1213</v>
      </c>
      <c r="E684" s="631" t="s">
        <v>723</v>
      </c>
      <c r="F684" s="631" t="s">
        <v>834</v>
      </c>
      <c r="G684" s="632" t="s">
        <v>514</v>
      </c>
      <c r="H684" s="631" t="s">
        <v>515</v>
      </c>
      <c r="I684" s="631" t="s">
        <v>525</v>
      </c>
      <c r="J684" s="631">
        <v>19</v>
      </c>
      <c r="K684" s="633">
        <v>17530520</v>
      </c>
      <c r="L684" s="634" t="s">
        <v>1214</v>
      </c>
      <c r="M684" s="635" t="s">
        <v>518</v>
      </c>
      <c r="N684" s="636">
        <v>17530520</v>
      </c>
      <c r="O684" s="636" cm="1">
        <f t="array" ref="O684">_xlfn.IFS(J684 = 77, N684*265, J684=19, N684, J684=69, N684*28, J684=61, N684*4, J684=96, N684*22200)</f>
        <v>17530520</v>
      </c>
    </row>
    <row r="685" spans="1:15" hidden="1">
      <c r="A685" s="631" t="s">
        <v>1212</v>
      </c>
      <c r="B685" s="631" t="s">
        <v>607</v>
      </c>
      <c r="C685" s="631" t="s">
        <v>608</v>
      </c>
      <c r="D685" s="631" t="s">
        <v>1213</v>
      </c>
      <c r="E685" s="631" t="s">
        <v>723</v>
      </c>
      <c r="F685" s="631" t="s">
        <v>834</v>
      </c>
      <c r="G685" s="632" t="s">
        <v>514</v>
      </c>
      <c r="H685" s="631" t="s">
        <v>515</v>
      </c>
      <c r="I685" s="631" t="s">
        <v>516</v>
      </c>
      <c r="J685" s="631">
        <v>77</v>
      </c>
      <c r="K685" s="633">
        <v>28280</v>
      </c>
      <c r="L685" s="634" t="s">
        <v>1214</v>
      </c>
      <c r="M685" s="635" t="s">
        <v>518</v>
      </c>
      <c r="N685" s="636">
        <v>28280</v>
      </c>
      <c r="O685" s="636" cm="1">
        <f t="array" ref="O685">_xlfn.IFS(J685 = 77, N685*265, J685=19, N685, J685=69, N685*28, J685=61, N685*4, J685=96, N685*22200)</f>
        <v>7494200</v>
      </c>
    </row>
    <row r="686" spans="1:15" hidden="1">
      <c r="A686" s="631" t="s">
        <v>1212</v>
      </c>
      <c r="B686" s="631" t="s">
        <v>607</v>
      </c>
      <c r="C686" s="631" t="s">
        <v>608</v>
      </c>
      <c r="D686" s="631" t="s">
        <v>1213</v>
      </c>
      <c r="E686" s="631" t="s">
        <v>723</v>
      </c>
      <c r="F686" s="631" t="s">
        <v>834</v>
      </c>
      <c r="G686" s="632" t="s">
        <v>514</v>
      </c>
      <c r="H686" s="631" t="s">
        <v>515</v>
      </c>
      <c r="I686" s="631" t="s">
        <v>596</v>
      </c>
      <c r="J686" s="631">
        <v>96</v>
      </c>
      <c r="K686" s="633">
        <v>1710</v>
      </c>
      <c r="L686" s="634" t="s">
        <v>1214</v>
      </c>
      <c r="M686" s="635" t="s">
        <v>518</v>
      </c>
      <c r="N686" s="636">
        <v>1710</v>
      </c>
      <c r="O686" s="636" cm="1">
        <f t="array" ref="O686">_xlfn.IFS(J686 = 77, N686*265, J686=19, N686, J686=69, N686*28, J686=61, N686*4, J686=96, N686*22200)</f>
        <v>37962000</v>
      </c>
    </row>
    <row r="687" spans="1:15" hidden="1">
      <c r="A687" s="631" t="s">
        <v>1219</v>
      </c>
      <c r="B687" s="631" t="s">
        <v>893</v>
      </c>
      <c r="C687" s="631" t="s">
        <v>893</v>
      </c>
      <c r="D687" s="631" t="s">
        <v>1219</v>
      </c>
      <c r="E687" s="631" t="s">
        <v>944</v>
      </c>
      <c r="F687" s="631" t="s">
        <v>1220</v>
      </c>
      <c r="G687" s="632" t="s">
        <v>514</v>
      </c>
      <c r="H687" s="631" t="s">
        <v>515</v>
      </c>
      <c r="I687" s="631" t="s">
        <v>525</v>
      </c>
      <c r="J687" s="631">
        <v>19</v>
      </c>
      <c r="K687" s="633">
        <v>0</v>
      </c>
      <c r="L687" s="634" t="s">
        <v>1214</v>
      </c>
      <c r="M687" s="635" t="s">
        <v>518</v>
      </c>
      <c r="N687" s="636">
        <v>0</v>
      </c>
      <c r="O687" s="636" cm="1">
        <f t="array" ref="O687">_xlfn.IFS(J687 = 77, N687*265, J687=19, N687, J687=69, N687*28, J687=61, N687*4, J687=96, N687*22200)</f>
        <v>0</v>
      </c>
    </row>
    <row r="688" spans="1:15" hidden="1">
      <c r="A688" s="631" t="s">
        <v>1219</v>
      </c>
      <c r="B688" s="631" t="s">
        <v>893</v>
      </c>
      <c r="C688" s="631" t="s">
        <v>893</v>
      </c>
      <c r="D688" s="631" t="s">
        <v>1219</v>
      </c>
      <c r="E688" s="631" t="s">
        <v>944</v>
      </c>
      <c r="F688" s="631" t="s">
        <v>1220</v>
      </c>
      <c r="G688" s="632" t="s">
        <v>514</v>
      </c>
      <c r="H688" s="631" t="s">
        <v>515</v>
      </c>
      <c r="I688" s="631" t="s">
        <v>516</v>
      </c>
      <c r="J688" s="631">
        <v>77</v>
      </c>
      <c r="K688" s="633">
        <v>0</v>
      </c>
      <c r="L688" s="634" t="s">
        <v>1214</v>
      </c>
      <c r="M688" s="635" t="s">
        <v>518</v>
      </c>
      <c r="N688" s="636">
        <v>0</v>
      </c>
      <c r="O688" s="636" cm="1">
        <f t="array" ref="O688">_xlfn.IFS(J688 = 77, N688*265, J688=19, N688, J688=69, N688*28, J688=61, N688*4, J688=96, N688*22200)</f>
        <v>0</v>
      </c>
    </row>
    <row r="689" spans="1:15" hidden="1">
      <c r="A689" s="631" t="s">
        <v>1219</v>
      </c>
      <c r="B689" s="631" t="s">
        <v>893</v>
      </c>
      <c r="C689" s="631" t="s">
        <v>893</v>
      </c>
      <c r="D689" s="631" t="s">
        <v>1219</v>
      </c>
      <c r="E689" s="631" t="s">
        <v>944</v>
      </c>
      <c r="F689" s="631" t="s">
        <v>1220</v>
      </c>
      <c r="G689" s="632" t="s">
        <v>514</v>
      </c>
      <c r="H689" s="631" t="s">
        <v>515</v>
      </c>
      <c r="I689" s="631" t="s">
        <v>535</v>
      </c>
      <c r="J689" s="631">
        <v>69</v>
      </c>
      <c r="K689" s="633">
        <v>0</v>
      </c>
      <c r="L689" s="634" t="s">
        <v>1214</v>
      </c>
      <c r="M689" s="635" t="s">
        <v>518</v>
      </c>
      <c r="N689" s="636">
        <v>0</v>
      </c>
      <c r="O689" s="636" cm="1">
        <f t="array" ref="O689">_xlfn.IFS(J689 = 77, N689*265, J689=19, N689, J689=69, N689*28, J689=61, N689*4, J689=96, N689*22200)</f>
        <v>0</v>
      </c>
    </row>
    <row r="690" spans="1:15" hidden="1">
      <c r="A690" s="631" t="s">
        <v>1221</v>
      </c>
      <c r="B690" s="631" t="s">
        <v>527</v>
      </c>
      <c r="C690" s="631" t="s">
        <v>527</v>
      </c>
      <c r="D690" s="631" t="s">
        <v>1222</v>
      </c>
      <c r="E690" s="631" t="s">
        <v>512</v>
      </c>
      <c r="F690" s="631" t="s">
        <v>1223</v>
      </c>
      <c r="G690" s="632" t="s">
        <v>514</v>
      </c>
      <c r="H690" s="631" t="s">
        <v>515</v>
      </c>
      <c r="I690" s="631" t="s">
        <v>525</v>
      </c>
      <c r="J690" s="631">
        <v>19</v>
      </c>
      <c r="K690" s="633">
        <v>4426020</v>
      </c>
      <c r="L690" s="634" t="s">
        <v>1224</v>
      </c>
      <c r="M690" s="635" t="s">
        <v>518</v>
      </c>
      <c r="N690" s="636">
        <v>4426020</v>
      </c>
      <c r="O690" s="636" cm="1">
        <f t="array" ref="O690">_xlfn.IFS(J690 = 77, N690*265, J690=19, N690, J690=69, N690*28, J690=61, N690*4, J690=96, N690*22200)</f>
        <v>4426020</v>
      </c>
    </row>
    <row r="691" spans="1:15" hidden="1">
      <c r="A691" s="631" t="s">
        <v>1225</v>
      </c>
      <c r="B691" s="631" t="s">
        <v>781</v>
      </c>
      <c r="C691" s="631" t="s">
        <v>1226</v>
      </c>
      <c r="D691" s="631" t="s">
        <v>1227</v>
      </c>
      <c r="E691" s="631" t="s">
        <v>512</v>
      </c>
      <c r="F691" s="631" t="s">
        <v>1228</v>
      </c>
      <c r="G691" s="632" t="s">
        <v>514</v>
      </c>
      <c r="H691" s="631" t="s">
        <v>515</v>
      </c>
      <c r="I691" s="631" t="s">
        <v>516</v>
      </c>
      <c r="J691" s="631">
        <v>77</v>
      </c>
      <c r="K691" s="633">
        <v>24480</v>
      </c>
      <c r="L691" s="634" t="s">
        <v>1224</v>
      </c>
      <c r="M691" s="635" t="s">
        <v>518</v>
      </c>
      <c r="N691" s="636">
        <v>24480</v>
      </c>
      <c r="O691" s="636" cm="1">
        <f t="array" ref="O691">_xlfn.IFS(J691 = 77, N691*265, J691=19, N691, J691=69, N691*28, J691=61, N691*4, J691=96, N691*22200)</f>
        <v>6487200</v>
      </c>
    </row>
    <row r="692" spans="1:15" hidden="1">
      <c r="A692" s="631" t="s">
        <v>1229</v>
      </c>
      <c r="B692" s="631" t="s">
        <v>837</v>
      </c>
      <c r="C692" s="631" t="s">
        <v>837</v>
      </c>
      <c r="D692" s="631" t="s">
        <v>1230</v>
      </c>
      <c r="E692" s="631" t="s">
        <v>512</v>
      </c>
      <c r="F692" s="631" t="s">
        <v>1228</v>
      </c>
      <c r="G692" s="632" t="s">
        <v>514</v>
      </c>
      <c r="H692" s="631" t="s">
        <v>515</v>
      </c>
      <c r="I692" s="631" t="s">
        <v>516</v>
      </c>
      <c r="J692" s="631">
        <v>77</v>
      </c>
      <c r="K692" s="633">
        <v>0</v>
      </c>
      <c r="L692" s="634" t="s">
        <v>1224</v>
      </c>
      <c r="M692" s="635" t="s">
        <v>518</v>
      </c>
      <c r="N692" s="636">
        <v>0</v>
      </c>
      <c r="O692" s="636" cm="1">
        <f t="array" ref="O692">_xlfn.IFS(J692 = 77, N692*265, J692=19, N692, J692=69, N692*28, J692=61, N692*4, J692=96, N692*22200)</f>
        <v>0</v>
      </c>
    </row>
    <row r="693" spans="1:15" hidden="1">
      <c r="A693" s="631" t="s">
        <v>1231</v>
      </c>
      <c r="B693" s="631" t="s">
        <v>589</v>
      </c>
      <c r="C693" s="631" t="s">
        <v>1232</v>
      </c>
      <c r="D693" s="631" t="s">
        <v>1233</v>
      </c>
      <c r="E693" s="631" t="s">
        <v>512</v>
      </c>
      <c r="F693" s="631" t="s">
        <v>1228</v>
      </c>
      <c r="G693" s="632" t="s">
        <v>514</v>
      </c>
      <c r="H693" s="631" t="s">
        <v>515</v>
      </c>
      <c r="I693" s="631" t="s">
        <v>516</v>
      </c>
      <c r="J693" s="631">
        <v>77</v>
      </c>
      <c r="K693" s="633">
        <v>10104</v>
      </c>
      <c r="L693" s="634" t="s">
        <v>1224</v>
      </c>
      <c r="M693" s="635" t="s">
        <v>518</v>
      </c>
      <c r="N693" s="636">
        <v>10104</v>
      </c>
      <c r="O693" s="636" cm="1">
        <f t="array" ref="O693">_xlfn.IFS(J693 = 77, N693*265, J693=19, N693, J693=69, N693*28, J693=61, N693*4, J693=96, N693*22200)</f>
        <v>2677560</v>
      </c>
    </row>
    <row r="694" spans="1:15" hidden="1">
      <c r="A694" s="631" t="s">
        <v>1234</v>
      </c>
      <c r="B694" s="631" t="s">
        <v>1235</v>
      </c>
      <c r="C694" s="631" t="s">
        <v>1236</v>
      </c>
      <c r="D694" s="631" t="s">
        <v>1237</v>
      </c>
      <c r="E694" s="631" t="s">
        <v>512</v>
      </c>
      <c r="F694" s="631" t="s">
        <v>1228</v>
      </c>
      <c r="G694" s="632" t="s">
        <v>514</v>
      </c>
      <c r="H694" s="631" t="s">
        <v>515</v>
      </c>
      <c r="I694" s="631" t="s">
        <v>516</v>
      </c>
      <c r="J694" s="631">
        <v>77</v>
      </c>
      <c r="K694" s="633">
        <v>0</v>
      </c>
      <c r="L694" s="634" t="s">
        <v>1224</v>
      </c>
      <c r="M694" s="635" t="s">
        <v>518</v>
      </c>
      <c r="N694" s="636">
        <v>0</v>
      </c>
      <c r="O694" s="636" cm="1">
        <f t="array" ref="O694">_xlfn.IFS(J694 = 77, N694*265, J694=19, N694, J694=69, N694*28, J694=61, N694*4, J694=96, N694*22200)</f>
        <v>0</v>
      </c>
    </row>
    <row r="695" spans="1:15" hidden="1">
      <c r="A695" s="631" t="s">
        <v>1238</v>
      </c>
      <c r="B695" s="631" t="s">
        <v>626</v>
      </c>
      <c r="C695" s="631" t="s">
        <v>1239</v>
      </c>
      <c r="D695" s="631" t="s">
        <v>1240</v>
      </c>
      <c r="E695" s="631" t="s">
        <v>512</v>
      </c>
      <c r="F695" s="631" t="s">
        <v>1228</v>
      </c>
      <c r="G695" s="632" t="s">
        <v>514</v>
      </c>
      <c r="H695" s="631" t="s">
        <v>515</v>
      </c>
      <c r="I695" s="631" t="s">
        <v>516</v>
      </c>
      <c r="J695" s="631">
        <v>77</v>
      </c>
      <c r="K695" s="633">
        <v>12147</v>
      </c>
      <c r="L695" s="634" t="s">
        <v>1224</v>
      </c>
      <c r="M695" s="635" t="s">
        <v>518</v>
      </c>
      <c r="N695" s="636">
        <v>12147</v>
      </c>
      <c r="O695" s="636" cm="1">
        <f t="array" ref="O695">_xlfn.IFS(J695 = 77, N695*265, J695=19, N695, J695=69, N695*28, J695=61, N695*4, J695=96, N695*22200)</f>
        <v>3218955</v>
      </c>
    </row>
    <row r="696" spans="1:15" hidden="1">
      <c r="A696" s="631" t="s">
        <v>1241</v>
      </c>
      <c r="B696" s="631" t="s">
        <v>915</v>
      </c>
      <c r="C696" s="631" t="s">
        <v>1242</v>
      </c>
      <c r="D696" s="631" t="s">
        <v>1243</v>
      </c>
      <c r="E696" s="631" t="s">
        <v>512</v>
      </c>
      <c r="F696" s="631" t="s">
        <v>1228</v>
      </c>
      <c r="G696" s="632" t="s">
        <v>514</v>
      </c>
      <c r="H696" s="631" t="s">
        <v>515</v>
      </c>
      <c r="I696" s="631" t="s">
        <v>516</v>
      </c>
      <c r="J696" s="631">
        <v>77</v>
      </c>
      <c r="K696" s="633">
        <v>0</v>
      </c>
      <c r="L696" s="634" t="s">
        <v>1224</v>
      </c>
      <c r="M696" s="635" t="s">
        <v>518</v>
      </c>
      <c r="N696" s="636">
        <v>0</v>
      </c>
      <c r="O696" s="636" cm="1">
        <f t="array" ref="O696">_xlfn.IFS(J696 = 77, N696*265, J696=19, N696, J696=69, N696*28, J696=61, N696*4, J696=96, N696*22200)</f>
        <v>0</v>
      </c>
    </row>
    <row r="697" spans="1:15" hidden="1">
      <c r="A697" s="631" t="s">
        <v>1244</v>
      </c>
      <c r="B697" s="631" t="s">
        <v>1119</v>
      </c>
      <c r="C697" s="631" t="s">
        <v>1245</v>
      </c>
      <c r="D697" s="631" t="s">
        <v>1246</v>
      </c>
      <c r="E697" s="631" t="s">
        <v>512</v>
      </c>
      <c r="F697" s="631" t="s">
        <v>1228</v>
      </c>
      <c r="G697" s="632" t="s">
        <v>514</v>
      </c>
      <c r="H697" s="631" t="s">
        <v>515</v>
      </c>
      <c r="I697" s="631" t="s">
        <v>525</v>
      </c>
      <c r="J697" s="631">
        <v>19</v>
      </c>
      <c r="K697" s="633">
        <v>0</v>
      </c>
      <c r="L697" s="634" t="s">
        <v>1224</v>
      </c>
      <c r="M697" s="635" t="s">
        <v>518</v>
      </c>
      <c r="N697" s="636">
        <v>0</v>
      </c>
      <c r="O697" s="636" cm="1">
        <f t="array" ref="O697">_xlfn.IFS(J697 = 77, N697*265, J697=19, N697, J697=69, N697*28, J697=61, N697*4, J697=96, N697*22200)</f>
        <v>0</v>
      </c>
    </row>
    <row r="698" spans="1:15" hidden="1">
      <c r="A698" s="631" t="s">
        <v>1244</v>
      </c>
      <c r="B698" s="631" t="s">
        <v>1119</v>
      </c>
      <c r="C698" s="631" t="s">
        <v>1245</v>
      </c>
      <c r="D698" s="631" t="s">
        <v>1246</v>
      </c>
      <c r="E698" s="631" t="s">
        <v>512</v>
      </c>
      <c r="F698" s="631" t="s">
        <v>1228</v>
      </c>
      <c r="G698" s="632" t="s">
        <v>514</v>
      </c>
      <c r="H698" s="631" t="s">
        <v>515</v>
      </c>
      <c r="I698" s="631" t="s">
        <v>516</v>
      </c>
      <c r="J698" s="631">
        <v>77</v>
      </c>
      <c r="K698" s="633">
        <v>0</v>
      </c>
      <c r="L698" s="634" t="s">
        <v>1224</v>
      </c>
      <c r="M698" s="635" t="s">
        <v>518</v>
      </c>
      <c r="N698" s="636">
        <v>0</v>
      </c>
      <c r="O698" s="636" cm="1">
        <f t="array" ref="O698">_xlfn.IFS(J698 = 77, N698*265, J698=19, N698, J698=69, N698*28, J698=61, N698*4, J698=96, N698*22200)</f>
        <v>0</v>
      </c>
    </row>
    <row r="699" spans="1:15" hidden="1">
      <c r="A699" s="631" t="s">
        <v>1247</v>
      </c>
      <c r="B699" s="631" t="s">
        <v>777</v>
      </c>
      <c r="C699" s="631" t="s">
        <v>950</v>
      </c>
      <c r="D699" s="631" t="s">
        <v>1248</v>
      </c>
      <c r="E699" s="631" t="s">
        <v>512</v>
      </c>
      <c r="F699" s="631" t="s">
        <v>1228</v>
      </c>
      <c r="G699" s="632" t="s">
        <v>514</v>
      </c>
      <c r="H699" s="631" t="s">
        <v>515</v>
      </c>
      <c r="I699" s="631" t="s">
        <v>525</v>
      </c>
      <c r="J699" s="631">
        <v>19</v>
      </c>
      <c r="K699" s="633">
        <v>0</v>
      </c>
      <c r="L699" s="634" t="s">
        <v>1224</v>
      </c>
      <c r="M699" s="635" t="s">
        <v>518</v>
      </c>
      <c r="N699" s="636">
        <v>0</v>
      </c>
      <c r="O699" s="636" cm="1">
        <f t="array" ref="O699">_xlfn.IFS(J699 = 77, N699*265, J699=19, N699, J699=69, N699*28, J699=61, N699*4, J699=96, N699*22200)</f>
        <v>0</v>
      </c>
    </row>
    <row r="700" spans="1:15" hidden="1">
      <c r="A700" s="631" t="s">
        <v>1249</v>
      </c>
      <c r="B700" s="631" t="s">
        <v>1250</v>
      </c>
      <c r="C700" s="631" t="s">
        <v>1250</v>
      </c>
      <c r="D700" s="631" t="s">
        <v>1248</v>
      </c>
      <c r="E700" s="631" t="s">
        <v>512</v>
      </c>
      <c r="F700" s="631" t="s">
        <v>1228</v>
      </c>
      <c r="G700" s="632" t="s">
        <v>514</v>
      </c>
      <c r="H700" s="631" t="s">
        <v>515</v>
      </c>
      <c r="I700" s="631" t="s">
        <v>525</v>
      </c>
      <c r="J700" s="631">
        <v>19</v>
      </c>
      <c r="K700" s="633">
        <v>0</v>
      </c>
      <c r="L700" s="634" t="s">
        <v>1224</v>
      </c>
      <c r="M700" s="635" t="s">
        <v>518</v>
      </c>
      <c r="N700" s="636">
        <v>0</v>
      </c>
      <c r="O700" s="636" cm="1">
        <f t="array" ref="O700">_xlfn.IFS(J700 = 77, N700*265, J700=19, N700, J700=69, N700*28, J700=61, N700*4, J700=96, N700*22200)</f>
        <v>0</v>
      </c>
    </row>
    <row r="701" spans="1:15" hidden="1">
      <c r="A701" s="631" t="s">
        <v>1247</v>
      </c>
      <c r="B701" s="631" t="s">
        <v>777</v>
      </c>
      <c r="C701" s="631" t="s">
        <v>950</v>
      </c>
      <c r="D701" s="631" t="s">
        <v>1248</v>
      </c>
      <c r="E701" s="631" t="s">
        <v>512</v>
      </c>
      <c r="F701" s="631" t="s">
        <v>1228</v>
      </c>
      <c r="G701" s="632" t="s">
        <v>514</v>
      </c>
      <c r="H701" s="631" t="s">
        <v>515</v>
      </c>
      <c r="I701" s="631" t="s">
        <v>516</v>
      </c>
      <c r="J701" s="631">
        <v>77</v>
      </c>
      <c r="K701" s="633">
        <v>0</v>
      </c>
      <c r="L701" s="634" t="s">
        <v>1224</v>
      </c>
      <c r="M701" s="635" t="s">
        <v>518</v>
      </c>
      <c r="N701" s="636">
        <v>0</v>
      </c>
      <c r="O701" s="636" cm="1">
        <f t="array" ref="O701">_xlfn.IFS(J701 = 77, N701*265, J701=19, N701, J701=69, N701*28, J701=61, N701*4, J701=96, N701*22200)</f>
        <v>0</v>
      </c>
    </row>
    <row r="702" spans="1:15" hidden="1">
      <c r="A702" s="631" t="s">
        <v>1249</v>
      </c>
      <c r="B702" s="631" t="s">
        <v>1250</v>
      </c>
      <c r="C702" s="631" t="s">
        <v>1250</v>
      </c>
      <c r="D702" s="631" t="s">
        <v>1248</v>
      </c>
      <c r="E702" s="631" t="s">
        <v>512</v>
      </c>
      <c r="F702" s="631" t="s">
        <v>1228</v>
      </c>
      <c r="G702" s="632" t="s">
        <v>514</v>
      </c>
      <c r="H702" s="631" t="s">
        <v>515</v>
      </c>
      <c r="I702" s="631" t="s">
        <v>516</v>
      </c>
      <c r="J702" s="631">
        <v>77</v>
      </c>
      <c r="K702" s="633">
        <v>0</v>
      </c>
      <c r="L702" s="634" t="s">
        <v>1224</v>
      </c>
      <c r="M702" s="635" t="s">
        <v>518</v>
      </c>
      <c r="N702" s="636">
        <v>0</v>
      </c>
      <c r="O702" s="636" cm="1">
        <f t="array" ref="O702">_xlfn.IFS(J702 = 77, N702*265, J702=19, N702, J702=69, N702*28, J702=61, N702*4, J702=96, N702*22200)</f>
        <v>0</v>
      </c>
    </row>
    <row r="703" spans="1:15" hidden="1">
      <c r="A703" s="631" t="s">
        <v>1251</v>
      </c>
      <c r="B703" s="631" t="s">
        <v>527</v>
      </c>
      <c r="C703" s="631" t="s">
        <v>527</v>
      </c>
      <c r="D703" s="631" t="s">
        <v>1248</v>
      </c>
      <c r="E703" s="631" t="s">
        <v>512</v>
      </c>
      <c r="F703" s="631" t="s">
        <v>1228</v>
      </c>
      <c r="G703" s="632" t="s">
        <v>514</v>
      </c>
      <c r="H703" s="631" t="s">
        <v>515</v>
      </c>
      <c r="I703" s="631" t="s">
        <v>516</v>
      </c>
      <c r="J703" s="631">
        <v>77</v>
      </c>
      <c r="K703" s="633">
        <v>25500</v>
      </c>
      <c r="L703" s="634" t="s">
        <v>1224</v>
      </c>
      <c r="M703" s="635" t="s">
        <v>518</v>
      </c>
      <c r="N703" s="636">
        <v>25500</v>
      </c>
      <c r="O703" s="636" cm="1">
        <f t="array" ref="O703">_xlfn.IFS(J703 = 77, N703*265, J703=19, N703, J703=69, N703*28, J703=61, N703*4, J703=96, N703*22200)</f>
        <v>6757500</v>
      </c>
    </row>
    <row r="704" spans="1:15" hidden="1">
      <c r="A704" s="631" t="s">
        <v>1247</v>
      </c>
      <c r="B704" s="631" t="s">
        <v>777</v>
      </c>
      <c r="C704" s="631" t="s">
        <v>950</v>
      </c>
      <c r="D704" s="631" t="s">
        <v>1248</v>
      </c>
      <c r="E704" s="631" t="s">
        <v>512</v>
      </c>
      <c r="F704" s="631" t="s">
        <v>1228</v>
      </c>
      <c r="G704" s="632" t="s">
        <v>514</v>
      </c>
      <c r="H704" s="631" t="s">
        <v>515</v>
      </c>
      <c r="I704" s="631" t="s">
        <v>535</v>
      </c>
      <c r="J704" s="631">
        <v>69</v>
      </c>
      <c r="K704" s="633">
        <v>0</v>
      </c>
      <c r="L704" s="634" t="s">
        <v>1224</v>
      </c>
      <c r="M704" s="635" t="s">
        <v>518</v>
      </c>
      <c r="N704" s="636">
        <v>0</v>
      </c>
      <c r="O704" s="636" cm="1">
        <f t="array" ref="O704">_xlfn.IFS(J704 = 77, N704*265, J704=19, N704, J704=69, N704*28, J704=61, N704*4, J704=96, N704*22200)</f>
        <v>0</v>
      </c>
    </row>
    <row r="705" spans="1:15" hidden="1">
      <c r="A705" s="631" t="s">
        <v>1249</v>
      </c>
      <c r="B705" s="631" t="s">
        <v>1250</v>
      </c>
      <c r="C705" s="631" t="s">
        <v>1250</v>
      </c>
      <c r="D705" s="631" t="s">
        <v>1248</v>
      </c>
      <c r="E705" s="631" t="s">
        <v>512</v>
      </c>
      <c r="F705" s="631" t="s">
        <v>1228</v>
      </c>
      <c r="G705" s="632" t="s">
        <v>514</v>
      </c>
      <c r="H705" s="631" t="s">
        <v>515</v>
      </c>
      <c r="I705" s="631" t="s">
        <v>535</v>
      </c>
      <c r="J705" s="631">
        <v>69</v>
      </c>
      <c r="K705" s="633">
        <v>0</v>
      </c>
      <c r="L705" s="634" t="s">
        <v>1224</v>
      </c>
      <c r="M705" s="635" t="s">
        <v>518</v>
      </c>
      <c r="N705" s="636">
        <v>0</v>
      </c>
      <c r="O705" s="636" cm="1">
        <f t="array" ref="O705">_xlfn.IFS(J705 = 77, N705*265, J705=19, N705, J705=69, N705*28, J705=61, N705*4, J705=96, N705*22200)</f>
        <v>0</v>
      </c>
    </row>
    <row r="706" spans="1:15" hidden="1">
      <c r="A706" s="631" t="s">
        <v>1252</v>
      </c>
      <c r="B706" s="631" t="s">
        <v>643</v>
      </c>
      <c r="C706" s="631" t="s">
        <v>1253</v>
      </c>
      <c r="D706" s="631" t="s">
        <v>1230</v>
      </c>
      <c r="E706" s="631" t="s">
        <v>512</v>
      </c>
      <c r="F706" s="631" t="s">
        <v>1228</v>
      </c>
      <c r="G706" s="632" t="s">
        <v>514</v>
      </c>
      <c r="H706" s="631" t="s">
        <v>515</v>
      </c>
      <c r="I706" s="631" t="s">
        <v>525</v>
      </c>
      <c r="J706" s="631">
        <v>19</v>
      </c>
      <c r="K706" s="633">
        <v>0</v>
      </c>
      <c r="L706" s="634" t="s">
        <v>1224</v>
      </c>
      <c r="M706" s="635" t="s">
        <v>518</v>
      </c>
      <c r="N706" s="636">
        <v>0</v>
      </c>
      <c r="O706" s="636" cm="1">
        <f t="array" ref="O706">_xlfn.IFS(J706 = 77, N706*265, J706=19, N706, J706=69, N706*28, J706=61, N706*4, J706=96, N706*22200)</f>
        <v>0</v>
      </c>
    </row>
    <row r="707" spans="1:15" hidden="1">
      <c r="A707" s="631" t="s">
        <v>1229</v>
      </c>
      <c r="B707" s="631" t="s">
        <v>837</v>
      </c>
      <c r="C707" s="631" t="s">
        <v>837</v>
      </c>
      <c r="D707" s="631" t="s">
        <v>1230</v>
      </c>
      <c r="E707" s="631" t="s">
        <v>512</v>
      </c>
      <c r="F707" s="631" t="s">
        <v>1228</v>
      </c>
      <c r="G707" s="632" t="s">
        <v>514</v>
      </c>
      <c r="H707" s="631" t="s">
        <v>515</v>
      </c>
      <c r="I707" s="631" t="s">
        <v>525</v>
      </c>
      <c r="J707" s="631">
        <v>19</v>
      </c>
      <c r="K707" s="633">
        <v>0</v>
      </c>
      <c r="L707" s="634" t="s">
        <v>1224</v>
      </c>
      <c r="M707" s="635" t="s">
        <v>518</v>
      </c>
      <c r="N707" s="636">
        <v>0</v>
      </c>
      <c r="O707" s="636" cm="1">
        <f t="array" ref="O707">_xlfn.IFS(J707 = 77, N707*265, J707=19, N707, J707=69, N707*28, J707=61, N707*4, J707=96, N707*22200)</f>
        <v>0</v>
      </c>
    </row>
    <row r="708" spans="1:15" hidden="1">
      <c r="A708" s="631" t="s">
        <v>1252</v>
      </c>
      <c r="B708" s="631" t="s">
        <v>643</v>
      </c>
      <c r="C708" s="631" t="s">
        <v>1253</v>
      </c>
      <c r="D708" s="631" t="s">
        <v>1230</v>
      </c>
      <c r="E708" s="631" t="s">
        <v>512</v>
      </c>
      <c r="F708" s="631" t="s">
        <v>1228</v>
      </c>
      <c r="G708" s="632" t="s">
        <v>514</v>
      </c>
      <c r="H708" s="631" t="s">
        <v>515</v>
      </c>
      <c r="I708" s="631" t="s">
        <v>516</v>
      </c>
      <c r="J708" s="631">
        <v>77</v>
      </c>
      <c r="K708" s="633">
        <v>0</v>
      </c>
      <c r="L708" s="634" t="s">
        <v>1224</v>
      </c>
      <c r="M708" s="635" t="s">
        <v>518</v>
      </c>
      <c r="N708" s="636">
        <v>0</v>
      </c>
      <c r="O708" s="636" cm="1">
        <f t="array" ref="O708">_xlfn.IFS(J708 = 77, N708*265, J708=19, N708, J708=69, N708*28, J708=61, N708*4, J708=96, N708*22200)</f>
        <v>0</v>
      </c>
    </row>
    <row r="709" spans="1:15" hidden="1">
      <c r="A709" s="631" t="s">
        <v>1252</v>
      </c>
      <c r="B709" s="631" t="s">
        <v>643</v>
      </c>
      <c r="C709" s="631" t="s">
        <v>1253</v>
      </c>
      <c r="D709" s="631" t="s">
        <v>1230</v>
      </c>
      <c r="E709" s="631" t="s">
        <v>512</v>
      </c>
      <c r="F709" s="631" t="s">
        <v>1228</v>
      </c>
      <c r="G709" s="632" t="s">
        <v>514</v>
      </c>
      <c r="H709" s="631" t="s">
        <v>515</v>
      </c>
      <c r="I709" s="631" t="s">
        <v>535</v>
      </c>
      <c r="J709" s="631">
        <v>69</v>
      </c>
      <c r="K709" s="633">
        <v>0</v>
      </c>
      <c r="L709" s="634" t="s">
        <v>1224</v>
      </c>
      <c r="M709" s="635" t="s">
        <v>518</v>
      </c>
      <c r="N709" s="636">
        <v>0</v>
      </c>
      <c r="O709" s="636" cm="1">
        <f t="array" ref="O709">_xlfn.IFS(J709 = 77, N709*265, J709=19, N709, J709=69, N709*28, J709=61, N709*4, J709=96, N709*22200)</f>
        <v>0</v>
      </c>
    </row>
    <row r="710" spans="1:15" hidden="1">
      <c r="A710" s="631" t="s">
        <v>1229</v>
      </c>
      <c r="B710" s="631" t="s">
        <v>837</v>
      </c>
      <c r="C710" s="631" t="s">
        <v>837</v>
      </c>
      <c r="D710" s="631" t="s">
        <v>1230</v>
      </c>
      <c r="E710" s="631" t="s">
        <v>512</v>
      </c>
      <c r="F710" s="631" t="s">
        <v>1228</v>
      </c>
      <c r="G710" s="632" t="s">
        <v>514</v>
      </c>
      <c r="H710" s="631" t="s">
        <v>515</v>
      </c>
      <c r="I710" s="631" t="s">
        <v>535</v>
      </c>
      <c r="J710" s="631">
        <v>69</v>
      </c>
      <c r="K710" s="633">
        <v>0</v>
      </c>
      <c r="L710" s="634" t="s">
        <v>1224</v>
      </c>
      <c r="M710" s="635" t="s">
        <v>518</v>
      </c>
      <c r="N710" s="636">
        <v>0</v>
      </c>
      <c r="O710" s="636" cm="1">
        <f t="array" ref="O710">_xlfn.IFS(J710 = 77, N710*265, J710=19, N710, J710=69, N710*28, J710=61, N710*4, J710=96, N710*22200)</f>
        <v>0</v>
      </c>
    </row>
    <row r="711" spans="1:15" hidden="1">
      <c r="A711" s="631" t="s">
        <v>1254</v>
      </c>
      <c r="B711" s="631" t="s">
        <v>1255</v>
      </c>
      <c r="C711" s="631" t="s">
        <v>1255</v>
      </c>
      <c r="D711" s="631" t="s">
        <v>838</v>
      </c>
      <c r="E711" s="631" t="s">
        <v>512</v>
      </c>
      <c r="F711" s="631" t="s">
        <v>1228</v>
      </c>
      <c r="G711" s="632" t="s">
        <v>514</v>
      </c>
      <c r="H711" s="631" t="s">
        <v>515</v>
      </c>
      <c r="I711" s="631" t="s">
        <v>525</v>
      </c>
      <c r="J711" s="631">
        <v>19</v>
      </c>
      <c r="K711" s="633">
        <v>0</v>
      </c>
      <c r="L711" s="634" t="s">
        <v>1224</v>
      </c>
      <c r="M711" s="635" t="s">
        <v>518</v>
      </c>
      <c r="N711" s="636">
        <v>0</v>
      </c>
      <c r="O711" s="636" cm="1">
        <f t="array" ref="O711">_xlfn.IFS(J711 = 77, N711*265, J711=19, N711, J711=69, N711*28, J711=61, N711*4, J711=96, N711*22200)</f>
        <v>0</v>
      </c>
    </row>
    <row r="712" spans="1:15" hidden="1">
      <c r="A712" s="631" t="s">
        <v>1254</v>
      </c>
      <c r="B712" s="631" t="s">
        <v>1255</v>
      </c>
      <c r="C712" s="631" t="s">
        <v>1255</v>
      </c>
      <c r="D712" s="631" t="s">
        <v>838</v>
      </c>
      <c r="E712" s="631" t="s">
        <v>512</v>
      </c>
      <c r="F712" s="631" t="s">
        <v>1228</v>
      </c>
      <c r="G712" s="632" t="s">
        <v>514</v>
      </c>
      <c r="H712" s="631" t="s">
        <v>515</v>
      </c>
      <c r="I712" s="631" t="s">
        <v>516</v>
      </c>
      <c r="J712" s="631">
        <v>77</v>
      </c>
      <c r="K712" s="633">
        <v>0</v>
      </c>
      <c r="L712" s="634" t="s">
        <v>1224</v>
      </c>
      <c r="M712" s="635" t="s">
        <v>518</v>
      </c>
      <c r="N712" s="636">
        <v>0</v>
      </c>
      <c r="O712" s="636" cm="1">
        <f t="array" ref="O712">_xlfn.IFS(J712 = 77, N712*265, J712=19, N712, J712=69, N712*28, J712=61, N712*4, J712=96, N712*22200)</f>
        <v>0</v>
      </c>
    </row>
    <row r="713" spans="1:15" hidden="1">
      <c r="A713" s="631" t="s">
        <v>1254</v>
      </c>
      <c r="B713" s="631" t="s">
        <v>1255</v>
      </c>
      <c r="C713" s="631" t="s">
        <v>1255</v>
      </c>
      <c r="D713" s="631" t="s">
        <v>838</v>
      </c>
      <c r="E713" s="631" t="s">
        <v>512</v>
      </c>
      <c r="F713" s="631" t="s">
        <v>1228</v>
      </c>
      <c r="G713" s="632" t="s">
        <v>514</v>
      </c>
      <c r="H713" s="631" t="s">
        <v>515</v>
      </c>
      <c r="I713" s="631" t="s">
        <v>535</v>
      </c>
      <c r="J713" s="631">
        <v>69</v>
      </c>
      <c r="K713" s="633">
        <v>0</v>
      </c>
      <c r="L713" s="634" t="s">
        <v>1224</v>
      </c>
      <c r="M713" s="635" t="s">
        <v>518</v>
      </c>
      <c r="N713" s="636">
        <v>0</v>
      </c>
      <c r="O713" s="636" cm="1">
        <f t="array" ref="O713">_xlfn.IFS(J713 = 77, N713*265, J713=19, N713, J713=69, N713*28, J713=61, N713*4, J713=96, N713*22200)</f>
        <v>0</v>
      </c>
    </row>
    <row r="714" spans="1:15" hidden="1">
      <c r="A714" s="631" t="s">
        <v>1256</v>
      </c>
      <c r="B714" s="631" t="s">
        <v>569</v>
      </c>
      <c r="C714" s="631" t="s">
        <v>570</v>
      </c>
      <c r="D714" s="631" t="s">
        <v>1257</v>
      </c>
      <c r="E714" s="631" t="s">
        <v>512</v>
      </c>
      <c r="F714" s="631" t="s">
        <v>1228</v>
      </c>
      <c r="G714" s="632" t="s">
        <v>514</v>
      </c>
      <c r="H714" s="631" t="s">
        <v>515</v>
      </c>
      <c r="I714" s="631" t="s">
        <v>516</v>
      </c>
      <c r="J714" s="631">
        <v>77</v>
      </c>
      <c r="K714" s="633">
        <v>0</v>
      </c>
      <c r="L714" s="634" t="s">
        <v>1224</v>
      </c>
      <c r="M714" s="635" t="s">
        <v>518</v>
      </c>
      <c r="N714" s="636">
        <v>0</v>
      </c>
      <c r="O714" s="636" cm="1">
        <f t="array" ref="O714">_xlfn.IFS(J714 = 77, N714*265, J714=19, N714, J714=69, N714*28, J714=61, N714*4, J714=96, N714*22200)</f>
        <v>0</v>
      </c>
    </row>
    <row r="715" spans="1:15" hidden="1">
      <c r="A715" s="631" t="s">
        <v>1258</v>
      </c>
      <c r="B715" s="631" t="s">
        <v>1259</v>
      </c>
      <c r="C715" s="631" t="s">
        <v>1259</v>
      </c>
      <c r="D715" s="631" t="s">
        <v>1260</v>
      </c>
      <c r="E715" s="631" t="s">
        <v>512</v>
      </c>
      <c r="F715" s="631" t="s">
        <v>1228</v>
      </c>
      <c r="G715" s="632" t="s">
        <v>514</v>
      </c>
      <c r="H715" s="631" t="s">
        <v>515</v>
      </c>
      <c r="I715" s="631" t="s">
        <v>525</v>
      </c>
      <c r="J715" s="631">
        <v>19</v>
      </c>
      <c r="K715" s="633">
        <v>0</v>
      </c>
      <c r="L715" s="634" t="s">
        <v>1224</v>
      </c>
      <c r="M715" s="635" t="s">
        <v>518</v>
      </c>
      <c r="N715" s="636">
        <v>0</v>
      </c>
      <c r="O715" s="636" cm="1">
        <f t="array" ref="O715">_xlfn.IFS(J715 = 77, N715*265, J715=19, N715, J715=69, N715*28, J715=61, N715*4, J715=96, N715*22200)</f>
        <v>0</v>
      </c>
    </row>
    <row r="716" spans="1:15" hidden="1">
      <c r="A716" s="631" t="s">
        <v>1258</v>
      </c>
      <c r="B716" s="631" t="s">
        <v>1259</v>
      </c>
      <c r="C716" s="631" t="s">
        <v>1259</v>
      </c>
      <c r="D716" s="631" t="s">
        <v>1260</v>
      </c>
      <c r="E716" s="631" t="s">
        <v>512</v>
      </c>
      <c r="F716" s="631" t="s">
        <v>1228</v>
      </c>
      <c r="G716" s="632" t="s">
        <v>514</v>
      </c>
      <c r="H716" s="631" t="s">
        <v>515</v>
      </c>
      <c r="I716" s="631" t="s">
        <v>516</v>
      </c>
      <c r="J716" s="631">
        <v>77</v>
      </c>
      <c r="K716" s="633">
        <v>0</v>
      </c>
      <c r="L716" s="634" t="s">
        <v>1224</v>
      </c>
      <c r="M716" s="635" t="s">
        <v>518</v>
      </c>
      <c r="N716" s="636">
        <v>0</v>
      </c>
      <c r="O716" s="636" cm="1">
        <f t="array" ref="O716">_xlfn.IFS(J716 = 77, N716*265, J716=19, N716, J716=69, N716*28, J716=61, N716*4, J716=96, N716*22200)</f>
        <v>0</v>
      </c>
    </row>
    <row r="717" spans="1:15" hidden="1">
      <c r="A717" s="631" t="s">
        <v>1261</v>
      </c>
      <c r="B717" s="631" t="s">
        <v>928</v>
      </c>
      <c r="C717" s="631" t="s">
        <v>929</v>
      </c>
      <c r="D717" s="631" t="s">
        <v>1262</v>
      </c>
      <c r="E717" s="631" t="s">
        <v>512</v>
      </c>
      <c r="F717" s="631" t="s">
        <v>1228</v>
      </c>
      <c r="G717" s="632" t="s">
        <v>514</v>
      </c>
      <c r="H717" s="631" t="s">
        <v>515</v>
      </c>
      <c r="I717" s="631" t="s">
        <v>516</v>
      </c>
      <c r="J717" s="631">
        <v>77</v>
      </c>
      <c r="K717" s="633">
        <v>0</v>
      </c>
      <c r="L717" s="634" t="s">
        <v>1224</v>
      </c>
      <c r="M717" s="635" t="s">
        <v>518</v>
      </c>
      <c r="N717" s="636">
        <v>0</v>
      </c>
      <c r="O717" s="636" cm="1">
        <f t="array" ref="O717">_xlfn.IFS(J717 = 77, N717*265, J717=19, N717, J717=69, N717*28, J717=61, N717*4, J717=96, N717*22200)</f>
        <v>0</v>
      </c>
    </row>
    <row r="718" spans="1:15" hidden="1">
      <c r="A718" s="631" t="s">
        <v>1261</v>
      </c>
      <c r="B718" s="631" t="s">
        <v>928</v>
      </c>
      <c r="C718" s="631" t="s">
        <v>929</v>
      </c>
      <c r="D718" s="631" t="s">
        <v>1262</v>
      </c>
      <c r="E718" s="631" t="s">
        <v>512</v>
      </c>
      <c r="F718" s="631" t="s">
        <v>1228</v>
      </c>
      <c r="G718" s="632" t="s">
        <v>514</v>
      </c>
      <c r="H718" s="631" t="s">
        <v>515</v>
      </c>
      <c r="I718" s="631" t="s">
        <v>535</v>
      </c>
      <c r="J718" s="631">
        <v>69</v>
      </c>
      <c r="K718" s="633">
        <v>0</v>
      </c>
      <c r="L718" s="634" t="s">
        <v>1224</v>
      </c>
      <c r="M718" s="635" t="s">
        <v>518</v>
      </c>
      <c r="N718" s="636">
        <v>0</v>
      </c>
      <c r="O718" s="636" cm="1">
        <f t="array" ref="O718">_xlfn.IFS(J718 = 77, N718*265, J718=19, N718, J718=69, N718*28, J718=61, N718*4, J718=96, N718*22200)</f>
        <v>0</v>
      </c>
    </row>
    <row r="719" spans="1:15" hidden="1">
      <c r="A719" s="631" t="s">
        <v>1263</v>
      </c>
      <c r="B719" s="631" t="s">
        <v>569</v>
      </c>
      <c r="C719" s="631" t="s">
        <v>1264</v>
      </c>
      <c r="D719" s="631" t="s">
        <v>687</v>
      </c>
      <c r="E719" s="631" t="s">
        <v>512</v>
      </c>
      <c r="F719" s="631" t="s">
        <v>1228</v>
      </c>
      <c r="G719" s="632" t="s">
        <v>514</v>
      </c>
      <c r="H719" s="631" t="s">
        <v>515</v>
      </c>
      <c r="I719" s="631" t="s">
        <v>525</v>
      </c>
      <c r="J719" s="631">
        <v>19</v>
      </c>
      <c r="K719" s="633">
        <v>0</v>
      </c>
      <c r="L719" s="634" t="s">
        <v>1224</v>
      </c>
      <c r="M719" s="635" t="s">
        <v>518</v>
      </c>
      <c r="N719" s="636">
        <v>0</v>
      </c>
      <c r="O719" s="636" cm="1">
        <f t="array" ref="O719">_xlfn.IFS(J719 = 77, N719*265, J719=19, N719, J719=69, N719*28, J719=61, N719*4, J719=96, N719*22200)</f>
        <v>0</v>
      </c>
    </row>
    <row r="720" spans="1:15" hidden="1">
      <c r="A720" s="631" t="s">
        <v>1263</v>
      </c>
      <c r="B720" s="631" t="s">
        <v>569</v>
      </c>
      <c r="C720" s="631" t="s">
        <v>1264</v>
      </c>
      <c r="D720" s="631" t="s">
        <v>687</v>
      </c>
      <c r="E720" s="631" t="s">
        <v>512</v>
      </c>
      <c r="F720" s="631" t="s">
        <v>1228</v>
      </c>
      <c r="G720" s="632" t="s">
        <v>514</v>
      </c>
      <c r="H720" s="631" t="s">
        <v>515</v>
      </c>
      <c r="I720" s="631" t="s">
        <v>516</v>
      </c>
      <c r="J720" s="631">
        <v>77</v>
      </c>
      <c r="K720" s="633">
        <v>0</v>
      </c>
      <c r="L720" s="634" t="s">
        <v>1224</v>
      </c>
      <c r="M720" s="635" t="s">
        <v>518</v>
      </c>
      <c r="N720" s="636">
        <v>0</v>
      </c>
      <c r="O720" s="636" cm="1">
        <f t="array" ref="O720">_xlfn.IFS(J720 = 77, N720*265, J720=19, N720, J720=69, N720*28, J720=61, N720*4, J720=96, N720*22200)</f>
        <v>0</v>
      </c>
    </row>
    <row r="721" spans="1:15" hidden="1">
      <c r="A721" s="631" t="s">
        <v>1265</v>
      </c>
      <c r="B721" s="631" t="s">
        <v>545</v>
      </c>
      <c r="C721" s="631" t="s">
        <v>545</v>
      </c>
      <c r="D721" s="631" t="s">
        <v>1266</v>
      </c>
      <c r="E721" s="631" t="s">
        <v>512</v>
      </c>
      <c r="F721" s="631" t="s">
        <v>1228</v>
      </c>
      <c r="G721" s="632" t="s">
        <v>514</v>
      </c>
      <c r="H721" s="631" t="s">
        <v>515</v>
      </c>
      <c r="I721" s="631" t="s">
        <v>516</v>
      </c>
      <c r="J721" s="631">
        <v>77</v>
      </c>
      <c r="K721" s="633">
        <v>15555</v>
      </c>
      <c r="L721" s="634" t="s">
        <v>1224</v>
      </c>
      <c r="M721" s="635" t="s">
        <v>518</v>
      </c>
      <c r="N721" s="636">
        <v>15555</v>
      </c>
      <c r="O721" s="636" cm="1">
        <f t="array" ref="O721">_xlfn.IFS(J721 = 77, N721*265, J721=19, N721, J721=69, N721*28, J721=61, N721*4, J721=96, N721*22200)</f>
        <v>4122075</v>
      </c>
    </row>
    <row r="722" spans="1:15" hidden="1">
      <c r="A722" s="631" t="s">
        <v>1267</v>
      </c>
      <c r="B722" s="631" t="s">
        <v>1182</v>
      </c>
      <c r="C722" s="631" t="s">
        <v>1268</v>
      </c>
      <c r="D722" s="631" t="s">
        <v>1267</v>
      </c>
      <c r="E722" s="631" t="s">
        <v>512</v>
      </c>
      <c r="F722" s="631" t="s">
        <v>1228</v>
      </c>
      <c r="G722" s="632" t="s">
        <v>514</v>
      </c>
      <c r="H722" s="631" t="s">
        <v>515</v>
      </c>
      <c r="I722" s="631" t="s">
        <v>516</v>
      </c>
      <c r="J722" s="631">
        <v>77</v>
      </c>
      <c r="K722" s="633">
        <v>0</v>
      </c>
      <c r="L722" s="634" t="s">
        <v>1224</v>
      </c>
      <c r="M722" s="635" t="s">
        <v>518</v>
      </c>
      <c r="N722" s="636">
        <v>0</v>
      </c>
      <c r="O722" s="636" cm="1">
        <f t="array" ref="O722">_xlfn.IFS(J722 = 77, N722*265, J722=19, N722, J722=69, N722*28, J722=61, N722*4, J722=96, N722*22200)</f>
        <v>0</v>
      </c>
    </row>
    <row r="723" spans="1:15" hidden="1">
      <c r="A723" s="631" t="s">
        <v>1269</v>
      </c>
      <c r="B723" s="631" t="s">
        <v>566</v>
      </c>
      <c r="C723" s="631" t="s">
        <v>1270</v>
      </c>
      <c r="D723" s="631" t="s">
        <v>1271</v>
      </c>
      <c r="E723" s="631" t="s">
        <v>512</v>
      </c>
      <c r="F723" s="631" t="s">
        <v>1228</v>
      </c>
      <c r="G723" s="632" t="s">
        <v>514</v>
      </c>
      <c r="H723" s="631" t="s">
        <v>515</v>
      </c>
      <c r="I723" s="631" t="s">
        <v>516</v>
      </c>
      <c r="J723" s="631">
        <v>77</v>
      </c>
      <c r="K723" s="633">
        <v>0</v>
      </c>
      <c r="L723" s="634" t="s">
        <v>1224</v>
      </c>
      <c r="M723" s="635" t="s">
        <v>518</v>
      </c>
      <c r="N723" s="636">
        <v>0</v>
      </c>
      <c r="O723" s="636" cm="1">
        <f t="array" ref="O723">_xlfn.IFS(J723 = 77, N723*265, J723=19, N723, J723=69, N723*28, J723=61, N723*4, J723=96, N723*22200)</f>
        <v>0</v>
      </c>
    </row>
    <row r="724" spans="1:15" hidden="1">
      <c r="A724" s="631" t="s">
        <v>1269</v>
      </c>
      <c r="B724" s="631" t="s">
        <v>566</v>
      </c>
      <c r="C724" s="631" t="s">
        <v>1270</v>
      </c>
      <c r="D724" s="631" t="s">
        <v>1271</v>
      </c>
      <c r="E724" s="631" t="s">
        <v>512</v>
      </c>
      <c r="F724" s="631" t="s">
        <v>1228</v>
      </c>
      <c r="G724" s="632" t="s">
        <v>514</v>
      </c>
      <c r="H724" s="631" t="s">
        <v>515</v>
      </c>
      <c r="I724" s="631" t="s">
        <v>535</v>
      </c>
      <c r="J724" s="631">
        <v>69</v>
      </c>
      <c r="K724" s="633">
        <v>0</v>
      </c>
      <c r="L724" s="634" t="s">
        <v>1224</v>
      </c>
      <c r="M724" s="635" t="s">
        <v>518</v>
      </c>
      <c r="N724" s="636">
        <v>0</v>
      </c>
      <c r="O724" s="636" cm="1">
        <f t="array" ref="O724">_xlfn.IFS(J724 = 77, N724*265, J724=19, N724, J724=69, N724*28, J724=61, N724*4, J724=96, N724*22200)</f>
        <v>0</v>
      </c>
    </row>
    <row r="725" spans="1:15" hidden="1">
      <c r="A725" s="631" t="s">
        <v>1272</v>
      </c>
      <c r="B725" s="631" t="s">
        <v>547</v>
      </c>
      <c r="C725" s="631" t="s">
        <v>1273</v>
      </c>
      <c r="D725" s="631" t="s">
        <v>1274</v>
      </c>
      <c r="E725" s="631" t="s">
        <v>512</v>
      </c>
      <c r="F725" s="631" t="s">
        <v>1228</v>
      </c>
      <c r="G725" s="632" t="s">
        <v>514</v>
      </c>
      <c r="H725" s="631" t="s">
        <v>515</v>
      </c>
      <c r="I725" s="631" t="s">
        <v>525</v>
      </c>
      <c r="J725" s="631">
        <v>19</v>
      </c>
      <c r="K725" s="633">
        <v>0</v>
      </c>
      <c r="L725" s="634" t="s">
        <v>1224</v>
      </c>
      <c r="M725" s="635" t="s">
        <v>518</v>
      </c>
      <c r="N725" s="636">
        <v>0</v>
      </c>
      <c r="O725" s="636" cm="1">
        <f t="array" ref="O725">_xlfn.IFS(J725 = 77, N725*265, J725=19, N725, J725=69, N725*28, J725=61, N725*4, J725=96, N725*22200)</f>
        <v>0</v>
      </c>
    </row>
    <row r="726" spans="1:15" hidden="1">
      <c r="A726" s="631" t="s">
        <v>1272</v>
      </c>
      <c r="B726" s="631" t="s">
        <v>547</v>
      </c>
      <c r="C726" s="631" t="s">
        <v>1273</v>
      </c>
      <c r="D726" s="631" t="s">
        <v>1274</v>
      </c>
      <c r="E726" s="631" t="s">
        <v>512</v>
      </c>
      <c r="F726" s="631" t="s">
        <v>1228</v>
      </c>
      <c r="G726" s="632" t="s">
        <v>514</v>
      </c>
      <c r="H726" s="631" t="s">
        <v>515</v>
      </c>
      <c r="I726" s="631" t="s">
        <v>516</v>
      </c>
      <c r="J726" s="631">
        <v>77</v>
      </c>
      <c r="K726" s="633">
        <v>0</v>
      </c>
      <c r="L726" s="634" t="s">
        <v>1224</v>
      </c>
      <c r="M726" s="635" t="s">
        <v>518</v>
      </c>
      <c r="N726" s="636">
        <v>0</v>
      </c>
      <c r="O726" s="636" cm="1">
        <f t="array" ref="O726">_xlfn.IFS(J726 = 77, N726*265, J726=19, N726, J726=69, N726*28, J726=61, N726*4, J726=96, N726*22200)</f>
        <v>0</v>
      </c>
    </row>
    <row r="727" spans="1:15" hidden="1">
      <c r="A727" s="631" t="s">
        <v>1275</v>
      </c>
      <c r="B727" s="631" t="s">
        <v>1276</v>
      </c>
      <c r="C727" s="631" t="s">
        <v>1276</v>
      </c>
      <c r="D727" s="631" t="s">
        <v>1277</v>
      </c>
      <c r="E727" s="631" t="s">
        <v>512</v>
      </c>
      <c r="F727" s="631" t="s">
        <v>1228</v>
      </c>
      <c r="G727" s="632" t="s">
        <v>514</v>
      </c>
      <c r="H727" s="631" t="s">
        <v>515</v>
      </c>
      <c r="I727" s="631" t="s">
        <v>525</v>
      </c>
      <c r="J727" s="631">
        <v>19</v>
      </c>
      <c r="K727" s="633">
        <v>0</v>
      </c>
      <c r="L727" s="634" t="s">
        <v>1224</v>
      </c>
      <c r="M727" s="635" t="s">
        <v>518</v>
      </c>
      <c r="N727" s="636">
        <v>0</v>
      </c>
      <c r="O727" s="636" cm="1">
        <f t="array" ref="O727">_xlfn.IFS(J727 = 77, N727*265, J727=19, N727, J727=69, N727*28, J727=61, N727*4, J727=96, N727*22200)</f>
        <v>0</v>
      </c>
    </row>
    <row r="728" spans="1:15" hidden="1">
      <c r="A728" s="631" t="s">
        <v>1275</v>
      </c>
      <c r="B728" s="631" t="s">
        <v>1276</v>
      </c>
      <c r="C728" s="631" t="s">
        <v>1276</v>
      </c>
      <c r="D728" s="631" t="s">
        <v>1277</v>
      </c>
      <c r="E728" s="631" t="s">
        <v>512</v>
      </c>
      <c r="F728" s="631" t="s">
        <v>1228</v>
      </c>
      <c r="G728" s="632" t="s">
        <v>514</v>
      </c>
      <c r="H728" s="631" t="s">
        <v>515</v>
      </c>
      <c r="I728" s="631" t="s">
        <v>516</v>
      </c>
      <c r="J728" s="631">
        <v>77</v>
      </c>
      <c r="K728" s="633">
        <v>0</v>
      </c>
      <c r="L728" s="634" t="s">
        <v>1224</v>
      </c>
      <c r="M728" s="635" t="s">
        <v>518</v>
      </c>
      <c r="N728" s="636">
        <v>0</v>
      </c>
      <c r="O728" s="636" cm="1">
        <f t="array" ref="O728">_xlfn.IFS(J728 = 77, N728*265, J728=19, N728, J728=69, N728*28, J728=61, N728*4, J728=96, N728*22200)</f>
        <v>0</v>
      </c>
    </row>
    <row r="729" spans="1:15" hidden="1">
      <c r="A729" s="631" t="s">
        <v>1278</v>
      </c>
      <c r="B729" s="631" t="s">
        <v>1279</v>
      </c>
      <c r="C729" s="631" t="s">
        <v>1279</v>
      </c>
      <c r="D729" s="631" t="s">
        <v>1280</v>
      </c>
      <c r="E729" s="631" t="s">
        <v>512</v>
      </c>
      <c r="F729" s="631" t="s">
        <v>1228</v>
      </c>
      <c r="G729" s="632" t="s">
        <v>514</v>
      </c>
      <c r="H729" s="631" t="s">
        <v>515</v>
      </c>
      <c r="I729" s="631" t="s">
        <v>525</v>
      </c>
      <c r="J729" s="631">
        <v>19</v>
      </c>
      <c r="K729" s="633">
        <v>0</v>
      </c>
      <c r="L729" s="634" t="s">
        <v>1224</v>
      </c>
      <c r="M729" s="635" t="s">
        <v>518</v>
      </c>
      <c r="N729" s="636">
        <v>0</v>
      </c>
      <c r="O729" s="636" cm="1">
        <f t="array" ref="O729">_xlfn.IFS(J729 = 77, N729*265, J729=19, N729, J729=69, N729*28, J729=61, N729*4, J729=96, N729*22200)</f>
        <v>0</v>
      </c>
    </row>
    <row r="730" spans="1:15" hidden="1">
      <c r="A730" s="631" t="s">
        <v>1278</v>
      </c>
      <c r="B730" s="631" t="s">
        <v>1279</v>
      </c>
      <c r="C730" s="631" t="s">
        <v>1279</v>
      </c>
      <c r="D730" s="631" t="s">
        <v>1280</v>
      </c>
      <c r="E730" s="631" t="s">
        <v>512</v>
      </c>
      <c r="F730" s="631" t="s">
        <v>1228</v>
      </c>
      <c r="G730" s="632" t="s">
        <v>514</v>
      </c>
      <c r="H730" s="631" t="s">
        <v>515</v>
      </c>
      <c r="I730" s="631" t="s">
        <v>516</v>
      </c>
      <c r="J730" s="631">
        <v>77</v>
      </c>
      <c r="K730" s="633">
        <v>0</v>
      </c>
      <c r="L730" s="634" t="s">
        <v>1224</v>
      </c>
      <c r="M730" s="635" t="s">
        <v>518</v>
      </c>
      <c r="N730" s="636">
        <v>0</v>
      </c>
      <c r="O730" s="636" cm="1">
        <f t="array" ref="O730">_xlfn.IFS(J730 = 77, N730*265, J730=19, N730, J730=69, N730*28, J730=61, N730*4, J730=96, N730*22200)</f>
        <v>0</v>
      </c>
    </row>
    <row r="731" spans="1:15" hidden="1">
      <c r="A731" s="631" t="s">
        <v>1278</v>
      </c>
      <c r="B731" s="631" t="s">
        <v>1279</v>
      </c>
      <c r="C731" s="631" t="s">
        <v>1279</v>
      </c>
      <c r="D731" s="631" t="s">
        <v>1280</v>
      </c>
      <c r="E731" s="631" t="s">
        <v>512</v>
      </c>
      <c r="F731" s="631" t="s">
        <v>1228</v>
      </c>
      <c r="G731" s="632" t="s">
        <v>514</v>
      </c>
      <c r="H731" s="631" t="s">
        <v>515</v>
      </c>
      <c r="I731" s="631" t="s">
        <v>535</v>
      </c>
      <c r="J731" s="631">
        <v>69</v>
      </c>
      <c r="K731" s="633">
        <v>0</v>
      </c>
      <c r="L731" s="634" t="s">
        <v>1224</v>
      </c>
      <c r="M731" s="635" t="s">
        <v>518</v>
      </c>
      <c r="N731" s="636">
        <v>0</v>
      </c>
      <c r="O731" s="636" cm="1">
        <f t="array" ref="O731">_xlfn.IFS(J731 = 77, N731*265, J731=19, N731, J731=69, N731*28, J731=61, N731*4, J731=96, N731*22200)</f>
        <v>0</v>
      </c>
    </row>
    <row r="732" spans="1:15" hidden="1">
      <c r="A732" s="631" t="s">
        <v>1281</v>
      </c>
      <c r="B732" s="631" t="s">
        <v>953</v>
      </c>
      <c r="C732" s="631" t="s">
        <v>953</v>
      </c>
      <c r="D732" s="631" t="s">
        <v>1282</v>
      </c>
      <c r="E732" s="631" t="s">
        <v>512</v>
      </c>
      <c r="F732" s="631" t="s">
        <v>1228</v>
      </c>
      <c r="G732" s="632" t="s">
        <v>514</v>
      </c>
      <c r="H732" s="631" t="s">
        <v>515</v>
      </c>
      <c r="I732" s="631" t="s">
        <v>525</v>
      </c>
      <c r="J732" s="631">
        <v>19</v>
      </c>
      <c r="K732" s="633">
        <v>0</v>
      </c>
      <c r="L732" s="634" t="s">
        <v>1224</v>
      </c>
      <c r="M732" s="635" t="s">
        <v>518</v>
      </c>
      <c r="N732" s="636">
        <v>0</v>
      </c>
      <c r="O732" s="636" cm="1">
        <f t="array" ref="O732">_xlfn.IFS(J732 = 77, N732*265, J732=19, N732, J732=69, N732*28, J732=61, N732*4, J732=96, N732*22200)</f>
        <v>0</v>
      </c>
    </row>
    <row r="733" spans="1:15" hidden="1">
      <c r="A733" s="631" t="s">
        <v>1281</v>
      </c>
      <c r="B733" s="631" t="s">
        <v>953</v>
      </c>
      <c r="C733" s="631" t="s">
        <v>953</v>
      </c>
      <c r="D733" s="631" t="s">
        <v>1282</v>
      </c>
      <c r="E733" s="631" t="s">
        <v>512</v>
      </c>
      <c r="F733" s="631" t="s">
        <v>1228</v>
      </c>
      <c r="G733" s="632" t="s">
        <v>514</v>
      </c>
      <c r="H733" s="631" t="s">
        <v>515</v>
      </c>
      <c r="I733" s="631" t="s">
        <v>516</v>
      </c>
      <c r="J733" s="631">
        <v>77</v>
      </c>
      <c r="K733" s="633">
        <v>0</v>
      </c>
      <c r="L733" s="634" t="s">
        <v>1224</v>
      </c>
      <c r="M733" s="635" t="s">
        <v>518</v>
      </c>
      <c r="N733" s="636">
        <v>0</v>
      </c>
      <c r="O733" s="636" cm="1">
        <f t="array" ref="O733">_xlfn.IFS(J733 = 77, N733*265, J733=19, N733, J733=69, N733*28, J733=61, N733*4, J733=96, N733*22200)</f>
        <v>0</v>
      </c>
    </row>
    <row r="734" spans="1:15" hidden="1">
      <c r="A734" s="631" t="s">
        <v>1281</v>
      </c>
      <c r="B734" s="631" t="s">
        <v>953</v>
      </c>
      <c r="C734" s="631" t="s">
        <v>953</v>
      </c>
      <c r="D734" s="631" t="s">
        <v>1282</v>
      </c>
      <c r="E734" s="631" t="s">
        <v>512</v>
      </c>
      <c r="F734" s="631" t="s">
        <v>1228</v>
      </c>
      <c r="G734" s="632" t="s">
        <v>514</v>
      </c>
      <c r="H734" s="631" t="s">
        <v>515</v>
      </c>
      <c r="I734" s="631" t="s">
        <v>535</v>
      </c>
      <c r="J734" s="631">
        <v>69</v>
      </c>
      <c r="K734" s="633">
        <v>0</v>
      </c>
      <c r="L734" s="634" t="s">
        <v>1224</v>
      </c>
      <c r="M734" s="635" t="s">
        <v>518</v>
      </c>
      <c r="N734" s="636">
        <v>0</v>
      </c>
      <c r="O734" s="636" cm="1">
        <f t="array" ref="O734">_xlfn.IFS(J734 = 77, N734*265, J734=19, N734, J734=69, N734*28, J734=61, N734*4, J734=96, N734*22200)</f>
        <v>0</v>
      </c>
    </row>
    <row r="735" spans="1:15" hidden="1">
      <c r="A735" s="631" t="s">
        <v>1283</v>
      </c>
      <c r="B735" s="631" t="s">
        <v>1284</v>
      </c>
      <c r="C735" s="631" t="s">
        <v>1285</v>
      </c>
      <c r="D735" s="631" t="s">
        <v>1286</v>
      </c>
      <c r="E735" s="631" t="s">
        <v>512</v>
      </c>
      <c r="F735" s="631" t="s">
        <v>1228</v>
      </c>
      <c r="G735" s="632" t="s">
        <v>514</v>
      </c>
      <c r="H735" s="631" t="s">
        <v>515</v>
      </c>
      <c r="I735" s="631" t="s">
        <v>525</v>
      </c>
      <c r="J735" s="631">
        <v>19</v>
      </c>
      <c r="K735" s="633">
        <v>24792156</v>
      </c>
      <c r="L735" s="634" t="s">
        <v>1224</v>
      </c>
      <c r="M735" s="635" t="s">
        <v>518</v>
      </c>
      <c r="N735" s="636">
        <v>24792156</v>
      </c>
      <c r="O735" s="636" cm="1">
        <f t="array" ref="O735">_xlfn.IFS(J735 = 77, N735*265, J735=19, N735, J735=69, N735*28, J735=61, N735*4, J735=96, N735*22200)</f>
        <v>24792156</v>
      </c>
    </row>
    <row r="736" spans="1:15" hidden="1">
      <c r="A736" s="631" t="s">
        <v>1283</v>
      </c>
      <c r="B736" s="631" t="s">
        <v>1284</v>
      </c>
      <c r="C736" s="631" t="s">
        <v>1285</v>
      </c>
      <c r="D736" s="631" t="s">
        <v>1286</v>
      </c>
      <c r="E736" s="631" t="s">
        <v>512</v>
      </c>
      <c r="F736" s="631" t="s">
        <v>1228</v>
      </c>
      <c r="G736" s="632" t="s">
        <v>514</v>
      </c>
      <c r="H736" s="631" t="s">
        <v>515</v>
      </c>
      <c r="I736" s="631" t="s">
        <v>516</v>
      </c>
      <c r="J736" s="631">
        <v>77</v>
      </c>
      <c r="K736" s="633">
        <v>255000</v>
      </c>
      <c r="L736" s="634" t="s">
        <v>1224</v>
      </c>
      <c r="M736" s="635" t="s">
        <v>518</v>
      </c>
      <c r="N736" s="636">
        <v>255000</v>
      </c>
      <c r="O736" s="636" cm="1">
        <f t="array" ref="O736">_xlfn.IFS(J736 = 77, N736*265, J736=19, N736, J736=69, N736*28, J736=61, N736*4, J736=96, N736*22200)</f>
        <v>67575000</v>
      </c>
    </row>
    <row r="737" spans="1:15" hidden="1">
      <c r="A737" s="631" t="s">
        <v>1287</v>
      </c>
      <c r="B737" s="631" t="s">
        <v>1288</v>
      </c>
      <c r="C737" s="631" t="s">
        <v>1288</v>
      </c>
      <c r="D737" s="631" t="s">
        <v>1289</v>
      </c>
      <c r="E737" s="631" t="s">
        <v>512</v>
      </c>
      <c r="F737" s="631" t="s">
        <v>1228</v>
      </c>
      <c r="G737" s="632" t="s">
        <v>514</v>
      </c>
      <c r="H737" s="631" t="s">
        <v>515</v>
      </c>
      <c r="I737" s="631" t="s">
        <v>525</v>
      </c>
      <c r="J737" s="631">
        <v>19</v>
      </c>
      <c r="K737" s="633">
        <v>8256840</v>
      </c>
      <c r="L737" s="634" t="s">
        <v>1224</v>
      </c>
      <c r="M737" s="635" t="s">
        <v>518</v>
      </c>
      <c r="N737" s="636">
        <v>8256840</v>
      </c>
      <c r="O737" s="636" cm="1">
        <f t="array" ref="O737">_xlfn.IFS(J737 = 77, N737*265, J737=19, N737, J737=69, N737*28, J737=61, N737*4, J737=96, N737*22200)</f>
        <v>8256840</v>
      </c>
    </row>
    <row r="738" spans="1:15" hidden="1">
      <c r="A738" s="631" t="s">
        <v>1287</v>
      </c>
      <c r="B738" s="631" t="s">
        <v>1288</v>
      </c>
      <c r="C738" s="631" t="s">
        <v>1288</v>
      </c>
      <c r="D738" s="631" t="s">
        <v>1289</v>
      </c>
      <c r="E738" s="631" t="s">
        <v>512</v>
      </c>
      <c r="F738" s="631" t="s">
        <v>1228</v>
      </c>
      <c r="G738" s="632" t="s">
        <v>514</v>
      </c>
      <c r="H738" s="631" t="s">
        <v>515</v>
      </c>
      <c r="I738" s="631" t="s">
        <v>516</v>
      </c>
      <c r="J738" s="631">
        <v>77</v>
      </c>
      <c r="K738" s="633">
        <v>0</v>
      </c>
      <c r="L738" s="634" t="s">
        <v>1224</v>
      </c>
      <c r="M738" s="635" t="s">
        <v>518</v>
      </c>
      <c r="N738" s="636">
        <v>0</v>
      </c>
      <c r="O738" s="636" cm="1">
        <f t="array" ref="O738">_xlfn.IFS(J738 = 77, N738*265, J738=19, N738, J738=69, N738*28, J738=61, N738*4, J738=96, N738*22200)</f>
        <v>0</v>
      </c>
    </row>
    <row r="739" spans="1:15" hidden="1">
      <c r="A739" s="631" t="s">
        <v>1287</v>
      </c>
      <c r="B739" s="631" t="s">
        <v>1288</v>
      </c>
      <c r="C739" s="631" t="s">
        <v>1288</v>
      </c>
      <c r="D739" s="631" t="s">
        <v>1289</v>
      </c>
      <c r="E739" s="631" t="s">
        <v>512</v>
      </c>
      <c r="F739" s="631" t="s">
        <v>1228</v>
      </c>
      <c r="G739" s="632" t="s">
        <v>514</v>
      </c>
      <c r="H739" s="631" t="s">
        <v>515</v>
      </c>
      <c r="I739" s="631" t="s">
        <v>535</v>
      </c>
      <c r="J739" s="631">
        <v>69</v>
      </c>
      <c r="K739" s="633">
        <v>0</v>
      </c>
      <c r="L739" s="634" t="s">
        <v>1224</v>
      </c>
      <c r="M739" s="635" t="s">
        <v>518</v>
      </c>
      <c r="N739" s="636">
        <v>0</v>
      </c>
      <c r="O739" s="636" cm="1">
        <f t="array" ref="O739">_xlfn.IFS(J739 = 77, N739*265, J739=19, N739, J739=69, N739*28, J739=61, N739*4, J739=96, N739*22200)</f>
        <v>0</v>
      </c>
    </row>
    <row r="740" spans="1:15" hidden="1">
      <c r="A740" s="631" t="s">
        <v>1290</v>
      </c>
      <c r="B740" s="631" t="s">
        <v>993</v>
      </c>
      <c r="C740" s="631" t="s">
        <v>994</v>
      </c>
      <c r="D740" s="631" t="s">
        <v>1291</v>
      </c>
      <c r="E740" s="631" t="s">
        <v>512</v>
      </c>
      <c r="F740" s="631" t="s">
        <v>1228</v>
      </c>
      <c r="G740" s="632" t="s">
        <v>514</v>
      </c>
      <c r="H740" s="631" t="s">
        <v>515</v>
      </c>
      <c r="I740" s="631" t="s">
        <v>525</v>
      </c>
      <c r="J740" s="631">
        <v>19</v>
      </c>
      <c r="K740" s="633">
        <v>0</v>
      </c>
      <c r="L740" s="634" t="s">
        <v>1224</v>
      </c>
      <c r="M740" s="635" t="s">
        <v>518</v>
      </c>
      <c r="N740" s="636">
        <v>0</v>
      </c>
      <c r="O740" s="636" cm="1">
        <f t="array" ref="O740">_xlfn.IFS(J740 = 77, N740*265, J740=19, N740, J740=69, N740*28, J740=61, N740*4, J740=96, N740*22200)</f>
        <v>0</v>
      </c>
    </row>
    <row r="741" spans="1:15" hidden="1">
      <c r="A741" s="631" t="s">
        <v>1290</v>
      </c>
      <c r="B741" s="631" t="s">
        <v>993</v>
      </c>
      <c r="C741" s="631" t="s">
        <v>994</v>
      </c>
      <c r="D741" s="631" t="s">
        <v>1291</v>
      </c>
      <c r="E741" s="631" t="s">
        <v>512</v>
      </c>
      <c r="F741" s="631" t="s">
        <v>1228</v>
      </c>
      <c r="G741" s="632" t="s">
        <v>514</v>
      </c>
      <c r="H741" s="631" t="s">
        <v>515</v>
      </c>
      <c r="I741" s="631" t="s">
        <v>516</v>
      </c>
      <c r="J741" s="631">
        <v>77</v>
      </c>
      <c r="K741" s="633">
        <v>0</v>
      </c>
      <c r="L741" s="634" t="s">
        <v>1224</v>
      </c>
      <c r="M741" s="635" t="s">
        <v>518</v>
      </c>
      <c r="N741" s="636">
        <v>0</v>
      </c>
      <c r="O741" s="636" cm="1">
        <f t="array" ref="O741">_xlfn.IFS(J741 = 77, N741*265, J741=19, N741, J741=69, N741*28, J741=61, N741*4, J741=96, N741*22200)</f>
        <v>0</v>
      </c>
    </row>
    <row r="742" spans="1:15" hidden="1">
      <c r="A742" s="631" t="s">
        <v>1290</v>
      </c>
      <c r="B742" s="631" t="s">
        <v>993</v>
      </c>
      <c r="C742" s="631" t="s">
        <v>994</v>
      </c>
      <c r="D742" s="631" t="s">
        <v>1291</v>
      </c>
      <c r="E742" s="631" t="s">
        <v>512</v>
      </c>
      <c r="F742" s="631" t="s">
        <v>1228</v>
      </c>
      <c r="G742" s="632" t="s">
        <v>514</v>
      </c>
      <c r="H742" s="631" t="s">
        <v>515</v>
      </c>
      <c r="I742" s="631" t="s">
        <v>535</v>
      </c>
      <c r="J742" s="631">
        <v>69</v>
      </c>
      <c r="K742" s="633">
        <v>0</v>
      </c>
      <c r="L742" s="634" t="s">
        <v>1224</v>
      </c>
      <c r="M742" s="635" t="s">
        <v>518</v>
      </c>
      <c r="N742" s="636">
        <v>0</v>
      </c>
      <c r="O742" s="636" cm="1">
        <f t="array" ref="O742">_xlfn.IFS(J742 = 77, N742*265, J742=19, N742, J742=69, N742*28, J742=61, N742*4, J742=96, N742*22200)</f>
        <v>0</v>
      </c>
    </row>
    <row r="743" spans="1:15" hidden="1">
      <c r="A743" s="631" t="s">
        <v>1292</v>
      </c>
      <c r="B743" s="631" t="s">
        <v>1293</v>
      </c>
      <c r="C743" s="631" t="s">
        <v>1294</v>
      </c>
      <c r="D743" s="631" t="s">
        <v>1292</v>
      </c>
      <c r="E743" s="631" t="s">
        <v>512</v>
      </c>
      <c r="F743" s="631" t="s">
        <v>1228</v>
      </c>
      <c r="G743" s="632" t="s">
        <v>514</v>
      </c>
      <c r="H743" s="631" t="s">
        <v>515</v>
      </c>
      <c r="I743" s="631" t="s">
        <v>516</v>
      </c>
      <c r="J743" s="631">
        <v>77</v>
      </c>
      <c r="K743" s="633">
        <v>0</v>
      </c>
      <c r="L743" s="634" t="s">
        <v>1224</v>
      </c>
      <c r="M743" s="635" t="s">
        <v>518</v>
      </c>
      <c r="N743" s="636">
        <v>0</v>
      </c>
      <c r="O743" s="636" cm="1">
        <f t="array" ref="O743">_xlfn.IFS(J743 = 77, N743*265, J743=19, N743, J743=69, N743*28, J743=61, N743*4, J743=96, N743*22200)</f>
        <v>0</v>
      </c>
    </row>
    <row r="744" spans="1:15" hidden="1">
      <c r="A744" s="631" t="s">
        <v>1295</v>
      </c>
      <c r="B744" s="631" t="s">
        <v>675</v>
      </c>
      <c r="C744" s="631" t="s">
        <v>1296</v>
      </c>
      <c r="D744" s="631" t="s">
        <v>1297</v>
      </c>
      <c r="E744" s="631" t="s">
        <v>512</v>
      </c>
      <c r="F744" s="631" t="s">
        <v>1228</v>
      </c>
      <c r="G744" s="632" t="s">
        <v>514</v>
      </c>
      <c r="H744" s="631" t="s">
        <v>515</v>
      </c>
      <c r="I744" s="631" t="s">
        <v>516</v>
      </c>
      <c r="J744" s="631">
        <v>77</v>
      </c>
      <c r="K744" s="633">
        <v>0</v>
      </c>
      <c r="L744" s="634" t="s">
        <v>1224</v>
      </c>
      <c r="M744" s="635" t="s">
        <v>518</v>
      </c>
      <c r="N744" s="636">
        <v>0</v>
      </c>
      <c r="O744" s="636" cm="1">
        <f t="array" ref="O744">_xlfn.IFS(J744 = 77, N744*265, J744=19, N744, J744=69, N744*28, J744=61, N744*4, J744=96, N744*22200)</f>
        <v>0</v>
      </c>
    </row>
    <row r="745" spans="1:15" hidden="1">
      <c r="A745" s="631" t="s">
        <v>1295</v>
      </c>
      <c r="B745" s="631" t="s">
        <v>675</v>
      </c>
      <c r="C745" s="631" t="s">
        <v>1296</v>
      </c>
      <c r="D745" s="631" t="s">
        <v>1297</v>
      </c>
      <c r="E745" s="631" t="s">
        <v>512</v>
      </c>
      <c r="F745" s="631" t="s">
        <v>1228</v>
      </c>
      <c r="G745" s="632" t="s">
        <v>514</v>
      </c>
      <c r="H745" s="631" t="s">
        <v>515</v>
      </c>
      <c r="I745" s="631" t="s">
        <v>535</v>
      </c>
      <c r="J745" s="631">
        <v>69</v>
      </c>
      <c r="K745" s="633">
        <v>0</v>
      </c>
      <c r="L745" s="634" t="s">
        <v>1224</v>
      </c>
      <c r="M745" s="635" t="s">
        <v>518</v>
      </c>
      <c r="N745" s="636">
        <v>0</v>
      </c>
      <c r="O745" s="636" cm="1">
        <f t="array" ref="O745">_xlfn.IFS(J745 = 77, N745*265, J745=19, N745, J745=69, N745*28, J745=61, N745*4, J745=96, N745*22200)</f>
        <v>0</v>
      </c>
    </row>
    <row r="746" spans="1:15" hidden="1">
      <c r="A746" s="631" t="s">
        <v>1298</v>
      </c>
      <c r="B746" s="631" t="s">
        <v>566</v>
      </c>
      <c r="C746" s="631" t="s">
        <v>1299</v>
      </c>
      <c r="D746" s="631" t="s">
        <v>1300</v>
      </c>
      <c r="E746" s="631" t="s">
        <v>512</v>
      </c>
      <c r="F746" s="631" t="s">
        <v>1228</v>
      </c>
      <c r="G746" s="632" t="s">
        <v>514</v>
      </c>
      <c r="H746" s="631" t="s">
        <v>515</v>
      </c>
      <c r="I746" s="631" t="s">
        <v>516</v>
      </c>
      <c r="J746" s="631">
        <v>77</v>
      </c>
      <c r="K746" s="633">
        <v>0</v>
      </c>
      <c r="L746" s="634" t="s">
        <v>1224</v>
      </c>
      <c r="M746" s="635" t="s">
        <v>518</v>
      </c>
      <c r="N746" s="636">
        <v>0</v>
      </c>
      <c r="O746" s="636" cm="1">
        <f t="array" ref="O746">_xlfn.IFS(J746 = 77, N746*265, J746=19, N746, J746=69, N746*28, J746=61, N746*4, J746=96, N746*22200)</f>
        <v>0</v>
      </c>
    </row>
    <row r="747" spans="1:15" hidden="1">
      <c r="A747" s="631" t="s">
        <v>1298</v>
      </c>
      <c r="B747" s="631" t="s">
        <v>566</v>
      </c>
      <c r="C747" s="631" t="s">
        <v>1299</v>
      </c>
      <c r="D747" s="631" t="s">
        <v>1300</v>
      </c>
      <c r="E747" s="631" t="s">
        <v>512</v>
      </c>
      <c r="F747" s="631" t="s">
        <v>1228</v>
      </c>
      <c r="G747" s="632" t="s">
        <v>514</v>
      </c>
      <c r="H747" s="631" t="s">
        <v>515</v>
      </c>
      <c r="I747" s="631" t="s">
        <v>535</v>
      </c>
      <c r="J747" s="631">
        <v>69</v>
      </c>
      <c r="K747" s="633">
        <v>0</v>
      </c>
      <c r="L747" s="634" t="s">
        <v>1224</v>
      </c>
      <c r="M747" s="635" t="s">
        <v>518</v>
      </c>
      <c r="N747" s="636">
        <v>0</v>
      </c>
      <c r="O747" s="636" cm="1">
        <f t="array" ref="O747">_xlfn.IFS(J747 = 77, N747*265, J747=19, N747, J747=69, N747*28, J747=61, N747*4, J747=96, N747*22200)</f>
        <v>0</v>
      </c>
    </row>
    <row r="748" spans="1:15" hidden="1">
      <c r="A748" s="631" t="s">
        <v>1225</v>
      </c>
      <c r="B748" s="631" t="s">
        <v>781</v>
      </c>
      <c r="C748" s="631" t="s">
        <v>1226</v>
      </c>
      <c r="D748" s="631" t="s">
        <v>1227</v>
      </c>
      <c r="E748" s="631" t="s">
        <v>512</v>
      </c>
      <c r="F748" s="631" t="s">
        <v>1228</v>
      </c>
      <c r="G748" s="632" t="s">
        <v>514</v>
      </c>
      <c r="H748" s="631" t="s">
        <v>515</v>
      </c>
      <c r="I748" s="631" t="s">
        <v>525</v>
      </c>
      <c r="J748" s="631">
        <v>19</v>
      </c>
      <c r="K748" s="633">
        <v>0</v>
      </c>
      <c r="L748" s="634" t="s">
        <v>1224</v>
      </c>
      <c r="M748" s="635" t="s">
        <v>518</v>
      </c>
      <c r="N748" s="636">
        <v>0</v>
      </c>
      <c r="O748" s="636" cm="1">
        <f t="array" ref="O748">_xlfn.IFS(J748 = 77, N748*265, J748=19, N748, J748=69, N748*28, J748=61, N748*4, J748=96, N748*22200)</f>
        <v>0</v>
      </c>
    </row>
    <row r="749" spans="1:15" hidden="1">
      <c r="A749" s="631" t="s">
        <v>1225</v>
      </c>
      <c r="B749" s="631" t="s">
        <v>781</v>
      </c>
      <c r="C749" s="631" t="s">
        <v>1226</v>
      </c>
      <c r="D749" s="631" t="s">
        <v>1227</v>
      </c>
      <c r="E749" s="631" t="s">
        <v>512</v>
      </c>
      <c r="F749" s="631" t="s">
        <v>1228</v>
      </c>
      <c r="G749" s="632" t="s">
        <v>514</v>
      </c>
      <c r="H749" s="631" t="s">
        <v>515</v>
      </c>
      <c r="I749" s="631" t="s">
        <v>535</v>
      </c>
      <c r="J749" s="631">
        <v>69</v>
      </c>
      <c r="K749" s="633">
        <v>13724</v>
      </c>
      <c r="L749" s="634" t="s">
        <v>1224</v>
      </c>
      <c r="M749" s="635" t="s">
        <v>518</v>
      </c>
      <c r="N749" s="636">
        <v>13724</v>
      </c>
      <c r="O749" s="636" cm="1">
        <f t="array" ref="O749">_xlfn.IFS(J749 = 77, N749*265, J749=19, N749, J749=69, N749*28, J749=61, N749*4, J749=96, N749*22200)</f>
        <v>384272</v>
      </c>
    </row>
    <row r="750" spans="1:15" hidden="1">
      <c r="A750" s="631" t="s">
        <v>1301</v>
      </c>
      <c r="B750" s="631" t="s">
        <v>1302</v>
      </c>
      <c r="C750" s="631" t="s">
        <v>1303</v>
      </c>
      <c r="D750" s="631" t="s">
        <v>1304</v>
      </c>
      <c r="E750" s="631" t="s">
        <v>512</v>
      </c>
      <c r="F750" s="631" t="s">
        <v>1228</v>
      </c>
      <c r="G750" s="632" t="s">
        <v>514</v>
      </c>
      <c r="H750" s="631" t="s">
        <v>515</v>
      </c>
      <c r="I750" s="631" t="s">
        <v>525</v>
      </c>
      <c r="J750" s="631">
        <v>19</v>
      </c>
      <c r="K750" s="633">
        <v>0</v>
      </c>
      <c r="L750" s="634" t="s">
        <v>1224</v>
      </c>
      <c r="M750" s="635" t="s">
        <v>518</v>
      </c>
      <c r="N750" s="636">
        <v>0</v>
      </c>
      <c r="O750" s="636" cm="1">
        <f t="array" ref="O750">_xlfn.IFS(J750 = 77, N750*265, J750=19, N750, J750=69, N750*28, J750=61, N750*4, J750=96, N750*22200)</f>
        <v>0</v>
      </c>
    </row>
    <row r="751" spans="1:15" hidden="1">
      <c r="A751" s="631" t="s">
        <v>1305</v>
      </c>
      <c r="B751" s="631" t="s">
        <v>875</v>
      </c>
      <c r="C751" s="631" t="s">
        <v>882</v>
      </c>
      <c r="D751" s="631" t="s">
        <v>1304</v>
      </c>
      <c r="E751" s="631" t="s">
        <v>512</v>
      </c>
      <c r="F751" s="631" t="s">
        <v>1228</v>
      </c>
      <c r="G751" s="632" t="s">
        <v>514</v>
      </c>
      <c r="H751" s="631" t="s">
        <v>515</v>
      </c>
      <c r="I751" s="631" t="s">
        <v>516</v>
      </c>
      <c r="J751" s="631">
        <v>77</v>
      </c>
      <c r="K751" s="633">
        <v>0</v>
      </c>
      <c r="L751" s="634" t="s">
        <v>1224</v>
      </c>
      <c r="M751" s="635" t="s">
        <v>518</v>
      </c>
      <c r="N751" s="636">
        <v>0</v>
      </c>
      <c r="O751" s="636" cm="1">
        <f t="array" ref="O751">_xlfn.IFS(J751 = 77, N751*265, J751=19, N751, J751=69, N751*28, J751=61, N751*4, J751=96, N751*22200)</f>
        <v>0</v>
      </c>
    </row>
    <row r="752" spans="1:15" hidden="1">
      <c r="A752" s="631" t="s">
        <v>1301</v>
      </c>
      <c r="B752" s="631" t="s">
        <v>1302</v>
      </c>
      <c r="C752" s="631" t="s">
        <v>1303</v>
      </c>
      <c r="D752" s="631" t="s">
        <v>1304</v>
      </c>
      <c r="E752" s="631" t="s">
        <v>512</v>
      </c>
      <c r="F752" s="631" t="s">
        <v>1228</v>
      </c>
      <c r="G752" s="632" t="s">
        <v>514</v>
      </c>
      <c r="H752" s="631" t="s">
        <v>515</v>
      </c>
      <c r="I752" s="631" t="s">
        <v>516</v>
      </c>
      <c r="J752" s="631">
        <v>77</v>
      </c>
      <c r="K752" s="633">
        <v>0</v>
      </c>
      <c r="L752" s="634" t="s">
        <v>1224</v>
      </c>
      <c r="M752" s="635" t="s">
        <v>518</v>
      </c>
      <c r="N752" s="636">
        <v>0</v>
      </c>
      <c r="O752" s="636" cm="1">
        <f t="array" ref="O752">_xlfn.IFS(J752 = 77, N752*265, J752=19, N752, J752=69, N752*28, J752=61, N752*4, J752=96, N752*22200)</f>
        <v>0</v>
      </c>
    </row>
    <row r="753" spans="1:15" hidden="1">
      <c r="A753" s="631" t="s">
        <v>1305</v>
      </c>
      <c r="B753" s="631" t="s">
        <v>875</v>
      </c>
      <c r="C753" s="631" t="s">
        <v>882</v>
      </c>
      <c r="D753" s="631" t="s">
        <v>1304</v>
      </c>
      <c r="E753" s="631" t="s">
        <v>512</v>
      </c>
      <c r="F753" s="631" t="s">
        <v>1228</v>
      </c>
      <c r="G753" s="632" t="s">
        <v>514</v>
      </c>
      <c r="H753" s="631" t="s">
        <v>515</v>
      </c>
      <c r="I753" s="631" t="s">
        <v>535</v>
      </c>
      <c r="J753" s="631">
        <v>69</v>
      </c>
      <c r="K753" s="633">
        <v>0</v>
      </c>
      <c r="L753" s="634" t="s">
        <v>1224</v>
      </c>
      <c r="M753" s="635" t="s">
        <v>518</v>
      </c>
      <c r="N753" s="636">
        <v>0</v>
      </c>
      <c r="O753" s="636" cm="1">
        <f t="array" ref="O753">_xlfn.IFS(J753 = 77, N753*265, J753=19, N753, J753=69, N753*28, J753=61, N753*4, J753=96, N753*22200)</f>
        <v>0</v>
      </c>
    </row>
    <row r="754" spans="1:15" hidden="1">
      <c r="A754" s="631" t="s">
        <v>1306</v>
      </c>
      <c r="B754" s="631" t="s">
        <v>607</v>
      </c>
      <c r="C754" s="631" t="s">
        <v>608</v>
      </c>
      <c r="D754" s="631" t="s">
        <v>1307</v>
      </c>
      <c r="E754" s="631" t="s">
        <v>512</v>
      </c>
      <c r="F754" s="631" t="s">
        <v>1228</v>
      </c>
      <c r="G754" s="632" t="s">
        <v>514</v>
      </c>
      <c r="H754" s="631" t="s">
        <v>515</v>
      </c>
      <c r="I754" s="631" t="s">
        <v>516</v>
      </c>
      <c r="J754" s="631">
        <v>77</v>
      </c>
      <c r="K754" s="633">
        <v>6159</v>
      </c>
      <c r="L754" s="634" t="s">
        <v>1224</v>
      </c>
      <c r="M754" s="635" t="s">
        <v>518</v>
      </c>
      <c r="N754" s="636">
        <v>6159</v>
      </c>
      <c r="O754" s="636" cm="1">
        <f t="array" ref="O754">_xlfn.IFS(J754 = 77, N754*265, J754=19, N754, J754=69, N754*28, J754=61, N754*4, J754=96, N754*22200)</f>
        <v>1632135</v>
      </c>
    </row>
    <row r="755" spans="1:15" hidden="1">
      <c r="A755" s="631" t="s">
        <v>1308</v>
      </c>
      <c r="B755" s="631" t="s">
        <v>712</v>
      </c>
      <c r="C755" s="631" t="s">
        <v>1133</v>
      </c>
      <c r="D755" s="631" t="s">
        <v>1309</v>
      </c>
      <c r="E755" s="631" t="s">
        <v>512</v>
      </c>
      <c r="F755" s="631" t="s">
        <v>1228</v>
      </c>
      <c r="G755" s="632" t="s">
        <v>514</v>
      </c>
      <c r="H755" s="631" t="s">
        <v>515</v>
      </c>
      <c r="I755" s="631" t="s">
        <v>525</v>
      </c>
      <c r="J755" s="631">
        <v>19</v>
      </c>
      <c r="K755" s="633">
        <v>0</v>
      </c>
      <c r="L755" s="634" t="s">
        <v>1224</v>
      </c>
      <c r="M755" s="635" t="s">
        <v>518</v>
      </c>
      <c r="N755" s="636">
        <v>0</v>
      </c>
      <c r="O755" s="636" cm="1">
        <f t="array" ref="O755">_xlfn.IFS(J755 = 77, N755*265, J755=19, N755, J755=69, N755*28, J755=61, N755*4, J755=96, N755*22200)</f>
        <v>0</v>
      </c>
    </row>
    <row r="756" spans="1:15" hidden="1">
      <c r="A756" s="631" t="s">
        <v>1308</v>
      </c>
      <c r="B756" s="631" t="s">
        <v>712</v>
      </c>
      <c r="C756" s="631" t="s">
        <v>1133</v>
      </c>
      <c r="D756" s="631" t="s">
        <v>1309</v>
      </c>
      <c r="E756" s="631" t="s">
        <v>512</v>
      </c>
      <c r="F756" s="631" t="s">
        <v>1228</v>
      </c>
      <c r="G756" s="632" t="s">
        <v>514</v>
      </c>
      <c r="H756" s="631" t="s">
        <v>515</v>
      </c>
      <c r="I756" s="631" t="s">
        <v>516</v>
      </c>
      <c r="J756" s="631">
        <v>77</v>
      </c>
      <c r="K756" s="633">
        <v>0</v>
      </c>
      <c r="L756" s="634" t="s">
        <v>1224</v>
      </c>
      <c r="M756" s="635" t="s">
        <v>518</v>
      </c>
      <c r="N756" s="636">
        <v>0</v>
      </c>
      <c r="O756" s="636" cm="1">
        <f t="array" ref="O756">_xlfn.IFS(J756 = 77, N756*265, J756=19, N756, J756=69, N756*28, J756=61, N756*4, J756=96, N756*22200)</f>
        <v>0</v>
      </c>
    </row>
    <row r="757" spans="1:15" hidden="1">
      <c r="A757" s="631" t="s">
        <v>1310</v>
      </c>
      <c r="B757" s="631" t="s">
        <v>1311</v>
      </c>
      <c r="C757" s="631" t="s">
        <v>1311</v>
      </c>
      <c r="D757" s="631" t="s">
        <v>1310</v>
      </c>
      <c r="E757" s="631" t="s">
        <v>512</v>
      </c>
      <c r="F757" s="631" t="s">
        <v>1228</v>
      </c>
      <c r="G757" s="632" t="s">
        <v>514</v>
      </c>
      <c r="H757" s="631" t="s">
        <v>515</v>
      </c>
      <c r="I757" s="631" t="s">
        <v>516</v>
      </c>
      <c r="J757" s="631">
        <v>77</v>
      </c>
      <c r="K757" s="633">
        <v>0</v>
      </c>
      <c r="L757" s="634" t="s">
        <v>1224</v>
      </c>
      <c r="M757" s="635" t="s">
        <v>518</v>
      </c>
      <c r="N757" s="636">
        <v>0</v>
      </c>
      <c r="O757" s="636" cm="1">
        <f t="array" ref="O757">_xlfn.IFS(J757 = 77, N757*265, J757=19, N757, J757=69, N757*28, J757=61, N757*4, J757=96, N757*22200)</f>
        <v>0</v>
      </c>
    </row>
    <row r="758" spans="1:15" hidden="1">
      <c r="A758" s="631" t="s">
        <v>1312</v>
      </c>
      <c r="B758" s="631" t="s">
        <v>614</v>
      </c>
      <c r="C758" s="631" t="s">
        <v>614</v>
      </c>
      <c r="D758" s="631" t="s">
        <v>1313</v>
      </c>
      <c r="E758" s="631" t="s">
        <v>512</v>
      </c>
      <c r="F758" s="631" t="s">
        <v>1228</v>
      </c>
      <c r="G758" s="632" t="s">
        <v>514</v>
      </c>
      <c r="H758" s="631" t="s">
        <v>515</v>
      </c>
      <c r="I758" s="631" t="s">
        <v>516</v>
      </c>
      <c r="J758" s="631">
        <v>77</v>
      </c>
      <c r="K758" s="633">
        <v>13260</v>
      </c>
      <c r="L758" s="634" t="s">
        <v>1224</v>
      </c>
      <c r="M758" s="635" t="s">
        <v>518</v>
      </c>
      <c r="N758" s="636">
        <v>13260</v>
      </c>
      <c r="O758" s="636" cm="1">
        <f t="array" ref="O758">_xlfn.IFS(J758 = 77, N758*265, J758=19, N758, J758=69, N758*28, J758=61, N758*4, J758=96, N758*22200)</f>
        <v>3513900</v>
      </c>
    </row>
    <row r="759" spans="1:15" hidden="1">
      <c r="A759" s="631" t="s">
        <v>1314</v>
      </c>
      <c r="B759" s="631" t="s">
        <v>510</v>
      </c>
      <c r="C759" s="631" t="s">
        <v>510</v>
      </c>
      <c r="D759" s="631" t="s">
        <v>1315</v>
      </c>
      <c r="E759" s="631" t="s">
        <v>512</v>
      </c>
      <c r="F759" s="631" t="s">
        <v>1228</v>
      </c>
      <c r="G759" s="632" t="s">
        <v>514</v>
      </c>
      <c r="H759" s="631" t="s">
        <v>515</v>
      </c>
      <c r="I759" s="631" t="s">
        <v>525</v>
      </c>
      <c r="J759" s="631">
        <v>19</v>
      </c>
      <c r="K759" s="633">
        <v>6561328</v>
      </c>
      <c r="L759" s="634" t="s">
        <v>1224</v>
      </c>
      <c r="M759" s="635" t="s">
        <v>518</v>
      </c>
      <c r="N759" s="636">
        <v>6561328</v>
      </c>
      <c r="O759" s="636" cm="1">
        <f t="array" ref="O759">_xlfn.IFS(J759 = 77, N759*265, J759=19, N759, J759=69, N759*28, J759=61, N759*4, J759=96, N759*22200)</f>
        <v>6561328</v>
      </c>
    </row>
    <row r="760" spans="1:15" hidden="1">
      <c r="A760" s="631" t="s">
        <v>1314</v>
      </c>
      <c r="B760" s="631" t="s">
        <v>510</v>
      </c>
      <c r="C760" s="631" t="s">
        <v>510</v>
      </c>
      <c r="D760" s="631" t="s">
        <v>1315</v>
      </c>
      <c r="E760" s="631" t="s">
        <v>512</v>
      </c>
      <c r="F760" s="631" t="s">
        <v>1228</v>
      </c>
      <c r="G760" s="632" t="s">
        <v>514</v>
      </c>
      <c r="H760" s="631" t="s">
        <v>515</v>
      </c>
      <c r="I760" s="631" t="s">
        <v>516</v>
      </c>
      <c r="J760" s="631">
        <v>77</v>
      </c>
      <c r="K760" s="633">
        <v>71400</v>
      </c>
      <c r="L760" s="634" t="s">
        <v>1224</v>
      </c>
      <c r="M760" s="635" t="s">
        <v>518</v>
      </c>
      <c r="N760" s="636">
        <v>71400</v>
      </c>
      <c r="O760" s="636" cm="1">
        <f t="array" ref="O760">_xlfn.IFS(J760 = 77, N760*265, J760=19, N760, J760=69, N760*28, J760=61, N760*4, J760=96, N760*22200)</f>
        <v>18921000</v>
      </c>
    </row>
    <row r="761" spans="1:15" hidden="1">
      <c r="A761" s="631" t="s">
        <v>1314</v>
      </c>
      <c r="B761" s="631" t="s">
        <v>510</v>
      </c>
      <c r="C761" s="631" t="s">
        <v>510</v>
      </c>
      <c r="D761" s="631" t="s">
        <v>1315</v>
      </c>
      <c r="E761" s="631" t="s">
        <v>512</v>
      </c>
      <c r="F761" s="631" t="s">
        <v>1228</v>
      </c>
      <c r="G761" s="632" t="s">
        <v>514</v>
      </c>
      <c r="H761" s="631" t="s">
        <v>515</v>
      </c>
      <c r="I761" s="631" t="s">
        <v>535</v>
      </c>
      <c r="J761" s="631">
        <v>69</v>
      </c>
      <c r="K761" s="633">
        <v>20908</v>
      </c>
      <c r="L761" s="634" t="s">
        <v>1224</v>
      </c>
      <c r="M761" s="635" t="s">
        <v>518</v>
      </c>
      <c r="N761" s="636">
        <v>20908</v>
      </c>
      <c r="O761" s="636" cm="1">
        <f t="array" ref="O761">_xlfn.IFS(J761 = 77, N761*265, J761=19, N761, J761=69, N761*28, J761=61, N761*4, J761=96, N761*22200)</f>
        <v>585424</v>
      </c>
    </row>
    <row r="762" spans="1:15" hidden="1">
      <c r="A762" s="631" t="s">
        <v>1316</v>
      </c>
      <c r="B762" s="631" t="s">
        <v>554</v>
      </c>
      <c r="C762" s="631" t="s">
        <v>554</v>
      </c>
      <c r="D762" s="631" t="s">
        <v>1317</v>
      </c>
      <c r="E762" s="631" t="s">
        <v>512</v>
      </c>
      <c r="F762" s="631" t="s">
        <v>1228</v>
      </c>
      <c r="G762" s="632" t="s">
        <v>514</v>
      </c>
      <c r="H762" s="631" t="s">
        <v>515</v>
      </c>
      <c r="I762" s="631" t="s">
        <v>516</v>
      </c>
      <c r="J762" s="631">
        <v>77</v>
      </c>
      <c r="K762" s="633">
        <v>14830</v>
      </c>
      <c r="L762" s="634" t="s">
        <v>1224</v>
      </c>
      <c r="M762" s="635" t="s">
        <v>518</v>
      </c>
      <c r="N762" s="636">
        <v>14830</v>
      </c>
      <c r="O762" s="636" cm="1">
        <f t="array" ref="O762">_xlfn.IFS(J762 = 77, N762*265, J762=19, N762, J762=69, N762*28, J762=61, N762*4, J762=96, N762*22200)</f>
        <v>3929950</v>
      </c>
    </row>
    <row r="763" spans="1:15" hidden="1">
      <c r="A763" s="631" t="s">
        <v>1318</v>
      </c>
      <c r="B763" s="631" t="s">
        <v>761</v>
      </c>
      <c r="C763" s="631" t="s">
        <v>1319</v>
      </c>
      <c r="D763" s="631" t="s">
        <v>1320</v>
      </c>
      <c r="E763" s="631" t="s">
        <v>512</v>
      </c>
      <c r="F763" s="631" t="s">
        <v>1228</v>
      </c>
      <c r="G763" s="632" t="s">
        <v>514</v>
      </c>
      <c r="H763" s="631" t="s">
        <v>515</v>
      </c>
      <c r="I763" s="631" t="s">
        <v>516</v>
      </c>
      <c r="J763" s="631">
        <v>77</v>
      </c>
      <c r="K763" s="633">
        <v>24180</v>
      </c>
      <c r="L763" s="634" t="s">
        <v>1224</v>
      </c>
      <c r="M763" s="635" t="s">
        <v>518</v>
      </c>
      <c r="N763" s="636">
        <v>24180</v>
      </c>
      <c r="O763" s="636" cm="1">
        <f t="array" ref="O763">_xlfn.IFS(J763 = 77, N763*265, J763=19, N763, J763=69, N763*28, J763=61, N763*4, J763=96, N763*22200)</f>
        <v>6407700</v>
      </c>
    </row>
    <row r="764" spans="1:15" hidden="1">
      <c r="A764" s="631" t="s">
        <v>1321</v>
      </c>
      <c r="B764" s="631" t="s">
        <v>1322</v>
      </c>
      <c r="C764" s="631" t="s">
        <v>1322</v>
      </c>
      <c r="D764" s="631" t="s">
        <v>1323</v>
      </c>
      <c r="E764" s="631" t="s">
        <v>512</v>
      </c>
      <c r="F764" s="631" t="s">
        <v>1228</v>
      </c>
      <c r="G764" s="632" t="s">
        <v>514</v>
      </c>
      <c r="H764" s="631" t="s">
        <v>515</v>
      </c>
      <c r="I764" s="631" t="s">
        <v>516</v>
      </c>
      <c r="J764" s="631">
        <v>77</v>
      </c>
      <c r="K764" s="633">
        <v>0</v>
      </c>
      <c r="L764" s="634" t="s">
        <v>1224</v>
      </c>
      <c r="M764" s="635" t="s">
        <v>518</v>
      </c>
      <c r="N764" s="636">
        <v>0</v>
      </c>
      <c r="O764" s="636" cm="1">
        <f t="array" ref="O764">_xlfn.IFS(J764 = 77, N764*265, J764=19, N764, J764=69, N764*28, J764=61, N764*4, J764=96, N764*22200)</f>
        <v>0</v>
      </c>
    </row>
    <row r="765" spans="1:15" hidden="1">
      <c r="A765" s="631" t="s">
        <v>1324</v>
      </c>
      <c r="B765" s="631" t="s">
        <v>643</v>
      </c>
      <c r="C765" s="631" t="s">
        <v>1325</v>
      </c>
      <c r="D765" s="631" t="s">
        <v>1323</v>
      </c>
      <c r="E765" s="631" t="s">
        <v>512</v>
      </c>
      <c r="F765" s="631" t="s">
        <v>1228</v>
      </c>
      <c r="G765" s="632" t="s">
        <v>514</v>
      </c>
      <c r="H765" s="631" t="s">
        <v>515</v>
      </c>
      <c r="I765" s="631" t="s">
        <v>516</v>
      </c>
      <c r="J765" s="631">
        <v>77</v>
      </c>
      <c r="K765" s="633">
        <v>0</v>
      </c>
      <c r="L765" s="634" t="s">
        <v>1224</v>
      </c>
      <c r="M765" s="635" t="s">
        <v>518</v>
      </c>
      <c r="N765" s="636">
        <v>0</v>
      </c>
      <c r="O765" s="636" cm="1">
        <f t="array" ref="O765">_xlfn.IFS(J765 = 77, N765*265, J765=19, N765, J765=69, N765*28, J765=61, N765*4, J765=96, N765*22200)</f>
        <v>0</v>
      </c>
    </row>
    <row r="766" spans="1:15" hidden="1">
      <c r="A766" s="631" t="s">
        <v>1321</v>
      </c>
      <c r="B766" s="631" t="s">
        <v>1322</v>
      </c>
      <c r="C766" s="631" t="s">
        <v>1322</v>
      </c>
      <c r="D766" s="631" t="s">
        <v>1323</v>
      </c>
      <c r="E766" s="631" t="s">
        <v>512</v>
      </c>
      <c r="F766" s="631" t="s">
        <v>1228</v>
      </c>
      <c r="G766" s="632" t="s">
        <v>514</v>
      </c>
      <c r="H766" s="631" t="s">
        <v>515</v>
      </c>
      <c r="I766" s="631" t="s">
        <v>535</v>
      </c>
      <c r="J766" s="631">
        <v>69</v>
      </c>
      <c r="K766" s="633">
        <v>0</v>
      </c>
      <c r="L766" s="634" t="s">
        <v>1224</v>
      </c>
      <c r="M766" s="635" t="s">
        <v>518</v>
      </c>
      <c r="N766" s="636">
        <v>0</v>
      </c>
      <c r="O766" s="636" cm="1">
        <f t="array" ref="O766">_xlfn.IFS(J766 = 77, N766*265, J766=19, N766, J766=69, N766*28, J766=61, N766*4, J766=96, N766*22200)</f>
        <v>0</v>
      </c>
    </row>
    <row r="767" spans="1:15" hidden="1">
      <c r="A767" s="631" t="s">
        <v>1324</v>
      </c>
      <c r="B767" s="631" t="s">
        <v>643</v>
      </c>
      <c r="C767" s="631" t="s">
        <v>1325</v>
      </c>
      <c r="D767" s="631" t="s">
        <v>1323</v>
      </c>
      <c r="E767" s="631" t="s">
        <v>512</v>
      </c>
      <c r="F767" s="631" t="s">
        <v>1228</v>
      </c>
      <c r="G767" s="632" t="s">
        <v>514</v>
      </c>
      <c r="H767" s="631" t="s">
        <v>515</v>
      </c>
      <c r="I767" s="631" t="s">
        <v>535</v>
      </c>
      <c r="J767" s="631">
        <v>69</v>
      </c>
      <c r="K767" s="633">
        <v>0</v>
      </c>
      <c r="L767" s="634" t="s">
        <v>1224</v>
      </c>
      <c r="M767" s="635" t="s">
        <v>518</v>
      </c>
      <c r="N767" s="636">
        <v>0</v>
      </c>
      <c r="O767" s="636" cm="1">
        <f t="array" ref="O767">_xlfn.IFS(J767 = 77, N767*265, J767=19, N767, J767=69, N767*28, J767=61, N767*4, J767=96, N767*22200)</f>
        <v>0</v>
      </c>
    </row>
    <row r="768" spans="1:15" hidden="1">
      <c r="A768" s="631" t="s">
        <v>1326</v>
      </c>
      <c r="B768" s="631" t="s">
        <v>566</v>
      </c>
      <c r="C768" s="631" t="s">
        <v>1327</v>
      </c>
      <c r="D768" s="631" t="s">
        <v>1328</v>
      </c>
      <c r="E768" s="631" t="s">
        <v>512</v>
      </c>
      <c r="F768" s="631" t="s">
        <v>1228</v>
      </c>
      <c r="G768" s="632" t="s">
        <v>514</v>
      </c>
      <c r="H768" s="631" t="s">
        <v>515</v>
      </c>
      <c r="I768" s="631" t="s">
        <v>516</v>
      </c>
      <c r="J768" s="631">
        <v>77</v>
      </c>
      <c r="K768" s="633">
        <v>0</v>
      </c>
      <c r="L768" s="634" t="s">
        <v>1224</v>
      </c>
      <c r="M768" s="635" t="s">
        <v>518</v>
      </c>
      <c r="N768" s="636">
        <v>0</v>
      </c>
      <c r="O768" s="636" cm="1">
        <f t="array" ref="O768">_xlfn.IFS(J768 = 77, N768*265, J768=19, N768, J768=69, N768*28, J768=61, N768*4, J768=96, N768*22200)</f>
        <v>0</v>
      </c>
    </row>
    <row r="769" spans="1:15" hidden="1">
      <c r="A769" s="631" t="s">
        <v>1329</v>
      </c>
      <c r="B769" s="631" t="s">
        <v>566</v>
      </c>
      <c r="C769" s="631" t="s">
        <v>1327</v>
      </c>
      <c r="D769" s="631" t="s">
        <v>1328</v>
      </c>
      <c r="E769" s="631" t="s">
        <v>512</v>
      </c>
      <c r="F769" s="631" t="s">
        <v>1228</v>
      </c>
      <c r="G769" s="632" t="s">
        <v>514</v>
      </c>
      <c r="H769" s="631" t="s">
        <v>515</v>
      </c>
      <c r="I769" s="631" t="s">
        <v>516</v>
      </c>
      <c r="J769" s="631">
        <v>77</v>
      </c>
      <c r="K769" s="633">
        <v>0</v>
      </c>
      <c r="L769" s="634" t="s">
        <v>1224</v>
      </c>
      <c r="M769" s="635" t="s">
        <v>518</v>
      </c>
      <c r="N769" s="636">
        <v>0</v>
      </c>
      <c r="O769" s="636" cm="1">
        <f t="array" ref="O769">_xlfn.IFS(J769 = 77, N769*265, J769=19, N769, J769=69, N769*28, J769=61, N769*4, J769=96, N769*22200)</f>
        <v>0</v>
      </c>
    </row>
    <row r="770" spans="1:15" hidden="1">
      <c r="A770" s="631" t="s">
        <v>1326</v>
      </c>
      <c r="B770" s="631" t="s">
        <v>566</v>
      </c>
      <c r="C770" s="631" t="s">
        <v>1327</v>
      </c>
      <c r="D770" s="631" t="s">
        <v>1328</v>
      </c>
      <c r="E770" s="631" t="s">
        <v>512</v>
      </c>
      <c r="F770" s="631" t="s">
        <v>1228</v>
      </c>
      <c r="G770" s="632" t="s">
        <v>514</v>
      </c>
      <c r="H770" s="631" t="s">
        <v>515</v>
      </c>
      <c r="I770" s="631" t="s">
        <v>535</v>
      </c>
      <c r="J770" s="631">
        <v>69</v>
      </c>
      <c r="K770" s="633">
        <v>0</v>
      </c>
      <c r="L770" s="634" t="s">
        <v>1224</v>
      </c>
      <c r="M770" s="635" t="s">
        <v>518</v>
      </c>
      <c r="N770" s="636">
        <v>0</v>
      </c>
      <c r="O770" s="636" cm="1">
        <f t="array" ref="O770">_xlfn.IFS(J770 = 77, N770*265, J770=19, N770, J770=69, N770*28, J770=61, N770*4, J770=96, N770*22200)</f>
        <v>0</v>
      </c>
    </row>
    <row r="771" spans="1:15" hidden="1">
      <c r="A771" s="631" t="s">
        <v>1329</v>
      </c>
      <c r="B771" s="631" t="s">
        <v>566</v>
      </c>
      <c r="C771" s="631" t="s">
        <v>1327</v>
      </c>
      <c r="D771" s="631" t="s">
        <v>1328</v>
      </c>
      <c r="E771" s="631" t="s">
        <v>512</v>
      </c>
      <c r="F771" s="631" t="s">
        <v>1228</v>
      </c>
      <c r="G771" s="632" t="s">
        <v>514</v>
      </c>
      <c r="H771" s="631" t="s">
        <v>515</v>
      </c>
      <c r="I771" s="631" t="s">
        <v>535</v>
      </c>
      <c r="J771" s="631">
        <v>69</v>
      </c>
      <c r="K771" s="633">
        <v>0</v>
      </c>
      <c r="L771" s="634" t="s">
        <v>1224</v>
      </c>
      <c r="M771" s="635" t="s">
        <v>518</v>
      </c>
      <c r="N771" s="636">
        <v>0</v>
      </c>
      <c r="O771" s="636" cm="1">
        <f t="array" ref="O771">_xlfn.IFS(J771 = 77, N771*265, J771=19, N771, J771=69, N771*28, J771=61, N771*4, J771=96, N771*22200)</f>
        <v>0</v>
      </c>
    </row>
    <row r="772" spans="1:15" hidden="1">
      <c r="A772" s="631" t="s">
        <v>1330</v>
      </c>
      <c r="B772" s="631" t="s">
        <v>592</v>
      </c>
      <c r="C772" s="631" t="s">
        <v>592</v>
      </c>
      <c r="D772" s="631" t="s">
        <v>1331</v>
      </c>
      <c r="E772" s="631" t="s">
        <v>512</v>
      </c>
      <c r="F772" s="631" t="s">
        <v>1228</v>
      </c>
      <c r="G772" s="632" t="s">
        <v>514</v>
      </c>
      <c r="H772" s="631" t="s">
        <v>515</v>
      </c>
      <c r="I772" s="631" t="s">
        <v>525</v>
      </c>
      <c r="J772" s="631">
        <v>19</v>
      </c>
      <c r="K772" s="633">
        <v>0</v>
      </c>
      <c r="L772" s="634" t="s">
        <v>1224</v>
      </c>
      <c r="M772" s="635" t="s">
        <v>518</v>
      </c>
      <c r="N772" s="636">
        <v>0</v>
      </c>
      <c r="O772" s="636" cm="1">
        <f t="array" ref="O772">_xlfn.IFS(J772 = 77, N772*265, J772=19, N772, J772=69, N772*28, J772=61, N772*4, J772=96, N772*22200)</f>
        <v>0</v>
      </c>
    </row>
    <row r="773" spans="1:15" hidden="1">
      <c r="A773" s="631" t="s">
        <v>1332</v>
      </c>
      <c r="B773" s="631" t="s">
        <v>592</v>
      </c>
      <c r="C773" s="631" t="s">
        <v>592</v>
      </c>
      <c r="D773" s="631" t="s">
        <v>1331</v>
      </c>
      <c r="E773" s="631" t="s">
        <v>512</v>
      </c>
      <c r="F773" s="631" t="s">
        <v>1228</v>
      </c>
      <c r="G773" s="632" t="s">
        <v>514</v>
      </c>
      <c r="H773" s="631" t="s">
        <v>515</v>
      </c>
      <c r="I773" s="631" t="s">
        <v>516</v>
      </c>
      <c r="J773" s="631">
        <v>77</v>
      </c>
      <c r="K773" s="633">
        <v>0</v>
      </c>
      <c r="L773" s="634" t="s">
        <v>1224</v>
      </c>
      <c r="M773" s="635" t="s">
        <v>518</v>
      </c>
      <c r="N773" s="636">
        <v>0</v>
      </c>
      <c r="O773" s="636" cm="1">
        <f t="array" ref="O773">_xlfn.IFS(J773 = 77, N773*265, J773=19, N773, J773=69, N773*28, J773=61, N773*4, J773=96, N773*22200)</f>
        <v>0</v>
      </c>
    </row>
    <row r="774" spans="1:15" hidden="1">
      <c r="A774" s="631" t="s">
        <v>1330</v>
      </c>
      <c r="B774" s="631" t="s">
        <v>592</v>
      </c>
      <c r="C774" s="631" t="s">
        <v>592</v>
      </c>
      <c r="D774" s="631" t="s">
        <v>1331</v>
      </c>
      <c r="E774" s="631" t="s">
        <v>512</v>
      </c>
      <c r="F774" s="631" t="s">
        <v>1228</v>
      </c>
      <c r="G774" s="632" t="s">
        <v>514</v>
      </c>
      <c r="H774" s="631" t="s">
        <v>515</v>
      </c>
      <c r="I774" s="631" t="s">
        <v>516</v>
      </c>
      <c r="J774" s="631">
        <v>77</v>
      </c>
      <c r="K774" s="633">
        <v>61200</v>
      </c>
      <c r="L774" s="634" t="s">
        <v>1224</v>
      </c>
      <c r="M774" s="635" t="s">
        <v>518</v>
      </c>
      <c r="N774" s="636">
        <v>61200</v>
      </c>
      <c r="O774" s="636" cm="1">
        <f t="array" ref="O774">_xlfn.IFS(J774 = 77, N774*265, J774=19, N774, J774=69, N774*28, J774=61, N774*4, J774=96, N774*22200)</f>
        <v>16218000</v>
      </c>
    </row>
    <row r="775" spans="1:15" hidden="1">
      <c r="A775" s="631" t="s">
        <v>1330</v>
      </c>
      <c r="B775" s="631" t="s">
        <v>592</v>
      </c>
      <c r="C775" s="631" t="s">
        <v>592</v>
      </c>
      <c r="D775" s="631" t="s">
        <v>1331</v>
      </c>
      <c r="E775" s="631" t="s">
        <v>512</v>
      </c>
      <c r="F775" s="631" t="s">
        <v>1228</v>
      </c>
      <c r="G775" s="632" t="s">
        <v>514</v>
      </c>
      <c r="H775" s="631" t="s">
        <v>515</v>
      </c>
      <c r="I775" s="631" t="s">
        <v>535</v>
      </c>
      <c r="J775" s="631">
        <v>69</v>
      </c>
      <c r="K775" s="633">
        <v>78672</v>
      </c>
      <c r="L775" s="634" t="s">
        <v>1224</v>
      </c>
      <c r="M775" s="635" t="s">
        <v>518</v>
      </c>
      <c r="N775" s="636">
        <v>78672</v>
      </c>
      <c r="O775" s="636" cm="1">
        <f t="array" ref="O775">_xlfn.IFS(J775 = 77, N775*265, J775=19, N775, J775=69, N775*28, J775=61, N775*4, J775=96, N775*22200)</f>
        <v>2202816</v>
      </c>
    </row>
    <row r="776" spans="1:15" hidden="1">
      <c r="A776" s="631" t="s">
        <v>1333</v>
      </c>
      <c r="B776" s="631" t="s">
        <v>1002</v>
      </c>
      <c r="C776" s="631" t="s">
        <v>1002</v>
      </c>
      <c r="D776" s="631" t="s">
        <v>1334</v>
      </c>
      <c r="E776" s="631" t="s">
        <v>512</v>
      </c>
      <c r="F776" s="631" t="s">
        <v>1228</v>
      </c>
      <c r="G776" s="632" t="s">
        <v>514</v>
      </c>
      <c r="H776" s="631" t="s">
        <v>515</v>
      </c>
      <c r="I776" s="631" t="s">
        <v>525</v>
      </c>
      <c r="J776" s="631">
        <v>19</v>
      </c>
      <c r="K776" s="633">
        <v>0</v>
      </c>
      <c r="L776" s="634" t="s">
        <v>1224</v>
      </c>
      <c r="M776" s="635" t="s">
        <v>518</v>
      </c>
      <c r="N776" s="636">
        <v>0</v>
      </c>
      <c r="O776" s="636" cm="1">
        <f t="array" ref="O776">_xlfn.IFS(J776 = 77, N776*265, J776=19, N776, J776=69, N776*28, J776=61, N776*4, J776=96, N776*22200)</f>
        <v>0</v>
      </c>
    </row>
    <row r="777" spans="1:15" hidden="1">
      <c r="A777" s="631" t="s">
        <v>1333</v>
      </c>
      <c r="B777" s="631" t="s">
        <v>1002</v>
      </c>
      <c r="C777" s="631" t="s">
        <v>1002</v>
      </c>
      <c r="D777" s="631" t="s">
        <v>1334</v>
      </c>
      <c r="E777" s="631" t="s">
        <v>512</v>
      </c>
      <c r="F777" s="631" t="s">
        <v>1228</v>
      </c>
      <c r="G777" s="632" t="s">
        <v>514</v>
      </c>
      <c r="H777" s="631" t="s">
        <v>515</v>
      </c>
      <c r="I777" s="631" t="s">
        <v>516</v>
      </c>
      <c r="J777" s="631">
        <v>77</v>
      </c>
      <c r="K777" s="633">
        <v>14910</v>
      </c>
      <c r="L777" s="634" t="s">
        <v>1224</v>
      </c>
      <c r="M777" s="635" t="s">
        <v>518</v>
      </c>
      <c r="N777" s="636">
        <v>14910</v>
      </c>
      <c r="O777" s="636" cm="1">
        <f t="array" ref="O777">_xlfn.IFS(J777 = 77, N777*265, J777=19, N777, J777=69, N777*28, J777=61, N777*4, J777=96, N777*22200)</f>
        <v>3951150</v>
      </c>
    </row>
    <row r="778" spans="1:15" hidden="1">
      <c r="A778" s="631" t="s">
        <v>1335</v>
      </c>
      <c r="B778" s="631" t="s">
        <v>598</v>
      </c>
      <c r="C778" s="631" t="s">
        <v>598</v>
      </c>
      <c r="D778" s="631" t="s">
        <v>1335</v>
      </c>
      <c r="E778" s="631" t="s">
        <v>512</v>
      </c>
      <c r="F778" s="631" t="s">
        <v>1228</v>
      </c>
      <c r="G778" s="632" t="s">
        <v>514</v>
      </c>
      <c r="H778" s="631" t="s">
        <v>515</v>
      </c>
      <c r="I778" s="631" t="s">
        <v>525</v>
      </c>
      <c r="J778" s="631">
        <v>19</v>
      </c>
      <c r="K778" s="633">
        <v>2072903</v>
      </c>
      <c r="L778" s="634" t="s">
        <v>1224</v>
      </c>
      <c r="M778" s="635" t="s">
        <v>518</v>
      </c>
      <c r="N778" s="636">
        <v>2072903</v>
      </c>
      <c r="O778" s="636" cm="1">
        <f t="array" ref="O778">_xlfn.IFS(J778 = 77, N778*265, J778=19, N778, J778=69, N778*28, J778=61, N778*4, J778=96, N778*22200)</f>
        <v>2072903</v>
      </c>
    </row>
    <row r="779" spans="1:15" hidden="1">
      <c r="A779" s="631" t="s">
        <v>1335</v>
      </c>
      <c r="B779" s="631" t="s">
        <v>598</v>
      </c>
      <c r="C779" s="631" t="s">
        <v>598</v>
      </c>
      <c r="D779" s="631" t="s">
        <v>1335</v>
      </c>
      <c r="E779" s="631" t="s">
        <v>512</v>
      </c>
      <c r="F779" s="631" t="s">
        <v>1228</v>
      </c>
      <c r="G779" s="632" t="s">
        <v>514</v>
      </c>
      <c r="H779" s="631" t="s">
        <v>515</v>
      </c>
      <c r="I779" s="631" t="s">
        <v>516</v>
      </c>
      <c r="J779" s="631">
        <v>77</v>
      </c>
      <c r="K779" s="633">
        <v>43534</v>
      </c>
      <c r="L779" s="634" t="s">
        <v>1224</v>
      </c>
      <c r="M779" s="635" t="s">
        <v>518</v>
      </c>
      <c r="N779" s="636">
        <v>43534</v>
      </c>
      <c r="O779" s="636" cm="1">
        <f t="array" ref="O779">_xlfn.IFS(J779 = 77, N779*265, J779=19, N779, J779=69, N779*28, J779=61, N779*4, J779=96, N779*22200)</f>
        <v>11536510</v>
      </c>
    </row>
    <row r="780" spans="1:15" hidden="1">
      <c r="A780" s="631" t="s">
        <v>1336</v>
      </c>
      <c r="B780" s="631" t="s">
        <v>712</v>
      </c>
      <c r="C780" s="631" t="s">
        <v>653</v>
      </c>
      <c r="D780" s="631" t="s">
        <v>1337</v>
      </c>
      <c r="E780" s="631" t="s">
        <v>512</v>
      </c>
      <c r="F780" s="631" t="s">
        <v>1228</v>
      </c>
      <c r="G780" s="632" t="s">
        <v>514</v>
      </c>
      <c r="H780" s="631" t="s">
        <v>515</v>
      </c>
      <c r="I780" s="631" t="s">
        <v>516</v>
      </c>
      <c r="J780" s="631">
        <v>77</v>
      </c>
      <c r="K780" s="633">
        <v>0</v>
      </c>
      <c r="L780" s="634" t="s">
        <v>1224</v>
      </c>
      <c r="M780" s="635" t="s">
        <v>518</v>
      </c>
      <c r="N780" s="636">
        <v>0</v>
      </c>
      <c r="O780" s="636" cm="1">
        <f t="array" ref="O780">_xlfn.IFS(J780 = 77, N780*265, J780=19, N780, J780=69, N780*28, J780=61, N780*4, J780=96, N780*22200)</f>
        <v>0</v>
      </c>
    </row>
    <row r="781" spans="1:15" hidden="1">
      <c r="A781" s="631" t="s">
        <v>1338</v>
      </c>
      <c r="B781" s="631" t="s">
        <v>531</v>
      </c>
      <c r="C781" s="631" t="s">
        <v>531</v>
      </c>
      <c r="D781" s="631" t="s">
        <v>1339</v>
      </c>
      <c r="E781" s="631" t="s">
        <v>512</v>
      </c>
      <c r="F781" s="631" t="s">
        <v>1228</v>
      </c>
      <c r="G781" s="632" t="s">
        <v>514</v>
      </c>
      <c r="H781" s="631" t="s">
        <v>515</v>
      </c>
      <c r="I781" s="631" t="s">
        <v>525</v>
      </c>
      <c r="J781" s="631">
        <v>19</v>
      </c>
      <c r="K781" s="633">
        <v>0</v>
      </c>
      <c r="L781" s="634" t="s">
        <v>1224</v>
      </c>
      <c r="M781" s="635" t="s">
        <v>518</v>
      </c>
      <c r="N781" s="636">
        <v>0</v>
      </c>
      <c r="O781" s="636" cm="1">
        <f t="array" ref="O781">_xlfn.IFS(J781 = 77, N781*265, J781=19, N781, J781=69, N781*28, J781=61, N781*4, J781=96, N781*22200)</f>
        <v>0</v>
      </c>
    </row>
    <row r="782" spans="1:15" hidden="1">
      <c r="A782" s="631" t="s">
        <v>1338</v>
      </c>
      <c r="B782" s="631" t="s">
        <v>531</v>
      </c>
      <c r="C782" s="631" t="s">
        <v>531</v>
      </c>
      <c r="D782" s="631" t="s">
        <v>1339</v>
      </c>
      <c r="E782" s="631" t="s">
        <v>512</v>
      </c>
      <c r="F782" s="631" t="s">
        <v>1228</v>
      </c>
      <c r="G782" s="632" t="s">
        <v>514</v>
      </c>
      <c r="H782" s="631" t="s">
        <v>515</v>
      </c>
      <c r="I782" s="631" t="s">
        <v>516</v>
      </c>
      <c r="J782" s="631">
        <v>77</v>
      </c>
      <c r="K782" s="633">
        <v>10169</v>
      </c>
      <c r="L782" s="634" t="s">
        <v>1224</v>
      </c>
      <c r="M782" s="635" t="s">
        <v>518</v>
      </c>
      <c r="N782" s="636">
        <v>10169</v>
      </c>
      <c r="O782" s="636" cm="1">
        <f t="array" ref="O782">_xlfn.IFS(J782 = 77, N782*265, J782=19, N782, J782=69, N782*28, J782=61, N782*4, J782=96, N782*22200)</f>
        <v>2694785</v>
      </c>
    </row>
    <row r="783" spans="1:15" hidden="1">
      <c r="A783" s="631" t="s">
        <v>1340</v>
      </c>
      <c r="B783" s="631" t="s">
        <v>974</v>
      </c>
      <c r="C783" s="631" t="s">
        <v>974</v>
      </c>
      <c r="D783" s="631" t="s">
        <v>1341</v>
      </c>
      <c r="E783" s="631" t="s">
        <v>512</v>
      </c>
      <c r="F783" s="631" t="s">
        <v>1228</v>
      </c>
      <c r="G783" s="632" t="s">
        <v>514</v>
      </c>
      <c r="H783" s="631" t="s">
        <v>515</v>
      </c>
      <c r="I783" s="631" t="s">
        <v>525</v>
      </c>
      <c r="J783" s="631">
        <v>19</v>
      </c>
      <c r="K783" s="633">
        <v>3552893</v>
      </c>
      <c r="L783" s="634" t="s">
        <v>1224</v>
      </c>
      <c r="M783" s="635" t="s">
        <v>518</v>
      </c>
      <c r="N783" s="636">
        <v>3552893</v>
      </c>
      <c r="O783" s="636" cm="1">
        <f t="array" ref="O783">_xlfn.IFS(J783 = 77, N783*265, J783=19, N783, J783=69, N783*28, J783=61, N783*4, J783=96, N783*22200)</f>
        <v>3552893</v>
      </c>
    </row>
    <row r="784" spans="1:15" hidden="1">
      <c r="A784" s="631" t="s">
        <v>1340</v>
      </c>
      <c r="B784" s="631" t="s">
        <v>974</v>
      </c>
      <c r="C784" s="631" t="s">
        <v>974</v>
      </c>
      <c r="D784" s="631" t="s">
        <v>1341</v>
      </c>
      <c r="E784" s="631" t="s">
        <v>512</v>
      </c>
      <c r="F784" s="631" t="s">
        <v>1228</v>
      </c>
      <c r="G784" s="632" t="s">
        <v>514</v>
      </c>
      <c r="H784" s="631" t="s">
        <v>515</v>
      </c>
      <c r="I784" s="631" t="s">
        <v>516</v>
      </c>
      <c r="J784" s="631">
        <v>77</v>
      </c>
      <c r="K784" s="633">
        <v>0</v>
      </c>
      <c r="L784" s="634" t="s">
        <v>1224</v>
      </c>
      <c r="M784" s="635" t="s">
        <v>518</v>
      </c>
      <c r="N784" s="636">
        <v>0</v>
      </c>
      <c r="O784" s="636" cm="1">
        <f t="array" ref="O784">_xlfn.IFS(J784 = 77, N784*265, J784=19, N784, J784=69, N784*28, J784=61, N784*4, J784=96, N784*22200)</f>
        <v>0</v>
      </c>
    </row>
    <row r="785" spans="1:15" hidden="1">
      <c r="A785" s="631" t="s">
        <v>1342</v>
      </c>
      <c r="B785" s="631" t="s">
        <v>566</v>
      </c>
      <c r="C785" s="631" t="s">
        <v>1343</v>
      </c>
      <c r="D785" s="631" t="s">
        <v>566</v>
      </c>
      <c r="E785" s="631" t="s">
        <v>512</v>
      </c>
      <c r="F785" s="631" t="s">
        <v>1228</v>
      </c>
      <c r="G785" s="632" t="s">
        <v>514</v>
      </c>
      <c r="H785" s="631" t="s">
        <v>515</v>
      </c>
      <c r="I785" s="631" t="s">
        <v>516</v>
      </c>
      <c r="J785" s="631">
        <v>77</v>
      </c>
      <c r="K785" s="633">
        <v>11557</v>
      </c>
      <c r="L785" s="634" t="s">
        <v>1224</v>
      </c>
      <c r="M785" s="635" t="s">
        <v>518</v>
      </c>
      <c r="N785" s="636">
        <v>11557</v>
      </c>
      <c r="O785" s="636" cm="1">
        <f t="array" ref="O785">_xlfn.IFS(J785 = 77, N785*265, J785=19, N785, J785=69, N785*28, J785=61, N785*4, J785=96, N785*22200)</f>
        <v>3062605</v>
      </c>
    </row>
    <row r="786" spans="1:15" hidden="1">
      <c r="A786" s="631" t="s">
        <v>1342</v>
      </c>
      <c r="B786" s="631" t="s">
        <v>566</v>
      </c>
      <c r="C786" s="631" t="s">
        <v>1343</v>
      </c>
      <c r="D786" s="631" t="s">
        <v>566</v>
      </c>
      <c r="E786" s="631" t="s">
        <v>512</v>
      </c>
      <c r="F786" s="631" t="s">
        <v>1228</v>
      </c>
      <c r="G786" s="632" t="s">
        <v>514</v>
      </c>
      <c r="H786" s="631" t="s">
        <v>515</v>
      </c>
      <c r="I786" s="631" t="s">
        <v>535</v>
      </c>
      <c r="J786" s="631">
        <v>69</v>
      </c>
      <c r="K786" s="633">
        <v>0</v>
      </c>
      <c r="L786" s="634" t="s">
        <v>1224</v>
      </c>
      <c r="M786" s="635" t="s">
        <v>518</v>
      </c>
      <c r="N786" s="636">
        <v>0</v>
      </c>
      <c r="O786" s="636" cm="1">
        <f t="array" ref="O786">_xlfn.IFS(J786 = 77, N786*265, J786=19, N786, J786=69, N786*28, J786=61, N786*4, J786=96, N786*22200)</f>
        <v>0</v>
      </c>
    </row>
    <row r="787" spans="1:15" hidden="1">
      <c r="A787" s="631" t="s">
        <v>1344</v>
      </c>
      <c r="B787" s="631" t="s">
        <v>1345</v>
      </c>
      <c r="C787" s="631" t="s">
        <v>1346</v>
      </c>
      <c r="D787" s="631" t="s">
        <v>1345</v>
      </c>
      <c r="E787" s="631" t="s">
        <v>512</v>
      </c>
      <c r="F787" s="631" t="s">
        <v>1228</v>
      </c>
      <c r="G787" s="632" t="s">
        <v>514</v>
      </c>
      <c r="H787" s="631" t="s">
        <v>515</v>
      </c>
      <c r="I787" s="631" t="s">
        <v>525</v>
      </c>
      <c r="J787" s="631">
        <v>19</v>
      </c>
      <c r="K787" s="633">
        <v>0</v>
      </c>
      <c r="L787" s="634" t="s">
        <v>1224</v>
      </c>
      <c r="M787" s="635" t="s">
        <v>518</v>
      </c>
      <c r="N787" s="636">
        <v>0</v>
      </c>
      <c r="O787" s="636" cm="1">
        <f t="array" ref="O787">_xlfn.IFS(J787 = 77, N787*265, J787=19, N787, J787=69, N787*28, J787=61, N787*4, J787=96, N787*22200)</f>
        <v>0</v>
      </c>
    </row>
    <row r="788" spans="1:15" hidden="1">
      <c r="A788" s="631" t="s">
        <v>1344</v>
      </c>
      <c r="B788" s="631" t="s">
        <v>1345</v>
      </c>
      <c r="C788" s="631" t="s">
        <v>1346</v>
      </c>
      <c r="D788" s="631" t="s">
        <v>1345</v>
      </c>
      <c r="E788" s="631" t="s">
        <v>512</v>
      </c>
      <c r="F788" s="631" t="s">
        <v>1228</v>
      </c>
      <c r="G788" s="632" t="s">
        <v>514</v>
      </c>
      <c r="H788" s="631" t="s">
        <v>515</v>
      </c>
      <c r="I788" s="631" t="s">
        <v>516</v>
      </c>
      <c r="J788" s="631">
        <v>77</v>
      </c>
      <c r="K788" s="633">
        <v>0</v>
      </c>
      <c r="L788" s="634" t="s">
        <v>1224</v>
      </c>
      <c r="M788" s="635" t="s">
        <v>518</v>
      </c>
      <c r="N788" s="636">
        <v>0</v>
      </c>
      <c r="O788" s="636" cm="1">
        <f t="array" ref="O788">_xlfn.IFS(J788 = 77, N788*265, J788=19, N788, J788=69, N788*28, J788=61, N788*4, J788=96, N788*22200)</f>
        <v>0</v>
      </c>
    </row>
    <row r="789" spans="1:15" hidden="1">
      <c r="A789" s="631" t="s">
        <v>1344</v>
      </c>
      <c r="B789" s="631" t="s">
        <v>1345</v>
      </c>
      <c r="C789" s="631" t="s">
        <v>1346</v>
      </c>
      <c r="D789" s="631" t="s">
        <v>1345</v>
      </c>
      <c r="E789" s="631" t="s">
        <v>512</v>
      </c>
      <c r="F789" s="631" t="s">
        <v>1228</v>
      </c>
      <c r="G789" s="632" t="s">
        <v>514</v>
      </c>
      <c r="H789" s="631" t="s">
        <v>515</v>
      </c>
      <c r="I789" s="631" t="s">
        <v>535</v>
      </c>
      <c r="J789" s="631">
        <v>69</v>
      </c>
      <c r="K789" s="633">
        <v>0</v>
      </c>
      <c r="L789" s="634" t="s">
        <v>1224</v>
      </c>
      <c r="M789" s="635" t="s">
        <v>518</v>
      </c>
      <c r="N789" s="636">
        <v>0</v>
      </c>
      <c r="O789" s="636" cm="1">
        <f t="array" ref="O789">_xlfn.IFS(J789 = 77, N789*265, J789=19, N789, J789=69, N789*28, J789=61, N789*4, J789=96, N789*22200)</f>
        <v>0</v>
      </c>
    </row>
    <row r="790" spans="1:15" hidden="1">
      <c r="A790" s="631" t="s">
        <v>1347</v>
      </c>
      <c r="B790" s="631" t="s">
        <v>1348</v>
      </c>
      <c r="C790" s="631" t="s">
        <v>1348</v>
      </c>
      <c r="D790" s="631" t="s">
        <v>1349</v>
      </c>
      <c r="E790" s="631" t="s">
        <v>512</v>
      </c>
      <c r="F790" s="631" t="s">
        <v>1228</v>
      </c>
      <c r="G790" s="632" t="s">
        <v>514</v>
      </c>
      <c r="H790" s="631" t="s">
        <v>515</v>
      </c>
      <c r="I790" s="631" t="s">
        <v>516</v>
      </c>
      <c r="J790" s="631">
        <v>77</v>
      </c>
      <c r="K790" s="633">
        <v>0</v>
      </c>
      <c r="L790" s="634" t="s">
        <v>1224</v>
      </c>
      <c r="M790" s="635" t="s">
        <v>518</v>
      </c>
      <c r="N790" s="636">
        <v>0</v>
      </c>
      <c r="O790" s="636" cm="1">
        <f t="array" ref="O790">_xlfn.IFS(J790 = 77, N790*265, J790=19, N790, J790=69, N790*28, J790=61, N790*4, J790=96, N790*22200)</f>
        <v>0</v>
      </c>
    </row>
    <row r="791" spans="1:15" hidden="1">
      <c r="A791" s="631" t="s">
        <v>1347</v>
      </c>
      <c r="B791" s="631" t="s">
        <v>1348</v>
      </c>
      <c r="C791" s="631" t="s">
        <v>1348</v>
      </c>
      <c r="D791" s="631" t="s">
        <v>1349</v>
      </c>
      <c r="E791" s="631" t="s">
        <v>512</v>
      </c>
      <c r="F791" s="631" t="s">
        <v>1228</v>
      </c>
      <c r="G791" s="632" t="s">
        <v>514</v>
      </c>
      <c r="H791" s="631" t="s">
        <v>515</v>
      </c>
      <c r="I791" s="631" t="s">
        <v>535</v>
      </c>
      <c r="J791" s="631">
        <v>69</v>
      </c>
      <c r="K791" s="633">
        <v>0</v>
      </c>
      <c r="L791" s="634" t="s">
        <v>1224</v>
      </c>
      <c r="M791" s="635" t="s">
        <v>518</v>
      </c>
      <c r="N791" s="636">
        <v>0</v>
      </c>
      <c r="O791" s="636" cm="1">
        <f t="array" ref="O791">_xlfn.IFS(J791 = 77, N791*265, J791=19, N791, J791=69, N791*28, J791=61, N791*4, J791=96, N791*22200)</f>
        <v>0</v>
      </c>
    </row>
    <row r="792" spans="1:15" hidden="1">
      <c r="A792" s="631" t="s">
        <v>1350</v>
      </c>
      <c r="B792" s="631" t="s">
        <v>566</v>
      </c>
      <c r="C792" s="631" t="s">
        <v>1351</v>
      </c>
      <c r="D792" s="631" t="s">
        <v>1352</v>
      </c>
      <c r="E792" s="631" t="s">
        <v>512</v>
      </c>
      <c r="F792" s="631" t="s">
        <v>1228</v>
      </c>
      <c r="G792" s="632" t="s">
        <v>514</v>
      </c>
      <c r="H792" s="631" t="s">
        <v>515</v>
      </c>
      <c r="I792" s="631" t="s">
        <v>516</v>
      </c>
      <c r="J792" s="631">
        <v>77</v>
      </c>
      <c r="K792" s="633">
        <v>0</v>
      </c>
      <c r="L792" s="634" t="s">
        <v>1224</v>
      </c>
      <c r="M792" s="635" t="s">
        <v>518</v>
      </c>
      <c r="N792" s="636">
        <v>0</v>
      </c>
      <c r="O792" s="636" cm="1">
        <f t="array" ref="O792">_xlfn.IFS(J792 = 77, N792*265, J792=19, N792, J792=69, N792*28, J792=61, N792*4, J792=96, N792*22200)</f>
        <v>0</v>
      </c>
    </row>
    <row r="793" spans="1:15" hidden="1">
      <c r="A793" s="631" t="s">
        <v>1350</v>
      </c>
      <c r="B793" s="631" t="s">
        <v>566</v>
      </c>
      <c r="C793" s="631" t="s">
        <v>1351</v>
      </c>
      <c r="D793" s="631" t="s">
        <v>1352</v>
      </c>
      <c r="E793" s="631" t="s">
        <v>512</v>
      </c>
      <c r="F793" s="631" t="s">
        <v>1228</v>
      </c>
      <c r="G793" s="632" t="s">
        <v>514</v>
      </c>
      <c r="H793" s="631" t="s">
        <v>515</v>
      </c>
      <c r="I793" s="631" t="s">
        <v>535</v>
      </c>
      <c r="J793" s="631">
        <v>69</v>
      </c>
      <c r="K793" s="633">
        <v>0</v>
      </c>
      <c r="L793" s="634" t="s">
        <v>1224</v>
      </c>
      <c r="M793" s="635" t="s">
        <v>518</v>
      </c>
      <c r="N793" s="636">
        <v>0</v>
      </c>
      <c r="O793" s="636" cm="1">
        <f t="array" ref="O793">_xlfn.IFS(J793 = 77, N793*265, J793=19, N793, J793=69, N793*28, J793=61, N793*4, J793=96, N793*22200)</f>
        <v>0</v>
      </c>
    </row>
    <row r="794" spans="1:15" hidden="1">
      <c r="A794" s="631" t="s">
        <v>1353</v>
      </c>
      <c r="B794" s="631" t="s">
        <v>1354</v>
      </c>
      <c r="C794" s="631" t="s">
        <v>1355</v>
      </c>
      <c r="D794" s="631" t="s">
        <v>1356</v>
      </c>
      <c r="E794" s="631" t="s">
        <v>512</v>
      </c>
      <c r="F794" s="631" t="s">
        <v>1228</v>
      </c>
      <c r="G794" s="632" t="s">
        <v>514</v>
      </c>
      <c r="H794" s="631" t="s">
        <v>515</v>
      </c>
      <c r="I794" s="631" t="s">
        <v>525</v>
      </c>
      <c r="J794" s="631">
        <v>19</v>
      </c>
      <c r="K794" s="633">
        <v>0</v>
      </c>
      <c r="L794" s="634" t="s">
        <v>1224</v>
      </c>
      <c r="M794" s="635" t="s">
        <v>518</v>
      </c>
      <c r="N794" s="636">
        <v>0</v>
      </c>
      <c r="O794" s="636" cm="1">
        <f t="array" ref="O794">_xlfn.IFS(J794 = 77, N794*265, J794=19, N794, J794=69, N794*28, J794=61, N794*4, J794=96, N794*22200)</f>
        <v>0</v>
      </c>
    </row>
    <row r="795" spans="1:15" hidden="1">
      <c r="A795" s="631" t="s">
        <v>1353</v>
      </c>
      <c r="B795" s="631" t="s">
        <v>1354</v>
      </c>
      <c r="C795" s="631" t="s">
        <v>1355</v>
      </c>
      <c r="D795" s="631" t="s">
        <v>1356</v>
      </c>
      <c r="E795" s="631" t="s">
        <v>512</v>
      </c>
      <c r="F795" s="631" t="s">
        <v>1228</v>
      </c>
      <c r="G795" s="632" t="s">
        <v>514</v>
      </c>
      <c r="H795" s="631" t="s">
        <v>515</v>
      </c>
      <c r="I795" s="631" t="s">
        <v>516</v>
      </c>
      <c r="J795" s="631">
        <v>77</v>
      </c>
      <c r="K795" s="633">
        <v>16830</v>
      </c>
      <c r="L795" s="634" t="s">
        <v>1224</v>
      </c>
      <c r="M795" s="635" t="s">
        <v>518</v>
      </c>
      <c r="N795" s="636">
        <v>16830</v>
      </c>
      <c r="O795" s="636" cm="1">
        <f t="array" ref="O795">_xlfn.IFS(J795 = 77, N795*265, J795=19, N795, J795=69, N795*28, J795=61, N795*4, J795=96, N795*22200)</f>
        <v>4459950</v>
      </c>
    </row>
    <row r="796" spans="1:15" hidden="1">
      <c r="A796" s="631" t="s">
        <v>1357</v>
      </c>
      <c r="B796" s="631" t="s">
        <v>1358</v>
      </c>
      <c r="C796" s="631" t="s">
        <v>1359</v>
      </c>
      <c r="D796" s="631" t="s">
        <v>1360</v>
      </c>
      <c r="E796" s="631" t="s">
        <v>512</v>
      </c>
      <c r="F796" s="631" t="s">
        <v>1228</v>
      </c>
      <c r="G796" s="632" t="s">
        <v>514</v>
      </c>
      <c r="H796" s="631" t="s">
        <v>515</v>
      </c>
      <c r="I796" s="631" t="s">
        <v>525</v>
      </c>
      <c r="J796" s="631">
        <v>19</v>
      </c>
      <c r="K796" s="633">
        <v>0</v>
      </c>
      <c r="L796" s="634" t="s">
        <v>1224</v>
      </c>
      <c r="M796" s="635" t="s">
        <v>518</v>
      </c>
      <c r="N796" s="636">
        <v>0</v>
      </c>
      <c r="O796" s="636" cm="1">
        <f t="array" ref="O796">_xlfn.IFS(J796 = 77, N796*265, J796=19, N796, J796=69, N796*28, J796=61, N796*4, J796=96, N796*22200)</f>
        <v>0</v>
      </c>
    </row>
    <row r="797" spans="1:15" hidden="1">
      <c r="A797" s="631" t="s">
        <v>1357</v>
      </c>
      <c r="B797" s="631" t="s">
        <v>1358</v>
      </c>
      <c r="C797" s="631" t="s">
        <v>1359</v>
      </c>
      <c r="D797" s="631" t="s">
        <v>1360</v>
      </c>
      <c r="E797" s="631" t="s">
        <v>512</v>
      </c>
      <c r="F797" s="631" t="s">
        <v>1228</v>
      </c>
      <c r="G797" s="632" t="s">
        <v>514</v>
      </c>
      <c r="H797" s="631" t="s">
        <v>515</v>
      </c>
      <c r="I797" s="631" t="s">
        <v>516</v>
      </c>
      <c r="J797" s="631">
        <v>77</v>
      </c>
      <c r="K797" s="633">
        <v>0</v>
      </c>
      <c r="L797" s="634" t="s">
        <v>1224</v>
      </c>
      <c r="M797" s="635" t="s">
        <v>518</v>
      </c>
      <c r="N797" s="636">
        <v>0</v>
      </c>
      <c r="O797" s="636" cm="1">
        <f t="array" ref="O797">_xlfn.IFS(J797 = 77, N797*265, J797=19, N797, J797=69, N797*28, J797=61, N797*4, J797=96, N797*22200)</f>
        <v>0</v>
      </c>
    </row>
    <row r="798" spans="1:15" hidden="1">
      <c r="A798" s="631" t="s">
        <v>1361</v>
      </c>
      <c r="B798" s="631" t="s">
        <v>675</v>
      </c>
      <c r="C798" s="631" t="s">
        <v>1296</v>
      </c>
      <c r="D798" s="631" t="s">
        <v>1362</v>
      </c>
      <c r="E798" s="631" t="s">
        <v>512</v>
      </c>
      <c r="F798" s="631" t="s">
        <v>1228</v>
      </c>
      <c r="G798" s="632" t="s">
        <v>514</v>
      </c>
      <c r="H798" s="631" t="s">
        <v>515</v>
      </c>
      <c r="I798" s="631" t="s">
        <v>516</v>
      </c>
      <c r="J798" s="631">
        <v>77</v>
      </c>
      <c r="K798" s="633">
        <v>0</v>
      </c>
      <c r="L798" s="634" t="s">
        <v>1224</v>
      </c>
      <c r="M798" s="635" t="s">
        <v>518</v>
      </c>
      <c r="N798" s="636">
        <v>0</v>
      </c>
      <c r="O798" s="636" cm="1">
        <f t="array" ref="O798">_xlfn.IFS(J798 = 77, N798*265, J798=19, N798, J798=69, N798*28, J798=61, N798*4, J798=96, N798*22200)</f>
        <v>0</v>
      </c>
    </row>
    <row r="799" spans="1:15" hidden="1">
      <c r="A799" s="631" t="s">
        <v>1363</v>
      </c>
      <c r="B799" s="631" t="s">
        <v>675</v>
      </c>
      <c r="C799" s="631" t="s">
        <v>1364</v>
      </c>
      <c r="D799" s="631" t="s">
        <v>1362</v>
      </c>
      <c r="E799" s="631" t="s">
        <v>512</v>
      </c>
      <c r="F799" s="631" t="s">
        <v>1228</v>
      </c>
      <c r="G799" s="632" t="s">
        <v>514</v>
      </c>
      <c r="H799" s="631" t="s">
        <v>515</v>
      </c>
      <c r="I799" s="631" t="s">
        <v>535</v>
      </c>
      <c r="J799" s="631">
        <v>69</v>
      </c>
      <c r="K799" s="633">
        <v>0</v>
      </c>
      <c r="L799" s="634" t="s">
        <v>1224</v>
      </c>
      <c r="M799" s="635" t="s">
        <v>518</v>
      </c>
      <c r="N799" s="636">
        <v>0</v>
      </c>
      <c r="O799" s="636" cm="1">
        <f t="array" ref="O799">_xlfn.IFS(J799 = 77, N799*265, J799=19, N799, J799=69, N799*28, J799=61, N799*4, J799=96, N799*22200)</f>
        <v>0</v>
      </c>
    </row>
    <row r="800" spans="1:15" hidden="1">
      <c r="A800" s="631" t="s">
        <v>1361</v>
      </c>
      <c r="B800" s="631" t="s">
        <v>675</v>
      </c>
      <c r="C800" s="631" t="s">
        <v>1296</v>
      </c>
      <c r="D800" s="631" t="s">
        <v>1362</v>
      </c>
      <c r="E800" s="631" t="s">
        <v>512</v>
      </c>
      <c r="F800" s="631" t="s">
        <v>1228</v>
      </c>
      <c r="G800" s="632" t="s">
        <v>514</v>
      </c>
      <c r="H800" s="631" t="s">
        <v>515</v>
      </c>
      <c r="I800" s="631" t="s">
        <v>535</v>
      </c>
      <c r="J800" s="631">
        <v>69</v>
      </c>
      <c r="K800" s="633">
        <v>0</v>
      </c>
      <c r="L800" s="634" t="s">
        <v>1224</v>
      </c>
      <c r="M800" s="635" t="s">
        <v>518</v>
      </c>
      <c r="N800" s="636">
        <v>0</v>
      </c>
      <c r="O800" s="636" cm="1">
        <f t="array" ref="O800">_xlfn.IFS(J800 = 77, N800*265, J800=19, N800, J800=69, N800*28, J800=61, N800*4, J800=96, N800*22200)</f>
        <v>0</v>
      </c>
    </row>
    <row r="801" spans="1:15" hidden="1">
      <c r="A801" s="631" t="s">
        <v>1365</v>
      </c>
      <c r="B801" s="631" t="s">
        <v>1366</v>
      </c>
      <c r="C801" s="631" t="s">
        <v>1366</v>
      </c>
      <c r="D801" s="631" t="s">
        <v>1367</v>
      </c>
      <c r="E801" s="631" t="s">
        <v>512</v>
      </c>
      <c r="F801" s="631" t="s">
        <v>1228</v>
      </c>
      <c r="G801" s="632" t="s">
        <v>514</v>
      </c>
      <c r="H801" s="631" t="s">
        <v>515</v>
      </c>
      <c r="I801" s="631" t="s">
        <v>525</v>
      </c>
      <c r="J801" s="631">
        <v>19</v>
      </c>
      <c r="K801" s="633">
        <v>0</v>
      </c>
      <c r="L801" s="634" t="s">
        <v>1224</v>
      </c>
      <c r="M801" s="635" t="s">
        <v>518</v>
      </c>
      <c r="N801" s="636">
        <v>0</v>
      </c>
      <c r="O801" s="636" cm="1">
        <f t="array" ref="O801">_xlfn.IFS(J801 = 77, N801*265, J801=19, N801, J801=69, N801*28, J801=61, N801*4, J801=96, N801*22200)</f>
        <v>0</v>
      </c>
    </row>
    <row r="802" spans="1:15" hidden="1">
      <c r="A802" s="631" t="s">
        <v>1365</v>
      </c>
      <c r="B802" s="631" t="s">
        <v>1366</v>
      </c>
      <c r="C802" s="631" t="s">
        <v>1366</v>
      </c>
      <c r="D802" s="631" t="s">
        <v>1367</v>
      </c>
      <c r="E802" s="631" t="s">
        <v>512</v>
      </c>
      <c r="F802" s="631" t="s">
        <v>1228</v>
      </c>
      <c r="G802" s="632" t="s">
        <v>514</v>
      </c>
      <c r="H802" s="631" t="s">
        <v>515</v>
      </c>
      <c r="I802" s="631" t="s">
        <v>516</v>
      </c>
      <c r="J802" s="631">
        <v>77</v>
      </c>
      <c r="K802" s="633">
        <v>0</v>
      </c>
      <c r="L802" s="634" t="s">
        <v>1224</v>
      </c>
      <c r="M802" s="635" t="s">
        <v>518</v>
      </c>
      <c r="N802" s="636">
        <v>0</v>
      </c>
      <c r="O802" s="636" cm="1">
        <f t="array" ref="O802">_xlfn.IFS(J802 = 77, N802*265, J802=19, N802, J802=69, N802*28, J802=61, N802*4, J802=96, N802*22200)</f>
        <v>0</v>
      </c>
    </row>
    <row r="803" spans="1:15" hidden="1">
      <c r="A803" s="631" t="s">
        <v>1368</v>
      </c>
      <c r="B803" s="631" t="s">
        <v>922</v>
      </c>
      <c r="C803" s="631" t="s">
        <v>938</v>
      </c>
      <c r="D803" s="631" t="s">
        <v>1367</v>
      </c>
      <c r="E803" s="631" t="s">
        <v>512</v>
      </c>
      <c r="F803" s="631" t="s">
        <v>1228</v>
      </c>
      <c r="G803" s="632" t="s">
        <v>514</v>
      </c>
      <c r="H803" s="631" t="s">
        <v>515</v>
      </c>
      <c r="I803" s="631" t="s">
        <v>516</v>
      </c>
      <c r="J803" s="631">
        <v>77</v>
      </c>
      <c r="K803" s="633">
        <v>0</v>
      </c>
      <c r="L803" s="634" t="s">
        <v>1224</v>
      </c>
      <c r="M803" s="635" t="s">
        <v>518</v>
      </c>
      <c r="N803" s="636">
        <v>0</v>
      </c>
      <c r="O803" s="636" cm="1">
        <f t="array" ref="O803">_xlfn.IFS(J803 = 77, N803*265, J803=19, N803, J803=69, N803*28, J803=61, N803*4, J803=96, N803*22200)</f>
        <v>0</v>
      </c>
    </row>
    <row r="804" spans="1:15" hidden="1">
      <c r="A804" s="631" t="s">
        <v>1231</v>
      </c>
      <c r="B804" s="631" t="s">
        <v>589</v>
      </c>
      <c r="C804" s="631" t="s">
        <v>1232</v>
      </c>
      <c r="D804" s="631" t="s">
        <v>1233</v>
      </c>
      <c r="E804" s="631" t="s">
        <v>512</v>
      </c>
      <c r="F804" s="631" t="s">
        <v>1228</v>
      </c>
      <c r="G804" s="632" t="s">
        <v>514</v>
      </c>
      <c r="H804" s="631" t="s">
        <v>515</v>
      </c>
      <c r="I804" s="631" t="s">
        <v>535</v>
      </c>
      <c r="J804" s="631">
        <v>69</v>
      </c>
      <c r="K804" s="633">
        <v>24888</v>
      </c>
      <c r="L804" s="634" t="s">
        <v>1224</v>
      </c>
      <c r="M804" s="635" t="s">
        <v>518</v>
      </c>
      <c r="N804" s="636">
        <v>24888</v>
      </c>
      <c r="O804" s="636" cm="1">
        <f t="array" ref="O804">_xlfn.IFS(J804 = 77, N804*265, J804=19, N804, J804=69, N804*28, J804=61, N804*4, J804=96, N804*22200)</f>
        <v>696864</v>
      </c>
    </row>
    <row r="805" spans="1:15" hidden="1">
      <c r="A805" s="631" t="s">
        <v>1369</v>
      </c>
      <c r="B805" s="631" t="s">
        <v>692</v>
      </c>
      <c r="C805" s="631" t="s">
        <v>612</v>
      </c>
      <c r="D805" s="631" t="s">
        <v>1370</v>
      </c>
      <c r="E805" s="631" t="s">
        <v>512</v>
      </c>
      <c r="F805" s="631" t="s">
        <v>1228</v>
      </c>
      <c r="G805" s="632" t="s">
        <v>514</v>
      </c>
      <c r="H805" s="631" t="s">
        <v>515</v>
      </c>
      <c r="I805" s="631" t="s">
        <v>525</v>
      </c>
      <c r="J805" s="631">
        <v>19</v>
      </c>
      <c r="K805" s="633">
        <v>0</v>
      </c>
      <c r="L805" s="634" t="s">
        <v>1224</v>
      </c>
      <c r="M805" s="635" t="s">
        <v>518</v>
      </c>
      <c r="N805" s="636">
        <v>0</v>
      </c>
      <c r="O805" s="636" cm="1">
        <f t="array" ref="O805">_xlfn.IFS(J805 = 77, N805*265, J805=19, N805, J805=69, N805*28, J805=61, N805*4, J805=96, N805*22200)</f>
        <v>0</v>
      </c>
    </row>
    <row r="806" spans="1:15" hidden="1">
      <c r="A806" s="631" t="s">
        <v>1369</v>
      </c>
      <c r="B806" s="631" t="s">
        <v>692</v>
      </c>
      <c r="C806" s="631" t="s">
        <v>612</v>
      </c>
      <c r="D806" s="631" t="s">
        <v>1370</v>
      </c>
      <c r="E806" s="631" t="s">
        <v>512</v>
      </c>
      <c r="F806" s="631" t="s">
        <v>1228</v>
      </c>
      <c r="G806" s="632" t="s">
        <v>514</v>
      </c>
      <c r="H806" s="631" t="s">
        <v>515</v>
      </c>
      <c r="I806" s="631" t="s">
        <v>516</v>
      </c>
      <c r="J806" s="631">
        <v>77</v>
      </c>
      <c r="K806" s="633">
        <v>0</v>
      </c>
      <c r="L806" s="634" t="s">
        <v>1224</v>
      </c>
      <c r="M806" s="635" t="s">
        <v>518</v>
      </c>
      <c r="N806" s="636">
        <v>0</v>
      </c>
      <c r="O806" s="636" cm="1">
        <f t="array" ref="O806">_xlfn.IFS(J806 = 77, N806*265, J806=19, N806, J806=69, N806*28, J806=61, N806*4, J806=96, N806*22200)</f>
        <v>0</v>
      </c>
    </row>
    <row r="807" spans="1:15" hidden="1">
      <c r="A807" s="631" t="s">
        <v>1371</v>
      </c>
      <c r="B807" s="631" t="s">
        <v>659</v>
      </c>
      <c r="C807" s="631" t="s">
        <v>1372</v>
      </c>
      <c r="D807" s="631" t="s">
        <v>1370</v>
      </c>
      <c r="E807" s="631" t="s">
        <v>512</v>
      </c>
      <c r="F807" s="631" t="s">
        <v>1228</v>
      </c>
      <c r="G807" s="632" t="s">
        <v>514</v>
      </c>
      <c r="H807" s="631" t="s">
        <v>515</v>
      </c>
      <c r="I807" s="631" t="s">
        <v>516</v>
      </c>
      <c r="J807" s="631">
        <v>77</v>
      </c>
      <c r="K807" s="633">
        <v>15500</v>
      </c>
      <c r="L807" s="634" t="s">
        <v>1224</v>
      </c>
      <c r="M807" s="635" t="s">
        <v>518</v>
      </c>
      <c r="N807" s="636">
        <v>15500</v>
      </c>
      <c r="O807" s="636" cm="1">
        <f t="array" ref="O807">_xlfn.IFS(J807 = 77, N807*265, J807=19, N807, J807=69, N807*28, J807=61, N807*4, J807=96, N807*22200)</f>
        <v>4107500</v>
      </c>
    </row>
    <row r="808" spans="1:15" hidden="1">
      <c r="A808" s="631" t="s">
        <v>1369</v>
      </c>
      <c r="B808" s="631" t="s">
        <v>692</v>
      </c>
      <c r="C808" s="631" t="s">
        <v>612</v>
      </c>
      <c r="D808" s="631" t="s">
        <v>1370</v>
      </c>
      <c r="E808" s="631" t="s">
        <v>512</v>
      </c>
      <c r="F808" s="631" t="s">
        <v>1228</v>
      </c>
      <c r="G808" s="632" t="s">
        <v>514</v>
      </c>
      <c r="H808" s="631" t="s">
        <v>515</v>
      </c>
      <c r="I808" s="631" t="s">
        <v>535</v>
      </c>
      <c r="J808" s="631">
        <v>69</v>
      </c>
      <c r="K808" s="633">
        <v>0</v>
      </c>
      <c r="L808" s="634" t="s">
        <v>1224</v>
      </c>
      <c r="M808" s="635" t="s">
        <v>518</v>
      </c>
      <c r="N808" s="636">
        <v>0</v>
      </c>
      <c r="O808" s="636" cm="1">
        <f t="array" ref="O808">_xlfn.IFS(J808 = 77, N808*265, J808=19, N808, J808=69, N808*28, J808=61, N808*4, J808=96, N808*22200)</f>
        <v>0</v>
      </c>
    </row>
    <row r="809" spans="1:15" hidden="1">
      <c r="A809" s="631" t="s">
        <v>1373</v>
      </c>
      <c r="B809" s="631" t="s">
        <v>1374</v>
      </c>
      <c r="C809" s="631" t="s">
        <v>1374</v>
      </c>
      <c r="D809" s="631" t="s">
        <v>1375</v>
      </c>
      <c r="E809" s="631" t="s">
        <v>512</v>
      </c>
      <c r="F809" s="631" t="s">
        <v>1228</v>
      </c>
      <c r="G809" s="632" t="s">
        <v>514</v>
      </c>
      <c r="H809" s="631" t="s">
        <v>515</v>
      </c>
      <c r="I809" s="631" t="s">
        <v>516</v>
      </c>
      <c r="J809" s="631">
        <v>77</v>
      </c>
      <c r="K809" s="633">
        <v>0</v>
      </c>
      <c r="L809" s="634" t="s">
        <v>1224</v>
      </c>
      <c r="M809" s="635" t="s">
        <v>518</v>
      </c>
      <c r="N809" s="636">
        <v>0</v>
      </c>
      <c r="O809" s="636" cm="1">
        <f t="array" ref="O809">_xlfn.IFS(J809 = 77, N809*265, J809=19, N809, J809=69, N809*28, J809=61, N809*4, J809=96, N809*22200)</f>
        <v>0</v>
      </c>
    </row>
    <row r="810" spans="1:15" hidden="1">
      <c r="A810" s="631" t="s">
        <v>1376</v>
      </c>
      <c r="B810" s="631" t="s">
        <v>1377</v>
      </c>
      <c r="C810" s="631" t="s">
        <v>1377</v>
      </c>
      <c r="D810" s="631" t="s">
        <v>1378</v>
      </c>
      <c r="E810" s="631" t="s">
        <v>512</v>
      </c>
      <c r="F810" s="631" t="s">
        <v>1228</v>
      </c>
      <c r="G810" s="632" t="s">
        <v>514</v>
      </c>
      <c r="H810" s="631" t="s">
        <v>515</v>
      </c>
      <c r="I810" s="631" t="s">
        <v>516</v>
      </c>
      <c r="J810" s="631">
        <v>77</v>
      </c>
      <c r="K810" s="633">
        <v>0</v>
      </c>
      <c r="L810" s="634" t="s">
        <v>1224</v>
      </c>
      <c r="M810" s="635" t="s">
        <v>518</v>
      </c>
      <c r="N810" s="636">
        <v>0</v>
      </c>
      <c r="O810" s="636" cm="1">
        <f t="array" ref="O810">_xlfn.IFS(J810 = 77, N810*265, J810=19, N810, J810=69, N810*28, J810=61, N810*4, J810=96, N810*22200)</f>
        <v>0</v>
      </c>
    </row>
    <row r="811" spans="1:15" hidden="1">
      <c r="A811" s="631" t="s">
        <v>1376</v>
      </c>
      <c r="B811" s="631" t="s">
        <v>1377</v>
      </c>
      <c r="C811" s="631" t="s">
        <v>1377</v>
      </c>
      <c r="D811" s="631" t="s">
        <v>1378</v>
      </c>
      <c r="E811" s="631" t="s">
        <v>512</v>
      </c>
      <c r="F811" s="631" t="s">
        <v>1228</v>
      </c>
      <c r="G811" s="632" t="s">
        <v>514</v>
      </c>
      <c r="H811" s="631" t="s">
        <v>515</v>
      </c>
      <c r="I811" s="631" t="s">
        <v>535</v>
      </c>
      <c r="J811" s="631">
        <v>69</v>
      </c>
      <c r="K811" s="633">
        <v>0</v>
      </c>
      <c r="L811" s="634" t="s">
        <v>1224</v>
      </c>
      <c r="M811" s="635" t="s">
        <v>518</v>
      </c>
      <c r="N811" s="636">
        <v>0</v>
      </c>
      <c r="O811" s="636" cm="1">
        <f t="array" ref="O811">_xlfn.IFS(J811 = 77, N811*265, J811=19, N811, J811=69, N811*28, J811=61, N811*4, J811=96, N811*22200)</f>
        <v>0</v>
      </c>
    </row>
    <row r="812" spans="1:15" hidden="1">
      <c r="A812" s="631" t="s">
        <v>1379</v>
      </c>
      <c r="B812" s="631" t="s">
        <v>594</v>
      </c>
      <c r="C812" s="631" t="s">
        <v>594</v>
      </c>
      <c r="D812" s="631" t="s">
        <v>594</v>
      </c>
      <c r="E812" s="631" t="s">
        <v>512</v>
      </c>
      <c r="F812" s="631" t="s">
        <v>1228</v>
      </c>
      <c r="G812" s="632" t="s">
        <v>514</v>
      </c>
      <c r="H812" s="631" t="s">
        <v>515</v>
      </c>
      <c r="I812" s="631" t="s">
        <v>516</v>
      </c>
      <c r="J812" s="631">
        <v>77</v>
      </c>
      <c r="K812" s="633">
        <v>0</v>
      </c>
      <c r="L812" s="634" t="s">
        <v>1224</v>
      </c>
      <c r="M812" s="635" t="s">
        <v>518</v>
      </c>
      <c r="N812" s="636">
        <v>0</v>
      </c>
      <c r="O812" s="636" cm="1">
        <f t="array" ref="O812">_xlfn.IFS(J812 = 77, N812*265, J812=19, N812, J812=69, N812*28, J812=61, N812*4, J812=96, N812*22200)</f>
        <v>0</v>
      </c>
    </row>
    <row r="813" spans="1:15" hidden="1">
      <c r="A813" s="631" t="s">
        <v>1380</v>
      </c>
      <c r="B813" s="631" t="s">
        <v>643</v>
      </c>
      <c r="C813" s="631" t="s">
        <v>1381</v>
      </c>
      <c r="D813" s="631" t="s">
        <v>1382</v>
      </c>
      <c r="E813" s="631" t="s">
        <v>512</v>
      </c>
      <c r="F813" s="631" t="s">
        <v>1228</v>
      </c>
      <c r="G813" s="632" t="s">
        <v>514</v>
      </c>
      <c r="H813" s="631" t="s">
        <v>515</v>
      </c>
      <c r="I813" s="631" t="s">
        <v>525</v>
      </c>
      <c r="J813" s="631">
        <v>19</v>
      </c>
      <c r="K813" s="633">
        <v>0</v>
      </c>
      <c r="L813" s="634" t="s">
        <v>1224</v>
      </c>
      <c r="M813" s="635" t="s">
        <v>518</v>
      </c>
      <c r="N813" s="636">
        <v>0</v>
      </c>
      <c r="O813" s="636" cm="1">
        <f t="array" ref="O813">_xlfn.IFS(J813 = 77, N813*265, J813=19, N813, J813=69, N813*28, J813=61, N813*4, J813=96, N813*22200)</f>
        <v>0</v>
      </c>
    </row>
    <row r="814" spans="1:15" hidden="1">
      <c r="A814" s="631" t="s">
        <v>1380</v>
      </c>
      <c r="B814" s="631" t="s">
        <v>643</v>
      </c>
      <c r="C814" s="631" t="s">
        <v>1381</v>
      </c>
      <c r="D814" s="631" t="s">
        <v>1382</v>
      </c>
      <c r="E814" s="631" t="s">
        <v>512</v>
      </c>
      <c r="F814" s="631" t="s">
        <v>1228</v>
      </c>
      <c r="G814" s="632" t="s">
        <v>514</v>
      </c>
      <c r="H814" s="631" t="s">
        <v>515</v>
      </c>
      <c r="I814" s="631" t="s">
        <v>516</v>
      </c>
      <c r="J814" s="631">
        <v>77</v>
      </c>
      <c r="K814" s="633">
        <v>0</v>
      </c>
      <c r="L814" s="634" t="s">
        <v>1224</v>
      </c>
      <c r="M814" s="635" t="s">
        <v>518</v>
      </c>
      <c r="N814" s="636">
        <v>0</v>
      </c>
      <c r="O814" s="636" cm="1">
        <f t="array" ref="O814">_xlfn.IFS(J814 = 77, N814*265, J814=19, N814, J814=69, N814*28, J814=61, N814*4, J814=96, N814*22200)</f>
        <v>0</v>
      </c>
    </row>
    <row r="815" spans="1:15" hidden="1">
      <c r="A815" s="631" t="s">
        <v>1380</v>
      </c>
      <c r="B815" s="631" t="s">
        <v>643</v>
      </c>
      <c r="C815" s="631" t="s">
        <v>1381</v>
      </c>
      <c r="D815" s="631" t="s">
        <v>1382</v>
      </c>
      <c r="E815" s="631" t="s">
        <v>512</v>
      </c>
      <c r="F815" s="631" t="s">
        <v>1228</v>
      </c>
      <c r="G815" s="632" t="s">
        <v>514</v>
      </c>
      <c r="H815" s="631" t="s">
        <v>515</v>
      </c>
      <c r="I815" s="631" t="s">
        <v>535</v>
      </c>
      <c r="J815" s="631">
        <v>69</v>
      </c>
      <c r="K815" s="633">
        <v>0</v>
      </c>
      <c r="L815" s="634" t="s">
        <v>1224</v>
      </c>
      <c r="M815" s="635" t="s">
        <v>518</v>
      </c>
      <c r="N815" s="636">
        <v>0</v>
      </c>
      <c r="O815" s="636" cm="1">
        <f t="array" ref="O815">_xlfn.IFS(J815 = 77, N815*265, J815=19, N815, J815=69, N815*28, J815=61, N815*4, J815=96, N815*22200)</f>
        <v>0</v>
      </c>
    </row>
    <row r="816" spans="1:15" hidden="1">
      <c r="A816" s="631" t="s">
        <v>1383</v>
      </c>
      <c r="B816" s="631" t="s">
        <v>770</v>
      </c>
      <c r="C816" s="631" t="s">
        <v>1384</v>
      </c>
      <c r="D816" s="631" t="s">
        <v>1385</v>
      </c>
      <c r="E816" s="631" t="s">
        <v>512</v>
      </c>
      <c r="F816" s="631" t="s">
        <v>1228</v>
      </c>
      <c r="G816" s="632" t="s">
        <v>514</v>
      </c>
      <c r="H816" s="631" t="s">
        <v>515</v>
      </c>
      <c r="I816" s="631" t="s">
        <v>525</v>
      </c>
      <c r="J816" s="631">
        <v>19</v>
      </c>
      <c r="K816" s="633">
        <v>1004675</v>
      </c>
      <c r="L816" s="634" t="s">
        <v>1224</v>
      </c>
      <c r="M816" s="635" t="s">
        <v>518</v>
      </c>
      <c r="N816" s="636">
        <v>1004675</v>
      </c>
      <c r="O816" s="636" cm="1">
        <f t="array" ref="O816">_xlfn.IFS(J816 = 77, N816*265, J816=19, N816, J816=69, N816*28, J816=61, N816*4, J816=96, N816*22200)</f>
        <v>1004675</v>
      </c>
    </row>
    <row r="817" spans="1:15" hidden="1">
      <c r="A817" s="631" t="s">
        <v>1383</v>
      </c>
      <c r="B817" s="631" t="s">
        <v>770</v>
      </c>
      <c r="C817" s="631" t="s">
        <v>1384</v>
      </c>
      <c r="D817" s="631" t="s">
        <v>1385</v>
      </c>
      <c r="E817" s="631" t="s">
        <v>512</v>
      </c>
      <c r="F817" s="631" t="s">
        <v>1228</v>
      </c>
      <c r="G817" s="632" t="s">
        <v>514</v>
      </c>
      <c r="H817" s="631" t="s">
        <v>515</v>
      </c>
      <c r="I817" s="631" t="s">
        <v>516</v>
      </c>
      <c r="J817" s="631">
        <v>77</v>
      </c>
      <c r="K817" s="633">
        <v>0</v>
      </c>
      <c r="L817" s="634" t="s">
        <v>1224</v>
      </c>
      <c r="M817" s="635" t="s">
        <v>518</v>
      </c>
      <c r="N817" s="636">
        <v>0</v>
      </c>
      <c r="O817" s="636" cm="1">
        <f t="array" ref="O817">_xlfn.IFS(J817 = 77, N817*265, J817=19, N817, J817=69, N817*28, J817=61, N817*4, J817=96, N817*22200)</f>
        <v>0</v>
      </c>
    </row>
    <row r="818" spans="1:15" hidden="1">
      <c r="A818" s="631" t="s">
        <v>1386</v>
      </c>
      <c r="B818" s="631" t="s">
        <v>653</v>
      </c>
      <c r="C818" s="631" t="s">
        <v>653</v>
      </c>
      <c r="D818" s="631" t="s">
        <v>1387</v>
      </c>
      <c r="E818" s="631" t="s">
        <v>512</v>
      </c>
      <c r="F818" s="631" t="s">
        <v>1228</v>
      </c>
      <c r="G818" s="632" t="s">
        <v>514</v>
      </c>
      <c r="H818" s="631" t="s">
        <v>515</v>
      </c>
      <c r="I818" s="631" t="s">
        <v>525</v>
      </c>
      <c r="J818" s="631">
        <v>19</v>
      </c>
      <c r="K818" s="633">
        <v>0</v>
      </c>
      <c r="L818" s="634" t="s">
        <v>1224</v>
      </c>
      <c r="M818" s="635" t="s">
        <v>518</v>
      </c>
      <c r="N818" s="636">
        <v>0</v>
      </c>
      <c r="O818" s="636" cm="1">
        <f t="array" ref="O818">_xlfn.IFS(J818 = 77, N818*265, J818=19, N818, J818=69, N818*28, J818=61, N818*4, J818=96, N818*22200)</f>
        <v>0</v>
      </c>
    </row>
    <row r="819" spans="1:15" hidden="1">
      <c r="A819" s="631" t="s">
        <v>1388</v>
      </c>
      <c r="B819" s="631" t="s">
        <v>866</v>
      </c>
      <c r="C819" s="631" t="s">
        <v>866</v>
      </c>
      <c r="D819" s="631" t="s">
        <v>1387</v>
      </c>
      <c r="E819" s="631" t="s">
        <v>512</v>
      </c>
      <c r="F819" s="631" t="s">
        <v>1228</v>
      </c>
      <c r="G819" s="632" t="s">
        <v>514</v>
      </c>
      <c r="H819" s="631" t="s">
        <v>515</v>
      </c>
      <c r="I819" s="631" t="s">
        <v>525</v>
      </c>
      <c r="J819" s="631">
        <v>19</v>
      </c>
      <c r="K819" s="633">
        <v>0</v>
      </c>
      <c r="L819" s="634" t="s">
        <v>1224</v>
      </c>
      <c r="M819" s="635" t="s">
        <v>518</v>
      </c>
      <c r="N819" s="636">
        <v>0</v>
      </c>
      <c r="O819" s="636" cm="1">
        <f t="array" ref="O819">_xlfn.IFS(J819 = 77, N819*265, J819=19, N819, J819=69, N819*28, J819=61, N819*4, J819=96, N819*22200)</f>
        <v>0</v>
      </c>
    </row>
    <row r="820" spans="1:15" hidden="1">
      <c r="A820" s="631" t="s">
        <v>1389</v>
      </c>
      <c r="B820" s="631" t="s">
        <v>620</v>
      </c>
      <c r="C820" s="631" t="s">
        <v>620</v>
      </c>
      <c r="D820" s="631" t="s">
        <v>1387</v>
      </c>
      <c r="E820" s="631" t="s">
        <v>512</v>
      </c>
      <c r="F820" s="631" t="s">
        <v>1228</v>
      </c>
      <c r="G820" s="632" t="s">
        <v>514</v>
      </c>
      <c r="H820" s="631" t="s">
        <v>515</v>
      </c>
      <c r="I820" s="631" t="s">
        <v>525</v>
      </c>
      <c r="J820" s="631">
        <v>19</v>
      </c>
      <c r="K820" s="633">
        <v>0</v>
      </c>
      <c r="L820" s="634" t="s">
        <v>1224</v>
      </c>
      <c r="M820" s="635" t="s">
        <v>518</v>
      </c>
      <c r="N820" s="636">
        <v>0</v>
      </c>
      <c r="O820" s="636" cm="1">
        <f t="array" ref="O820">_xlfn.IFS(J820 = 77, N820*265, J820=19, N820, J820=69, N820*28, J820=61, N820*4, J820=96, N820*22200)</f>
        <v>0</v>
      </c>
    </row>
    <row r="821" spans="1:15" hidden="1">
      <c r="A821" s="631" t="s">
        <v>1386</v>
      </c>
      <c r="B821" s="631" t="s">
        <v>653</v>
      </c>
      <c r="C821" s="631" t="s">
        <v>653</v>
      </c>
      <c r="D821" s="631" t="s">
        <v>1387</v>
      </c>
      <c r="E821" s="631" t="s">
        <v>512</v>
      </c>
      <c r="F821" s="631" t="s">
        <v>1228</v>
      </c>
      <c r="G821" s="632" t="s">
        <v>514</v>
      </c>
      <c r="H821" s="631" t="s">
        <v>515</v>
      </c>
      <c r="I821" s="631" t="s">
        <v>516</v>
      </c>
      <c r="J821" s="631">
        <v>77</v>
      </c>
      <c r="K821" s="633">
        <v>0</v>
      </c>
      <c r="L821" s="634" t="s">
        <v>1224</v>
      </c>
      <c r="M821" s="635" t="s">
        <v>518</v>
      </c>
      <c r="N821" s="636">
        <v>0</v>
      </c>
      <c r="O821" s="636" cm="1">
        <f t="array" ref="O821">_xlfn.IFS(J821 = 77, N821*265, J821=19, N821, J821=69, N821*28, J821=61, N821*4, J821=96, N821*22200)</f>
        <v>0</v>
      </c>
    </row>
    <row r="822" spans="1:15" hidden="1">
      <c r="A822" s="631" t="s">
        <v>1388</v>
      </c>
      <c r="B822" s="631" t="s">
        <v>866</v>
      </c>
      <c r="C822" s="631" t="s">
        <v>866</v>
      </c>
      <c r="D822" s="631" t="s">
        <v>1387</v>
      </c>
      <c r="E822" s="631" t="s">
        <v>512</v>
      </c>
      <c r="F822" s="631" t="s">
        <v>1228</v>
      </c>
      <c r="G822" s="632" t="s">
        <v>514</v>
      </c>
      <c r="H822" s="631" t="s">
        <v>515</v>
      </c>
      <c r="I822" s="631" t="s">
        <v>516</v>
      </c>
      <c r="J822" s="631">
        <v>77</v>
      </c>
      <c r="K822" s="633">
        <v>0</v>
      </c>
      <c r="L822" s="634" t="s">
        <v>1224</v>
      </c>
      <c r="M822" s="635" t="s">
        <v>518</v>
      </c>
      <c r="N822" s="636">
        <v>0</v>
      </c>
      <c r="O822" s="636" cm="1">
        <f t="array" ref="O822">_xlfn.IFS(J822 = 77, N822*265, J822=19, N822, J822=69, N822*28, J822=61, N822*4, J822=96, N822*22200)</f>
        <v>0</v>
      </c>
    </row>
    <row r="823" spans="1:15" hidden="1">
      <c r="A823" s="631" t="s">
        <v>1389</v>
      </c>
      <c r="B823" s="631" t="s">
        <v>620</v>
      </c>
      <c r="C823" s="631" t="s">
        <v>620</v>
      </c>
      <c r="D823" s="631" t="s">
        <v>1387</v>
      </c>
      <c r="E823" s="631" t="s">
        <v>512</v>
      </c>
      <c r="F823" s="631" t="s">
        <v>1228</v>
      </c>
      <c r="G823" s="632" t="s">
        <v>514</v>
      </c>
      <c r="H823" s="631" t="s">
        <v>515</v>
      </c>
      <c r="I823" s="631" t="s">
        <v>516</v>
      </c>
      <c r="J823" s="631">
        <v>77</v>
      </c>
      <c r="K823" s="633">
        <v>0</v>
      </c>
      <c r="L823" s="634" t="s">
        <v>1224</v>
      </c>
      <c r="M823" s="635" t="s">
        <v>518</v>
      </c>
      <c r="N823" s="636">
        <v>0</v>
      </c>
      <c r="O823" s="636" cm="1">
        <f t="array" ref="O823">_xlfn.IFS(J823 = 77, N823*265, J823=19, N823, J823=69, N823*28, J823=61, N823*4, J823=96, N823*22200)</f>
        <v>0</v>
      </c>
    </row>
    <row r="824" spans="1:15" hidden="1">
      <c r="A824" s="631" t="s">
        <v>1390</v>
      </c>
      <c r="B824" s="631" t="s">
        <v>710</v>
      </c>
      <c r="C824" s="631" t="s">
        <v>710</v>
      </c>
      <c r="D824" s="631" t="s">
        <v>1387</v>
      </c>
      <c r="E824" s="631" t="s">
        <v>512</v>
      </c>
      <c r="F824" s="631" t="s">
        <v>1228</v>
      </c>
      <c r="G824" s="632" t="s">
        <v>514</v>
      </c>
      <c r="H824" s="631" t="s">
        <v>515</v>
      </c>
      <c r="I824" s="631" t="s">
        <v>516</v>
      </c>
      <c r="J824" s="631">
        <v>77</v>
      </c>
      <c r="K824" s="633">
        <v>0</v>
      </c>
      <c r="L824" s="634" t="s">
        <v>1224</v>
      </c>
      <c r="M824" s="635" t="s">
        <v>518</v>
      </c>
      <c r="N824" s="636">
        <v>0</v>
      </c>
      <c r="O824" s="636" cm="1">
        <f t="array" ref="O824">_xlfn.IFS(J824 = 77, N824*265, J824=19, N824, J824=69, N824*28, J824=61, N824*4, J824=96, N824*22200)</f>
        <v>0</v>
      </c>
    </row>
    <row r="825" spans="1:15" hidden="1">
      <c r="A825" s="631" t="s">
        <v>1386</v>
      </c>
      <c r="B825" s="631" t="s">
        <v>653</v>
      </c>
      <c r="C825" s="631" t="s">
        <v>653</v>
      </c>
      <c r="D825" s="631" t="s">
        <v>1387</v>
      </c>
      <c r="E825" s="631" t="s">
        <v>512</v>
      </c>
      <c r="F825" s="631" t="s">
        <v>1228</v>
      </c>
      <c r="G825" s="632" t="s">
        <v>514</v>
      </c>
      <c r="H825" s="631" t="s">
        <v>515</v>
      </c>
      <c r="I825" s="631" t="s">
        <v>535</v>
      </c>
      <c r="J825" s="631">
        <v>69</v>
      </c>
      <c r="K825" s="633">
        <v>0</v>
      </c>
      <c r="L825" s="634" t="s">
        <v>1224</v>
      </c>
      <c r="M825" s="635" t="s">
        <v>518</v>
      </c>
      <c r="N825" s="636">
        <v>0</v>
      </c>
      <c r="O825" s="636" cm="1">
        <f t="array" ref="O825">_xlfn.IFS(J825 = 77, N825*265, J825=19, N825, J825=69, N825*28, J825=61, N825*4, J825=96, N825*22200)</f>
        <v>0</v>
      </c>
    </row>
    <row r="826" spans="1:15" hidden="1">
      <c r="A826" s="631" t="s">
        <v>1391</v>
      </c>
      <c r="B826" s="631" t="s">
        <v>1392</v>
      </c>
      <c r="C826" s="631" t="s">
        <v>1392</v>
      </c>
      <c r="D826" s="631" t="s">
        <v>1393</v>
      </c>
      <c r="E826" s="631" t="s">
        <v>512</v>
      </c>
      <c r="F826" s="631" t="s">
        <v>1228</v>
      </c>
      <c r="G826" s="632" t="s">
        <v>514</v>
      </c>
      <c r="H826" s="631" t="s">
        <v>515</v>
      </c>
      <c r="I826" s="631" t="s">
        <v>516</v>
      </c>
      <c r="J826" s="631">
        <v>77</v>
      </c>
      <c r="K826" s="633">
        <v>0</v>
      </c>
      <c r="L826" s="634" t="s">
        <v>1224</v>
      </c>
      <c r="M826" s="635" t="s">
        <v>518</v>
      </c>
      <c r="N826" s="636">
        <v>0</v>
      </c>
      <c r="O826" s="636" cm="1">
        <f t="array" ref="O826">_xlfn.IFS(J826 = 77, N826*265, J826=19, N826, J826=69, N826*28, J826=61, N826*4, J826=96, N826*22200)</f>
        <v>0</v>
      </c>
    </row>
    <row r="827" spans="1:15" hidden="1">
      <c r="A827" s="631" t="s">
        <v>1394</v>
      </c>
      <c r="B827" s="631" t="s">
        <v>510</v>
      </c>
      <c r="C827" s="631" t="s">
        <v>510</v>
      </c>
      <c r="D827" s="631" t="s">
        <v>1230</v>
      </c>
      <c r="E827" s="631" t="s">
        <v>512</v>
      </c>
      <c r="F827" s="631" t="s">
        <v>1223</v>
      </c>
      <c r="G827" s="632" t="s">
        <v>514</v>
      </c>
      <c r="H827" s="631" t="s">
        <v>515</v>
      </c>
      <c r="I827" s="631" t="s">
        <v>516</v>
      </c>
      <c r="J827" s="631">
        <v>77</v>
      </c>
      <c r="K827" s="633">
        <v>0</v>
      </c>
      <c r="L827" s="634" t="s">
        <v>1224</v>
      </c>
      <c r="M827" s="635" t="s">
        <v>518</v>
      </c>
      <c r="N827" s="636">
        <v>0</v>
      </c>
      <c r="O827" s="636" cm="1">
        <f t="array" ref="O827">_xlfn.IFS(J827 = 77, N827*265, J827=19, N827, J827=69, N827*28, J827=61, N827*4, J827=96, N827*22200)</f>
        <v>0</v>
      </c>
    </row>
    <row r="828" spans="1:15" hidden="1">
      <c r="A828" s="631" t="s">
        <v>1395</v>
      </c>
      <c r="B828" s="631" t="s">
        <v>1284</v>
      </c>
      <c r="C828" s="631" t="s">
        <v>1285</v>
      </c>
      <c r="D828" s="631" t="s">
        <v>1395</v>
      </c>
      <c r="E828" s="631" t="s">
        <v>512</v>
      </c>
      <c r="F828" s="631" t="s">
        <v>948</v>
      </c>
      <c r="G828" s="632" t="s">
        <v>514</v>
      </c>
      <c r="H828" s="631" t="s">
        <v>515</v>
      </c>
      <c r="I828" s="631" t="s">
        <v>525</v>
      </c>
      <c r="J828" s="631">
        <v>19</v>
      </c>
      <c r="K828" s="633">
        <v>0</v>
      </c>
      <c r="L828" s="634" t="s">
        <v>1224</v>
      </c>
      <c r="M828" s="635" t="s">
        <v>518</v>
      </c>
      <c r="N828" s="636">
        <v>0</v>
      </c>
      <c r="O828" s="636" cm="1">
        <f t="array" ref="O828">_xlfn.IFS(J828 = 77, N828*265, J828=19, N828, J828=69, N828*28, J828=61, N828*4, J828=96, N828*22200)</f>
        <v>0</v>
      </c>
    </row>
    <row r="829" spans="1:15" hidden="1">
      <c r="A829" s="631" t="s">
        <v>1396</v>
      </c>
      <c r="B829" s="631" t="s">
        <v>1150</v>
      </c>
      <c r="C829" s="631" t="s">
        <v>1150</v>
      </c>
      <c r="D829" s="631" t="s">
        <v>1396</v>
      </c>
      <c r="E829" s="631" t="s">
        <v>512</v>
      </c>
      <c r="F829" s="631" t="s">
        <v>903</v>
      </c>
      <c r="G829" s="632" t="s">
        <v>514</v>
      </c>
      <c r="H829" s="631" t="s">
        <v>515</v>
      </c>
      <c r="I829" s="631" t="s">
        <v>525</v>
      </c>
      <c r="J829" s="631">
        <v>19</v>
      </c>
      <c r="K829" s="633">
        <v>0</v>
      </c>
      <c r="L829" s="634" t="s">
        <v>1224</v>
      </c>
      <c r="M829" s="635" t="s">
        <v>518</v>
      </c>
      <c r="N829" s="636">
        <v>0</v>
      </c>
      <c r="O829" s="636" cm="1">
        <f t="array" ref="O829">_xlfn.IFS(J829 = 77, N829*265, J829=19, N829, J829=69, N829*28, J829=61, N829*4, J829=96, N829*22200)</f>
        <v>0</v>
      </c>
    </row>
    <row r="830" spans="1:15" hidden="1">
      <c r="A830" s="631" t="s">
        <v>1396</v>
      </c>
      <c r="B830" s="631" t="s">
        <v>1150</v>
      </c>
      <c r="C830" s="631" t="s">
        <v>1150</v>
      </c>
      <c r="D830" s="631" t="s">
        <v>1396</v>
      </c>
      <c r="E830" s="631" t="s">
        <v>512</v>
      </c>
      <c r="F830" s="631" t="s">
        <v>903</v>
      </c>
      <c r="G830" s="632" t="s">
        <v>514</v>
      </c>
      <c r="H830" s="631" t="s">
        <v>515</v>
      </c>
      <c r="I830" s="631" t="s">
        <v>516</v>
      </c>
      <c r="J830" s="631">
        <v>77</v>
      </c>
      <c r="K830" s="633">
        <v>0</v>
      </c>
      <c r="L830" s="634" t="s">
        <v>1224</v>
      </c>
      <c r="M830" s="635" t="s">
        <v>518</v>
      </c>
      <c r="N830" s="636">
        <v>0</v>
      </c>
      <c r="O830" s="636" cm="1">
        <f t="array" ref="O830">_xlfn.IFS(J830 = 77, N830*265, J830=19, N830, J830=69, N830*28, J830=61, N830*4, J830=96, N830*22200)</f>
        <v>0</v>
      </c>
    </row>
    <row r="831" spans="1:15" hidden="1">
      <c r="A831" s="631" t="s">
        <v>1396</v>
      </c>
      <c r="B831" s="631" t="s">
        <v>1150</v>
      </c>
      <c r="C831" s="631" t="s">
        <v>1150</v>
      </c>
      <c r="D831" s="631" t="s">
        <v>1396</v>
      </c>
      <c r="E831" s="631" t="s">
        <v>512</v>
      </c>
      <c r="F831" s="631" t="s">
        <v>903</v>
      </c>
      <c r="G831" s="632" t="s">
        <v>514</v>
      </c>
      <c r="H831" s="631" t="s">
        <v>515</v>
      </c>
      <c r="I831" s="631" t="s">
        <v>535</v>
      </c>
      <c r="J831" s="631">
        <v>69</v>
      </c>
      <c r="K831" s="633">
        <v>0</v>
      </c>
      <c r="L831" s="634" t="s">
        <v>1224</v>
      </c>
      <c r="M831" s="635" t="s">
        <v>518</v>
      </c>
      <c r="N831" s="636">
        <v>0</v>
      </c>
      <c r="O831" s="636" cm="1">
        <f t="array" ref="O831">_xlfn.IFS(J831 = 77, N831*265, J831=19, N831, J831=69, N831*28, J831=61, N831*4, J831=96, N831*22200)</f>
        <v>0</v>
      </c>
    </row>
    <row r="832" spans="1:15" hidden="1">
      <c r="A832" s="631" t="s">
        <v>1397</v>
      </c>
      <c r="B832" s="631" t="s">
        <v>566</v>
      </c>
      <c r="C832" s="631" t="s">
        <v>567</v>
      </c>
      <c r="D832" s="631" t="s">
        <v>1398</v>
      </c>
      <c r="E832" s="631" t="s">
        <v>1399</v>
      </c>
      <c r="F832" s="631" t="s">
        <v>1400</v>
      </c>
      <c r="G832" s="632" t="s">
        <v>514</v>
      </c>
      <c r="H832" s="631" t="s">
        <v>515</v>
      </c>
      <c r="I832" s="631" t="s">
        <v>525</v>
      </c>
      <c r="J832" s="631">
        <v>19</v>
      </c>
      <c r="K832" s="633">
        <v>6993330</v>
      </c>
      <c r="L832" s="634" t="s">
        <v>1401</v>
      </c>
      <c r="M832" s="635" t="s">
        <v>518</v>
      </c>
      <c r="N832" s="636">
        <v>6993330</v>
      </c>
      <c r="O832" s="636" cm="1">
        <f t="array" ref="O832">_xlfn.IFS(J832 = 77, N832*265, J832=19, N832, J832=69, N832*28, J832=61, N832*4, J832=96, N832*22200)</f>
        <v>6993330</v>
      </c>
    </row>
    <row r="833" spans="1:15" hidden="1">
      <c r="A833" s="631" t="s">
        <v>1402</v>
      </c>
      <c r="B833" s="631" t="s">
        <v>1403</v>
      </c>
      <c r="C833" s="631" t="s">
        <v>1404</v>
      </c>
      <c r="D833" s="631" t="s">
        <v>1405</v>
      </c>
      <c r="E833" s="631" t="s">
        <v>1399</v>
      </c>
      <c r="F833" s="631" t="s">
        <v>1400</v>
      </c>
      <c r="G833" s="632" t="s">
        <v>514</v>
      </c>
      <c r="H833" s="631" t="s">
        <v>515</v>
      </c>
      <c r="I833" s="631" t="s">
        <v>525</v>
      </c>
      <c r="J833" s="631">
        <v>19</v>
      </c>
      <c r="K833" s="633">
        <v>8169628</v>
      </c>
      <c r="L833" s="634" t="s">
        <v>1401</v>
      </c>
      <c r="M833" s="635" t="s">
        <v>518</v>
      </c>
      <c r="N833" s="636">
        <v>8169628</v>
      </c>
      <c r="O833" s="636" cm="1">
        <f t="array" ref="O833">_xlfn.IFS(J833 = 77, N833*265, J833=19, N833, J833=69, N833*28, J833=61, N833*4, J833=96, N833*22200)</f>
        <v>8169628</v>
      </c>
    </row>
    <row r="834" spans="1:15" hidden="1">
      <c r="A834" s="631" t="s">
        <v>1406</v>
      </c>
      <c r="B834" s="631" t="s">
        <v>659</v>
      </c>
      <c r="C834" s="631" t="s">
        <v>1407</v>
      </c>
      <c r="D834" s="631" t="s">
        <v>1406</v>
      </c>
      <c r="E834" s="631" t="s">
        <v>1399</v>
      </c>
      <c r="F834" s="631" t="s">
        <v>1408</v>
      </c>
      <c r="G834" s="632" t="s">
        <v>514</v>
      </c>
      <c r="H834" s="631" t="s">
        <v>515</v>
      </c>
      <c r="I834" s="631" t="s">
        <v>516</v>
      </c>
      <c r="J834" s="631">
        <v>77</v>
      </c>
      <c r="K834" s="633">
        <v>0</v>
      </c>
      <c r="L834" s="634" t="s">
        <v>1401</v>
      </c>
      <c r="M834" s="635" t="s">
        <v>518</v>
      </c>
      <c r="N834" s="636">
        <v>0</v>
      </c>
      <c r="O834" s="636" cm="1">
        <f t="array" ref="O834">_xlfn.IFS(J834 = 77, N834*265, J834=19, N834, J834=69, N834*28, J834=61, N834*4, J834=96, N834*22200)</f>
        <v>0</v>
      </c>
    </row>
    <row r="835" spans="1:15" hidden="1">
      <c r="A835" s="631" t="s">
        <v>1409</v>
      </c>
      <c r="B835" s="631" t="s">
        <v>510</v>
      </c>
      <c r="C835" s="631" t="s">
        <v>510</v>
      </c>
      <c r="D835" s="631" t="s">
        <v>1409</v>
      </c>
      <c r="E835" s="631" t="s">
        <v>1399</v>
      </c>
      <c r="F835" s="631" t="s">
        <v>1408</v>
      </c>
      <c r="G835" s="632" t="s">
        <v>514</v>
      </c>
      <c r="H835" s="631" t="s">
        <v>515</v>
      </c>
      <c r="I835" s="631" t="s">
        <v>525</v>
      </c>
      <c r="J835" s="631">
        <v>19</v>
      </c>
      <c r="K835" s="633">
        <v>3217089</v>
      </c>
      <c r="L835" s="634" t="s">
        <v>1401</v>
      </c>
      <c r="M835" s="635" t="s">
        <v>518</v>
      </c>
      <c r="N835" s="636">
        <v>3217089</v>
      </c>
      <c r="O835" s="636" cm="1">
        <f t="array" ref="O835">_xlfn.IFS(J835 = 77, N835*265, J835=19, N835, J835=69, N835*28, J835=61, N835*4, J835=96, N835*22200)</f>
        <v>3217089</v>
      </c>
    </row>
    <row r="836" spans="1:15" hidden="1">
      <c r="A836" s="631" t="s">
        <v>1410</v>
      </c>
      <c r="B836" s="631" t="s">
        <v>659</v>
      </c>
      <c r="C836" s="631" t="s">
        <v>1411</v>
      </c>
      <c r="D836" s="631" t="s">
        <v>1412</v>
      </c>
      <c r="E836" s="631" t="s">
        <v>1399</v>
      </c>
      <c r="F836" s="631" t="s">
        <v>1408</v>
      </c>
      <c r="G836" s="632" t="s">
        <v>514</v>
      </c>
      <c r="H836" s="631" t="s">
        <v>515</v>
      </c>
      <c r="I836" s="631" t="s">
        <v>525</v>
      </c>
      <c r="J836" s="631">
        <v>19</v>
      </c>
      <c r="K836" s="633">
        <v>10882706</v>
      </c>
      <c r="L836" s="634" t="s">
        <v>1401</v>
      </c>
      <c r="M836" s="635" t="s">
        <v>518</v>
      </c>
      <c r="N836" s="636">
        <v>10882706</v>
      </c>
      <c r="O836" s="636" cm="1">
        <f t="array" ref="O836">_xlfn.IFS(J836 = 77, N836*265, J836=19, N836, J836=69, N836*28, J836=61, N836*4, J836=96, N836*22200)</f>
        <v>10882706</v>
      </c>
    </row>
    <row r="837" spans="1:15" hidden="1">
      <c r="A837" s="631" t="s">
        <v>1410</v>
      </c>
      <c r="B837" s="631" t="s">
        <v>659</v>
      </c>
      <c r="C837" s="631" t="s">
        <v>1411</v>
      </c>
      <c r="D837" s="631" t="s">
        <v>1412</v>
      </c>
      <c r="E837" s="631" t="s">
        <v>1399</v>
      </c>
      <c r="F837" s="631" t="s">
        <v>1408</v>
      </c>
      <c r="G837" s="632" t="s">
        <v>514</v>
      </c>
      <c r="H837" s="631" t="s">
        <v>515</v>
      </c>
      <c r="I837" s="631" t="s">
        <v>535</v>
      </c>
      <c r="J837" s="631">
        <v>69</v>
      </c>
      <c r="K837" s="633">
        <v>0</v>
      </c>
      <c r="L837" s="634" t="s">
        <v>1401</v>
      </c>
      <c r="M837" s="635" t="s">
        <v>518</v>
      </c>
      <c r="N837" s="636">
        <v>0</v>
      </c>
      <c r="O837" s="636" cm="1">
        <f t="array" ref="O837">_xlfn.IFS(J837 = 77, N837*265, J837=19, N837, J837=69, N837*28, J837=61, N837*4, J837=96, N837*22200)</f>
        <v>0</v>
      </c>
    </row>
    <row r="838" spans="1:15" hidden="1">
      <c r="A838" s="631" t="s">
        <v>1406</v>
      </c>
      <c r="B838" s="631" t="s">
        <v>659</v>
      </c>
      <c r="C838" s="631" t="s">
        <v>1407</v>
      </c>
      <c r="D838" s="631" t="s">
        <v>1406</v>
      </c>
      <c r="E838" s="631" t="s">
        <v>1399</v>
      </c>
      <c r="F838" s="631" t="s">
        <v>1408</v>
      </c>
      <c r="G838" s="632" t="s">
        <v>514</v>
      </c>
      <c r="H838" s="631" t="s">
        <v>515</v>
      </c>
      <c r="I838" s="631" t="s">
        <v>525</v>
      </c>
      <c r="J838" s="631">
        <v>19</v>
      </c>
      <c r="K838" s="633">
        <v>2707000</v>
      </c>
      <c r="L838" s="634" t="s">
        <v>1401</v>
      </c>
      <c r="M838" s="635" t="s">
        <v>518</v>
      </c>
      <c r="N838" s="636">
        <v>2707000</v>
      </c>
      <c r="O838" s="636" cm="1">
        <f t="array" ref="O838">_xlfn.IFS(J838 = 77, N838*265, J838=19, N838, J838=69, N838*28, J838=61, N838*4, J838=96, N838*22200)</f>
        <v>2707000</v>
      </c>
    </row>
    <row r="839" spans="1:15" hidden="1">
      <c r="A839" s="631" t="s">
        <v>1406</v>
      </c>
      <c r="B839" s="631" t="s">
        <v>659</v>
      </c>
      <c r="C839" s="631" t="s">
        <v>1407</v>
      </c>
      <c r="D839" s="631" t="s">
        <v>1406</v>
      </c>
      <c r="E839" s="631" t="s">
        <v>1399</v>
      </c>
      <c r="F839" s="631" t="s">
        <v>1408</v>
      </c>
      <c r="G839" s="632" t="s">
        <v>514</v>
      </c>
      <c r="H839" s="631" t="s">
        <v>515</v>
      </c>
      <c r="I839" s="631" t="s">
        <v>535</v>
      </c>
      <c r="J839" s="631">
        <v>69</v>
      </c>
      <c r="K839" s="633">
        <v>0</v>
      </c>
      <c r="L839" s="634" t="s">
        <v>1401</v>
      </c>
      <c r="M839" s="635" t="s">
        <v>518</v>
      </c>
      <c r="N839" s="636">
        <v>0</v>
      </c>
      <c r="O839" s="636" cm="1">
        <f t="array" ref="O839">_xlfn.IFS(J839 = 77, N839*265, J839=19, N839, J839=69, N839*28, J839=61, N839*4, J839=96, N839*22200)</f>
        <v>0</v>
      </c>
    </row>
    <row r="840" spans="1:15" hidden="1">
      <c r="A840" s="631" t="s">
        <v>1413</v>
      </c>
      <c r="B840" s="631" t="s">
        <v>527</v>
      </c>
      <c r="C840" s="631" t="s">
        <v>527</v>
      </c>
      <c r="D840" s="631" t="s">
        <v>1414</v>
      </c>
      <c r="E840" s="631" t="s">
        <v>1399</v>
      </c>
      <c r="F840" s="631" t="s">
        <v>1408</v>
      </c>
      <c r="G840" s="632" t="s">
        <v>514</v>
      </c>
      <c r="H840" s="631" t="s">
        <v>515</v>
      </c>
      <c r="I840" s="631" t="s">
        <v>525</v>
      </c>
      <c r="J840" s="631">
        <v>19</v>
      </c>
      <c r="K840" s="633">
        <v>20308571</v>
      </c>
      <c r="L840" s="634" t="s">
        <v>1401</v>
      </c>
      <c r="M840" s="635" t="s">
        <v>518</v>
      </c>
      <c r="N840" s="636">
        <v>20308571</v>
      </c>
      <c r="O840" s="636" cm="1">
        <f t="array" ref="O840">_xlfn.IFS(J840 = 77, N840*265, J840=19, N840, J840=69, N840*28, J840=61, N840*4, J840=96, N840*22200)</f>
        <v>20308571</v>
      </c>
    </row>
    <row r="841" spans="1:15" hidden="1">
      <c r="A841" s="631" t="s">
        <v>1413</v>
      </c>
      <c r="B841" s="631" t="s">
        <v>527</v>
      </c>
      <c r="C841" s="631" t="s">
        <v>527</v>
      </c>
      <c r="D841" s="631" t="s">
        <v>1414</v>
      </c>
      <c r="E841" s="631" t="s">
        <v>1399</v>
      </c>
      <c r="F841" s="631" t="s">
        <v>1408</v>
      </c>
      <c r="G841" s="632" t="s">
        <v>514</v>
      </c>
      <c r="H841" s="631" t="s">
        <v>515</v>
      </c>
      <c r="I841" s="631" t="s">
        <v>516</v>
      </c>
      <c r="J841" s="631">
        <v>77</v>
      </c>
      <c r="K841" s="633">
        <v>0</v>
      </c>
      <c r="L841" s="634" t="s">
        <v>1401</v>
      </c>
      <c r="M841" s="635" t="s">
        <v>518</v>
      </c>
      <c r="N841" s="636">
        <v>0</v>
      </c>
      <c r="O841" s="636" cm="1">
        <f t="array" ref="O841">_xlfn.IFS(J841 = 77, N841*265, J841=19, N841, J841=69, N841*28, J841=61, N841*4, J841=96, N841*22200)</f>
        <v>0</v>
      </c>
    </row>
    <row r="842" spans="1:15" hidden="1">
      <c r="A842" s="631" t="s">
        <v>1413</v>
      </c>
      <c r="B842" s="631" t="s">
        <v>527</v>
      </c>
      <c r="C842" s="631" t="s">
        <v>527</v>
      </c>
      <c r="D842" s="631" t="s">
        <v>1414</v>
      </c>
      <c r="E842" s="631" t="s">
        <v>1399</v>
      </c>
      <c r="F842" s="631" t="s">
        <v>1408</v>
      </c>
      <c r="G842" s="632" t="s">
        <v>514</v>
      </c>
      <c r="H842" s="631" t="s">
        <v>515</v>
      </c>
      <c r="I842" s="631" t="s">
        <v>535</v>
      </c>
      <c r="J842" s="631">
        <v>69</v>
      </c>
      <c r="K842" s="633">
        <v>0</v>
      </c>
      <c r="L842" s="634" t="s">
        <v>1401</v>
      </c>
      <c r="M842" s="635" t="s">
        <v>518</v>
      </c>
      <c r="N842" s="636">
        <v>0</v>
      </c>
      <c r="O842" s="636" cm="1">
        <f t="array" ref="O842">_xlfn.IFS(J842 = 77, N842*265, J842=19, N842, J842=69, N842*28, J842=61, N842*4, J842=96, N842*22200)</f>
        <v>0</v>
      </c>
    </row>
    <row r="843" spans="1:15" hidden="1">
      <c r="A843" s="631" t="s">
        <v>1415</v>
      </c>
      <c r="B843" s="631" t="s">
        <v>692</v>
      </c>
      <c r="C843" s="631" t="s">
        <v>1416</v>
      </c>
      <c r="D843" s="631" t="s">
        <v>1417</v>
      </c>
      <c r="E843" s="631" t="s">
        <v>1399</v>
      </c>
      <c r="F843" s="631" t="s">
        <v>1418</v>
      </c>
      <c r="G843" s="632" t="s">
        <v>514</v>
      </c>
      <c r="H843" s="631" t="s">
        <v>515</v>
      </c>
      <c r="I843" s="631" t="s">
        <v>525</v>
      </c>
      <c r="J843" s="631">
        <v>19</v>
      </c>
      <c r="K843" s="633">
        <v>0</v>
      </c>
      <c r="L843" s="634" t="s">
        <v>1401</v>
      </c>
      <c r="M843" s="635" t="s">
        <v>518</v>
      </c>
      <c r="N843" s="636">
        <v>0</v>
      </c>
      <c r="O843" s="636" cm="1">
        <f t="array" ref="O843">_xlfn.IFS(J843 = 77, N843*265, J843=19, N843, J843=69, N843*28, J843=61, N843*4, J843=96, N843*22200)</f>
        <v>0</v>
      </c>
    </row>
    <row r="844" spans="1:15" hidden="1">
      <c r="A844" s="631" t="s">
        <v>1415</v>
      </c>
      <c r="B844" s="631" t="s">
        <v>692</v>
      </c>
      <c r="C844" s="631" t="s">
        <v>1416</v>
      </c>
      <c r="D844" s="631" t="s">
        <v>1417</v>
      </c>
      <c r="E844" s="631" t="s">
        <v>1399</v>
      </c>
      <c r="F844" s="631" t="s">
        <v>1418</v>
      </c>
      <c r="G844" s="632" t="s">
        <v>514</v>
      </c>
      <c r="H844" s="631" t="s">
        <v>515</v>
      </c>
      <c r="I844" s="631" t="s">
        <v>516</v>
      </c>
      <c r="J844" s="631">
        <v>77</v>
      </c>
      <c r="K844" s="633">
        <v>0</v>
      </c>
      <c r="L844" s="634" t="s">
        <v>1401</v>
      </c>
      <c r="M844" s="635" t="s">
        <v>518</v>
      </c>
      <c r="N844" s="636">
        <v>0</v>
      </c>
      <c r="O844" s="636" cm="1">
        <f t="array" ref="O844">_xlfn.IFS(J844 = 77, N844*265, J844=19, N844, J844=69, N844*28, J844=61, N844*4, J844=96, N844*22200)</f>
        <v>0</v>
      </c>
    </row>
    <row r="845" spans="1:15" hidden="1">
      <c r="A845" s="631" t="s">
        <v>1415</v>
      </c>
      <c r="B845" s="631" t="s">
        <v>692</v>
      </c>
      <c r="C845" s="631" t="s">
        <v>1416</v>
      </c>
      <c r="D845" s="631" t="s">
        <v>1417</v>
      </c>
      <c r="E845" s="631" t="s">
        <v>1399</v>
      </c>
      <c r="F845" s="631" t="s">
        <v>1418</v>
      </c>
      <c r="G845" s="632" t="s">
        <v>514</v>
      </c>
      <c r="H845" s="631" t="s">
        <v>515</v>
      </c>
      <c r="I845" s="631" t="s">
        <v>535</v>
      </c>
      <c r="J845" s="631">
        <v>69</v>
      </c>
      <c r="K845" s="633">
        <v>0</v>
      </c>
      <c r="L845" s="634" t="s">
        <v>1401</v>
      </c>
      <c r="M845" s="635" t="s">
        <v>518</v>
      </c>
      <c r="N845" s="636">
        <v>0</v>
      </c>
      <c r="O845" s="636" cm="1">
        <f t="array" ref="O845">_xlfn.IFS(J845 = 77, N845*265, J845=19, N845, J845=69, N845*28, J845=61, N845*4, J845=96, N845*22200)</f>
        <v>0</v>
      </c>
    </row>
    <row r="846" spans="1:15" hidden="1">
      <c r="A846" s="631" t="s">
        <v>1419</v>
      </c>
      <c r="B846" s="631" t="s">
        <v>612</v>
      </c>
      <c r="C846" s="631" t="s">
        <v>612</v>
      </c>
      <c r="D846" s="631" t="s">
        <v>1419</v>
      </c>
      <c r="E846" s="631" t="s">
        <v>1399</v>
      </c>
      <c r="F846" s="631" t="s">
        <v>1408</v>
      </c>
      <c r="G846" s="632" t="s">
        <v>514</v>
      </c>
      <c r="H846" s="631" t="s">
        <v>515</v>
      </c>
      <c r="I846" s="631" t="s">
        <v>525</v>
      </c>
      <c r="J846" s="631">
        <v>19</v>
      </c>
      <c r="K846" s="633">
        <v>3692696</v>
      </c>
      <c r="L846" s="634" t="s">
        <v>1401</v>
      </c>
      <c r="M846" s="635" t="s">
        <v>518</v>
      </c>
      <c r="N846" s="636">
        <v>3692696</v>
      </c>
      <c r="O846" s="636" cm="1">
        <f t="array" ref="O846">_xlfn.IFS(J846 = 77, N846*265, J846=19, N846, J846=69, N846*28, J846=61, N846*4, J846=96, N846*22200)</f>
        <v>3692696</v>
      </c>
    </row>
    <row r="847" spans="1:15" hidden="1">
      <c r="A847" s="631" t="s">
        <v>1419</v>
      </c>
      <c r="B847" s="631" t="s">
        <v>612</v>
      </c>
      <c r="C847" s="631" t="s">
        <v>612</v>
      </c>
      <c r="D847" s="631" t="s">
        <v>1419</v>
      </c>
      <c r="E847" s="631" t="s">
        <v>1399</v>
      </c>
      <c r="F847" s="631" t="s">
        <v>1408</v>
      </c>
      <c r="G847" s="632" t="s">
        <v>514</v>
      </c>
      <c r="H847" s="631" t="s">
        <v>515</v>
      </c>
      <c r="I847" s="631" t="s">
        <v>516</v>
      </c>
      <c r="J847" s="631">
        <v>77</v>
      </c>
      <c r="K847" s="633">
        <v>0</v>
      </c>
      <c r="L847" s="634" t="s">
        <v>1401</v>
      </c>
      <c r="M847" s="635" t="s">
        <v>518</v>
      </c>
      <c r="N847" s="636">
        <v>0</v>
      </c>
      <c r="O847" s="636" cm="1">
        <f t="array" ref="O847">_xlfn.IFS(J847 = 77, N847*265, J847=19, N847, J847=69, N847*28, J847=61, N847*4, J847=96, N847*22200)</f>
        <v>0</v>
      </c>
    </row>
    <row r="848" spans="1:15" hidden="1">
      <c r="A848" s="631" t="s">
        <v>1419</v>
      </c>
      <c r="B848" s="631" t="s">
        <v>612</v>
      </c>
      <c r="C848" s="631" t="s">
        <v>612</v>
      </c>
      <c r="D848" s="631" t="s">
        <v>1419</v>
      </c>
      <c r="E848" s="631" t="s">
        <v>1399</v>
      </c>
      <c r="F848" s="631" t="s">
        <v>1408</v>
      </c>
      <c r="G848" s="632" t="s">
        <v>514</v>
      </c>
      <c r="H848" s="631" t="s">
        <v>515</v>
      </c>
      <c r="I848" s="631" t="s">
        <v>535</v>
      </c>
      <c r="J848" s="631">
        <v>69</v>
      </c>
      <c r="K848" s="633">
        <v>0</v>
      </c>
      <c r="L848" s="634" t="s">
        <v>1401</v>
      </c>
      <c r="M848" s="635" t="s">
        <v>518</v>
      </c>
      <c r="N848" s="636">
        <v>0</v>
      </c>
      <c r="O848" s="636" cm="1">
        <f t="array" ref="O848">_xlfn.IFS(J848 = 77, N848*265, J848=19, N848, J848=69, N848*28, J848=61, N848*4, J848=96, N848*22200)</f>
        <v>0</v>
      </c>
    </row>
    <row r="849" spans="1:15" hidden="1">
      <c r="A849" s="631" t="s">
        <v>1420</v>
      </c>
      <c r="B849" s="631" t="s">
        <v>915</v>
      </c>
      <c r="C849" s="631" t="s">
        <v>1421</v>
      </c>
      <c r="D849" s="631" t="s">
        <v>1422</v>
      </c>
      <c r="E849" s="631" t="s">
        <v>1399</v>
      </c>
      <c r="F849" s="631" t="s">
        <v>1418</v>
      </c>
      <c r="G849" s="632" t="s">
        <v>514</v>
      </c>
      <c r="H849" s="631" t="s">
        <v>515</v>
      </c>
      <c r="I849" s="631" t="s">
        <v>535</v>
      </c>
      <c r="J849" s="631">
        <v>69</v>
      </c>
      <c r="K849" s="633">
        <v>0</v>
      </c>
      <c r="L849" s="634" t="s">
        <v>1401</v>
      </c>
      <c r="M849" s="635" t="s">
        <v>518</v>
      </c>
      <c r="N849" s="636">
        <v>0</v>
      </c>
      <c r="O849" s="636" cm="1">
        <f t="array" ref="O849">_xlfn.IFS(J849 = 77, N849*265, J849=19, N849, J849=69, N849*28, J849=61, N849*4, J849=96, N849*22200)</f>
        <v>0</v>
      </c>
    </row>
    <row r="850" spans="1:15" hidden="1">
      <c r="A850" s="631" t="s">
        <v>1423</v>
      </c>
      <c r="B850" s="631" t="s">
        <v>643</v>
      </c>
      <c r="C850" s="631" t="s">
        <v>929</v>
      </c>
      <c r="D850" s="631" t="s">
        <v>1424</v>
      </c>
      <c r="E850" s="631" t="s">
        <v>1399</v>
      </c>
      <c r="F850" s="631" t="s">
        <v>1418</v>
      </c>
      <c r="G850" s="632" t="s">
        <v>514</v>
      </c>
      <c r="H850" s="631" t="s">
        <v>515</v>
      </c>
      <c r="I850" s="631" t="s">
        <v>540</v>
      </c>
      <c r="J850" s="631">
        <v>61</v>
      </c>
      <c r="K850" s="633">
        <v>18500</v>
      </c>
      <c r="L850" s="634" t="s">
        <v>1401</v>
      </c>
      <c r="M850" s="635" t="s">
        <v>518</v>
      </c>
      <c r="N850" s="636">
        <v>18500</v>
      </c>
      <c r="O850" s="636" cm="1">
        <f t="array" ref="O850">_xlfn.IFS(J850 = 77, N850*265, J850=19, N850, J850=69, N850*28, J850=61, N850*4, J850=96, N850*22200)</f>
        <v>74000</v>
      </c>
    </row>
    <row r="851" spans="1:15" hidden="1">
      <c r="A851" s="631" t="s">
        <v>1425</v>
      </c>
      <c r="B851" s="631" t="s">
        <v>675</v>
      </c>
      <c r="C851" s="631" t="s">
        <v>1296</v>
      </c>
      <c r="D851" s="631" t="s">
        <v>1425</v>
      </c>
      <c r="E851" s="631" t="s">
        <v>1399</v>
      </c>
      <c r="F851" s="631" t="s">
        <v>1418</v>
      </c>
      <c r="G851" s="632" t="s">
        <v>514</v>
      </c>
      <c r="H851" s="631" t="s">
        <v>515</v>
      </c>
      <c r="I851" s="631" t="s">
        <v>525</v>
      </c>
      <c r="J851" s="631">
        <v>19</v>
      </c>
      <c r="K851" s="633">
        <v>2270349</v>
      </c>
      <c r="L851" s="634" t="s">
        <v>1401</v>
      </c>
      <c r="M851" s="635" t="s">
        <v>518</v>
      </c>
      <c r="N851" s="636">
        <v>2270349</v>
      </c>
      <c r="O851" s="636" cm="1">
        <f t="array" ref="O851">_xlfn.IFS(J851 = 77, N851*265, J851=19, N851, J851=69, N851*28, J851=61, N851*4, J851=96, N851*22200)</f>
        <v>2270349</v>
      </c>
    </row>
    <row r="852" spans="1:15" hidden="1">
      <c r="A852" s="631" t="s">
        <v>1426</v>
      </c>
      <c r="B852" s="631" t="s">
        <v>781</v>
      </c>
      <c r="C852" s="631" t="s">
        <v>832</v>
      </c>
      <c r="D852" s="631" t="s">
        <v>1427</v>
      </c>
      <c r="E852" s="631" t="s">
        <v>1399</v>
      </c>
      <c r="F852" s="631" t="s">
        <v>1418</v>
      </c>
      <c r="G852" s="632" t="s">
        <v>514</v>
      </c>
      <c r="H852" s="631" t="s">
        <v>515</v>
      </c>
      <c r="I852" s="631" t="s">
        <v>535</v>
      </c>
      <c r="J852" s="631">
        <v>69</v>
      </c>
      <c r="K852" s="633">
        <v>0</v>
      </c>
      <c r="L852" s="634" t="s">
        <v>1401</v>
      </c>
      <c r="M852" s="635" t="s">
        <v>518</v>
      </c>
      <c r="N852" s="636">
        <v>0</v>
      </c>
      <c r="O852" s="636" cm="1">
        <f t="array" ref="O852">_xlfn.IFS(J852 = 77, N852*265, J852=19, N852, J852=69, N852*28, J852=61, N852*4, J852=96, N852*22200)</f>
        <v>0</v>
      </c>
    </row>
    <row r="853" spans="1:15" hidden="1">
      <c r="A853" s="631" t="s">
        <v>1428</v>
      </c>
      <c r="B853" s="631" t="s">
        <v>777</v>
      </c>
      <c r="C853" s="631" t="s">
        <v>852</v>
      </c>
      <c r="D853" s="631" t="s">
        <v>1429</v>
      </c>
      <c r="E853" s="631" t="s">
        <v>1399</v>
      </c>
      <c r="F853" s="631" t="s">
        <v>1418</v>
      </c>
      <c r="G853" s="632" t="s">
        <v>514</v>
      </c>
      <c r="H853" s="631" t="s">
        <v>515</v>
      </c>
      <c r="I853" s="631" t="s">
        <v>535</v>
      </c>
      <c r="J853" s="631">
        <v>69</v>
      </c>
      <c r="K853" s="633">
        <v>0</v>
      </c>
      <c r="L853" s="634" t="s">
        <v>1401</v>
      </c>
      <c r="M853" s="635" t="s">
        <v>518</v>
      </c>
      <c r="N853" s="636">
        <v>0</v>
      </c>
      <c r="O853" s="636" cm="1">
        <f t="array" ref="O853">_xlfn.IFS(J853 = 77, N853*265, J853=19, N853, J853=69, N853*28, J853=61, N853*4, J853=96, N853*22200)</f>
        <v>0</v>
      </c>
    </row>
    <row r="854" spans="1:15" hidden="1">
      <c r="A854" s="631" t="s">
        <v>1430</v>
      </c>
      <c r="B854" s="631" t="s">
        <v>592</v>
      </c>
      <c r="C854" s="631" t="s">
        <v>592</v>
      </c>
      <c r="D854" s="631" t="s">
        <v>1431</v>
      </c>
      <c r="E854" s="631" t="s">
        <v>1399</v>
      </c>
      <c r="F854" s="631" t="s">
        <v>1418</v>
      </c>
      <c r="G854" s="632" t="s">
        <v>514</v>
      </c>
      <c r="H854" s="631" t="s">
        <v>515</v>
      </c>
      <c r="I854" s="631" t="s">
        <v>525</v>
      </c>
      <c r="J854" s="631">
        <v>19</v>
      </c>
      <c r="K854" s="633">
        <v>0</v>
      </c>
      <c r="L854" s="634" t="s">
        <v>1401</v>
      </c>
      <c r="M854" s="635" t="s">
        <v>518</v>
      </c>
      <c r="N854" s="636">
        <v>0</v>
      </c>
      <c r="O854" s="636" cm="1">
        <f t="array" ref="O854">_xlfn.IFS(J854 = 77, N854*265, J854=19, N854, J854=69, N854*28, J854=61, N854*4, J854=96, N854*22200)</f>
        <v>0</v>
      </c>
    </row>
    <row r="855" spans="1:15" hidden="1">
      <c r="A855" s="631" t="s">
        <v>1423</v>
      </c>
      <c r="B855" s="631" t="s">
        <v>643</v>
      </c>
      <c r="C855" s="631" t="s">
        <v>929</v>
      </c>
      <c r="D855" s="631" t="s">
        <v>1424</v>
      </c>
      <c r="E855" s="631" t="s">
        <v>1399</v>
      </c>
      <c r="F855" s="631" t="s">
        <v>1418</v>
      </c>
      <c r="G855" s="632" t="s">
        <v>514</v>
      </c>
      <c r="H855" s="631" t="s">
        <v>515</v>
      </c>
      <c r="I855" s="631" t="s">
        <v>525</v>
      </c>
      <c r="J855" s="631">
        <v>19</v>
      </c>
      <c r="K855" s="633">
        <v>0</v>
      </c>
      <c r="L855" s="634" t="s">
        <v>1401</v>
      </c>
      <c r="M855" s="635" t="s">
        <v>518</v>
      </c>
      <c r="N855" s="636">
        <v>0</v>
      </c>
      <c r="O855" s="636" cm="1">
        <f t="array" ref="O855">_xlfn.IFS(J855 = 77, N855*265, J855=19, N855, J855=69, N855*28, J855=61, N855*4, J855=96, N855*22200)</f>
        <v>0</v>
      </c>
    </row>
    <row r="856" spans="1:15" hidden="1">
      <c r="A856" s="631" t="s">
        <v>1428</v>
      </c>
      <c r="B856" s="631" t="s">
        <v>777</v>
      </c>
      <c r="C856" s="631" t="s">
        <v>852</v>
      </c>
      <c r="D856" s="631" t="s">
        <v>1429</v>
      </c>
      <c r="E856" s="631" t="s">
        <v>1399</v>
      </c>
      <c r="F856" s="631" t="s">
        <v>1418</v>
      </c>
      <c r="G856" s="632" t="s">
        <v>514</v>
      </c>
      <c r="H856" s="631" t="s">
        <v>515</v>
      </c>
      <c r="I856" s="631" t="s">
        <v>525</v>
      </c>
      <c r="J856" s="631">
        <v>19</v>
      </c>
      <c r="K856" s="633">
        <v>0</v>
      </c>
      <c r="L856" s="634" t="s">
        <v>1401</v>
      </c>
      <c r="M856" s="635" t="s">
        <v>518</v>
      </c>
      <c r="N856" s="636">
        <v>0</v>
      </c>
      <c r="O856" s="636" cm="1">
        <f t="array" ref="O856">_xlfn.IFS(J856 = 77, N856*265, J856=19, N856, J856=69, N856*28, J856=61, N856*4, J856=96, N856*22200)</f>
        <v>0</v>
      </c>
    </row>
    <row r="857" spans="1:15" hidden="1">
      <c r="A857" s="631" t="s">
        <v>1432</v>
      </c>
      <c r="B857" s="631" t="s">
        <v>1322</v>
      </c>
      <c r="C857" s="631" t="s">
        <v>1322</v>
      </c>
      <c r="D857" s="631" t="s">
        <v>1433</v>
      </c>
      <c r="E857" s="631" t="s">
        <v>1399</v>
      </c>
      <c r="F857" s="631" t="s">
        <v>1418</v>
      </c>
      <c r="G857" s="632" t="s">
        <v>514</v>
      </c>
      <c r="H857" s="631" t="s">
        <v>515</v>
      </c>
      <c r="I857" s="631" t="s">
        <v>525</v>
      </c>
      <c r="J857" s="631">
        <v>19</v>
      </c>
      <c r="K857" s="633">
        <v>0</v>
      </c>
      <c r="L857" s="634" t="s">
        <v>1401</v>
      </c>
      <c r="M857" s="635" t="s">
        <v>518</v>
      </c>
      <c r="N857" s="636">
        <v>0</v>
      </c>
      <c r="O857" s="636" cm="1">
        <f t="array" ref="O857">_xlfn.IFS(J857 = 77, N857*265, J857=19, N857, J857=69, N857*28, J857=61, N857*4, J857=96, N857*22200)</f>
        <v>0</v>
      </c>
    </row>
    <row r="858" spans="1:15" hidden="1">
      <c r="A858" s="631" t="s">
        <v>1432</v>
      </c>
      <c r="B858" s="631" t="s">
        <v>1322</v>
      </c>
      <c r="C858" s="631" t="s">
        <v>1322</v>
      </c>
      <c r="D858" s="631" t="s">
        <v>1433</v>
      </c>
      <c r="E858" s="631" t="s">
        <v>1399</v>
      </c>
      <c r="F858" s="631" t="s">
        <v>1418</v>
      </c>
      <c r="G858" s="632" t="s">
        <v>514</v>
      </c>
      <c r="H858" s="631" t="s">
        <v>515</v>
      </c>
      <c r="I858" s="631" t="s">
        <v>516</v>
      </c>
      <c r="J858" s="631">
        <v>77</v>
      </c>
      <c r="K858" s="633">
        <v>0</v>
      </c>
      <c r="L858" s="634" t="s">
        <v>1401</v>
      </c>
      <c r="M858" s="635" t="s">
        <v>518</v>
      </c>
      <c r="N858" s="636">
        <v>0</v>
      </c>
      <c r="O858" s="636" cm="1">
        <f t="array" ref="O858">_xlfn.IFS(J858 = 77, N858*265, J858=19, N858, J858=69, N858*28, J858=61, N858*4, J858=96, N858*22200)</f>
        <v>0</v>
      </c>
    </row>
    <row r="859" spans="1:15" hidden="1">
      <c r="A859" s="631" t="s">
        <v>1432</v>
      </c>
      <c r="B859" s="631" t="s">
        <v>1322</v>
      </c>
      <c r="C859" s="631" t="s">
        <v>1322</v>
      </c>
      <c r="D859" s="631" t="s">
        <v>1433</v>
      </c>
      <c r="E859" s="631" t="s">
        <v>1399</v>
      </c>
      <c r="F859" s="631" t="s">
        <v>1418</v>
      </c>
      <c r="G859" s="632" t="s">
        <v>514</v>
      </c>
      <c r="H859" s="631" t="s">
        <v>515</v>
      </c>
      <c r="I859" s="631" t="s">
        <v>535</v>
      </c>
      <c r="J859" s="631">
        <v>69</v>
      </c>
      <c r="K859" s="633">
        <v>0</v>
      </c>
      <c r="L859" s="634" t="s">
        <v>1401</v>
      </c>
      <c r="M859" s="635" t="s">
        <v>518</v>
      </c>
      <c r="N859" s="636">
        <v>0</v>
      </c>
      <c r="O859" s="636" cm="1">
        <f t="array" ref="O859">_xlfn.IFS(J859 = 77, N859*265, J859=19, N859, J859=69, N859*28, J859=61, N859*4, J859=96, N859*22200)</f>
        <v>0</v>
      </c>
    </row>
    <row r="860" spans="1:15" hidden="1">
      <c r="A860" s="631" t="s">
        <v>1425</v>
      </c>
      <c r="B860" s="631" t="s">
        <v>675</v>
      </c>
      <c r="C860" s="631" t="s">
        <v>1296</v>
      </c>
      <c r="D860" s="631" t="s">
        <v>1425</v>
      </c>
      <c r="E860" s="631" t="s">
        <v>1399</v>
      </c>
      <c r="F860" s="631" t="s">
        <v>1418</v>
      </c>
      <c r="G860" s="632" t="s">
        <v>514</v>
      </c>
      <c r="H860" s="631" t="s">
        <v>515</v>
      </c>
      <c r="I860" s="631" t="s">
        <v>516</v>
      </c>
      <c r="J860" s="631">
        <v>77</v>
      </c>
      <c r="K860" s="633">
        <v>0</v>
      </c>
      <c r="L860" s="634" t="s">
        <v>1401</v>
      </c>
      <c r="M860" s="635" t="s">
        <v>518</v>
      </c>
      <c r="N860" s="636">
        <v>0</v>
      </c>
      <c r="O860" s="636" cm="1">
        <f t="array" ref="O860">_xlfn.IFS(J860 = 77, N860*265, J860=19, N860, J860=69, N860*28, J860=61, N860*4, J860=96, N860*22200)</f>
        <v>0</v>
      </c>
    </row>
    <row r="861" spans="1:15" hidden="1">
      <c r="A861" s="631" t="s">
        <v>1425</v>
      </c>
      <c r="B861" s="631" t="s">
        <v>675</v>
      </c>
      <c r="C861" s="631" t="s">
        <v>1296</v>
      </c>
      <c r="D861" s="631" t="s">
        <v>1425</v>
      </c>
      <c r="E861" s="631" t="s">
        <v>1399</v>
      </c>
      <c r="F861" s="631" t="s">
        <v>1418</v>
      </c>
      <c r="G861" s="632" t="s">
        <v>514</v>
      </c>
      <c r="H861" s="631" t="s">
        <v>515</v>
      </c>
      <c r="I861" s="631" t="s">
        <v>535</v>
      </c>
      <c r="J861" s="631">
        <v>69</v>
      </c>
      <c r="K861" s="633">
        <v>0</v>
      </c>
      <c r="L861" s="634" t="s">
        <v>1401</v>
      </c>
      <c r="M861" s="635" t="s">
        <v>518</v>
      </c>
      <c r="N861" s="636">
        <v>0</v>
      </c>
      <c r="O861" s="636" cm="1">
        <f t="array" ref="O861">_xlfn.IFS(J861 = 77, N861*265, J861=19, N861, J861=69, N861*28, J861=61, N861*4, J861=96, N861*22200)</f>
        <v>0</v>
      </c>
    </row>
    <row r="862" spans="1:15" hidden="1">
      <c r="A862" s="631" t="s">
        <v>1434</v>
      </c>
      <c r="B862" s="631" t="s">
        <v>592</v>
      </c>
      <c r="C862" s="631" t="s">
        <v>592</v>
      </c>
      <c r="D862" s="631" t="s">
        <v>1435</v>
      </c>
      <c r="E862" s="631" t="s">
        <v>1399</v>
      </c>
      <c r="F862" s="631" t="s">
        <v>1418</v>
      </c>
      <c r="G862" s="632" t="s">
        <v>514</v>
      </c>
      <c r="H862" s="631" t="s">
        <v>515</v>
      </c>
      <c r="I862" s="631" t="s">
        <v>540</v>
      </c>
      <c r="J862" s="631">
        <v>61</v>
      </c>
      <c r="K862" s="633">
        <v>115</v>
      </c>
      <c r="L862" s="634" t="s">
        <v>1401</v>
      </c>
      <c r="M862" s="635" t="s">
        <v>518</v>
      </c>
      <c r="N862" s="636">
        <v>115</v>
      </c>
      <c r="O862" s="636" cm="1">
        <f t="array" ref="O862">_xlfn.IFS(J862 = 77, N862*265, J862=19, N862, J862=69, N862*28, J862=61, N862*4, J862=96, N862*22200)</f>
        <v>460</v>
      </c>
    </row>
    <row r="863" spans="1:15" hidden="1">
      <c r="A863" s="631" t="s">
        <v>1434</v>
      </c>
      <c r="B863" s="631" t="s">
        <v>592</v>
      </c>
      <c r="C863" s="631" t="s">
        <v>592</v>
      </c>
      <c r="D863" s="631" t="s">
        <v>1435</v>
      </c>
      <c r="E863" s="631" t="s">
        <v>1399</v>
      </c>
      <c r="F863" s="631" t="s">
        <v>1418</v>
      </c>
      <c r="G863" s="632" t="s">
        <v>514</v>
      </c>
      <c r="H863" s="631" t="s">
        <v>515</v>
      </c>
      <c r="I863" s="631" t="s">
        <v>525</v>
      </c>
      <c r="J863" s="631">
        <v>19</v>
      </c>
      <c r="K863" s="633">
        <v>0</v>
      </c>
      <c r="L863" s="634" t="s">
        <v>1401</v>
      </c>
      <c r="M863" s="635" t="s">
        <v>518</v>
      </c>
      <c r="N863" s="636">
        <v>0</v>
      </c>
      <c r="O863" s="636" cm="1">
        <f t="array" ref="O863">_xlfn.IFS(J863 = 77, N863*265, J863=19, N863, J863=69, N863*28, J863=61, N863*4, J863=96, N863*22200)</f>
        <v>0</v>
      </c>
    </row>
    <row r="864" spans="1:15" hidden="1">
      <c r="A864" s="631" t="s">
        <v>1434</v>
      </c>
      <c r="B864" s="631" t="s">
        <v>592</v>
      </c>
      <c r="C864" s="631" t="s">
        <v>592</v>
      </c>
      <c r="D864" s="631" t="s">
        <v>1435</v>
      </c>
      <c r="E864" s="631" t="s">
        <v>1399</v>
      </c>
      <c r="F864" s="631" t="s">
        <v>1418</v>
      </c>
      <c r="G864" s="632" t="s">
        <v>514</v>
      </c>
      <c r="H864" s="631" t="s">
        <v>515</v>
      </c>
      <c r="I864" s="631" t="s">
        <v>516</v>
      </c>
      <c r="J864" s="631">
        <v>77</v>
      </c>
      <c r="K864" s="633">
        <v>0</v>
      </c>
      <c r="L864" s="634" t="s">
        <v>1401</v>
      </c>
      <c r="M864" s="635" t="s">
        <v>518</v>
      </c>
      <c r="N864" s="636">
        <v>0</v>
      </c>
      <c r="O864" s="636" cm="1">
        <f t="array" ref="O864">_xlfn.IFS(J864 = 77, N864*265, J864=19, N864, J864=69, N864*28, J864=61, N864*4, J864=96, N864*22200)</f>
        <v>0</v>
      </c>
    </row>
    <row r="865" spans="1:15" hidden="1">
      <c r="A865" s="631" t="s">
        <v>1434</v>
      </c>
      <c r="B865" s="631" t="s">
        <v>592</v>
      </c>
      <c r="C865" s="631" t="s">
        <v>592</v>
      </c>
      <c r="D865" s="631" t="s">
        <v>1435</v>
      </c>
      <c r="E865" s="631" t="s">
        <v>1399</v>
      </c>
      <c r="F865" s="631" t="s">
        <v>1418</v>
      </c>
      <c r="G865" s="632" t="s">
        <v>514</v>
      </c>
      <c r="H865" s="631" t="s">
        <v>515</v>
      </c>
      <c r="I865" s="631" t="s">
        <v>535</v>
      </c>
      <c r="J865" s="631">
        <v>69</v>
      </c>
      <c r="K865" s="633">
        <v>0</v>
      </c>
      <c r="L865" s="634" t="s">
        <v>1401</v>
      </c>
      <c r="M865" s="635" t="s">
        <v>518</v>
      </c>
      <c r="N865" s="636">
        <v>0</v>
      </c>
      <c r="O865" s="636" cm="1">
        <f t="array" ref="O865">_xlfn.IFS(J865 = 77, N865*265, J865=19, N865, J865=69, N865*28, J865=61, N865*4, J865=96, N865*22200)</f>
        <v>0</v>
      </c>
    </row>
    <row r="866" spans="1:15" hidden="1">
      <c r="A866" s="631" t="s">
        <v>1436</v>
      </c>
      <c r="B866" s="631" t="s">
        <v>1437</v>
      </c>
      <c r="C866" s="631" t="s">
        <v>1438</v>
      </c>
      <c r="D866" s="631" t="s">
        <v>1422</v>
      </c>
      <c r="E866" s="631" t="s">
        <v>1399</v>
      </c>
      <c r="F866" s="631" t="s">
        <v>1418</v>
      </c>
      <c r="G866" s="632" t="s">
        <v>514</v>
      </c>
      <c r="H866" s="631" t="s">
        <v>515</v>
      </c>
      <c r="I866" s="631" t="s">
        <v>525</v>
      </c>
      <c r="J866" s="631">
        <v>19</v>
      </c>
      <c r="K866" s="633">
        <v>0</v>
      </c>
      <c r="L866" s="634" t="s">
        <v>1401</v>
      </c>
      <c r="M866" s="635" t="s">
        <v>518</v>
      </c>
      <c r="N866" s="636">
        <v>0</v>
      </c>
      <c r="O866" s="636" cm="1">
        <f t="array" ref="O866">_xlfn.IFS(J866 = 77, N866*265, J866=19, N866, J866=69, N866*28, J866=61, N866*4, J866=96, N866*22200)</f>
        <v>0</v>
      </c>
    </row>
    <row r="867" spans="1:15" hidden="1">
      <c r="A867" s="631" t="s">
        <v>1420</v>
      </c>
      <c r="B867" s="631" t="s">
        <v>915</v>
      </c>
      <c r="C867" s="631" t="s">
        <v>1421</v>
      </c>
      <c r="D867" s="631" t="s">
        <v>1422</v>
      </c>
      <c r="E867" s="631" t="s">
        <v>1399</v>
      </c>
      <c r="F867" s="631" t="s">
        <v>1418</v>
      </c>
      <c r="G867" s="632" t="s">
        <v>514</v>
      </c>
      <c r="H867" s="631" t="s">
        <v>515</v>
      </c>
      <c r="I867" s="631" t="s">
        <v>525</v>
      </c>
      <c r="J867" s="631">
        <v>19</v>
      </c>
      <c r="K867" s="633">
        <v>0</v>
      </c>
      <c r="L867" s="634" t="s">
        <v>1401</v>
      </c>
      <c r="M867" s="635" t="s">
        <v>518</v>
      </c>
      <c r="N867" s="636">
        <v>0</v>
      </c>
      <c r="O867" s="636" cm="1">
        <f t="array" ref="O867">_xlfn.IFS(J867 = 77, N867*265, J867=19, N867, J867=69, N867*28, J867=61, N867*4, J867=96, N867*22200)</f>
        <v>0</v>
      </c>
    </row>
    <row r="868" spans="1:15" hidden="1">
      <c r="A868" s="631" t="s">
        <v>1420</v>
      </c>
      <c r="B868" s="631" t="s">
        <v>915</v>
      </c>
      <c r="C868" s="631" t="s">
        <v>1421</v>
      </c>
      <c r="D868" s="631" t="s">
        <v>1422</v>
      </c>
      <c r="E868" s="631" t="s">
        <v>1399</v>
      </c>
      <c r="F868" s="631" t="s">
        <v>1418</v>
      </c>
      <c r="G868" s="632" t="s">
        <v>514</v>
      </c>
      <c r="H868" s="631" t="s">
        <v>515</v>
      </c>
      <c r="I868" s="631" t="s">
        <v>516</v>
      </c>
      <c r="J868" s="631">
        <v>77</v>
      </c>
      <c r="K868" s="633">
        <v>0</v>
      </c>
      <c r="L868" s="634" t="s">
        <v>1401</v>
      </c>
      <c r="M868" s="635" t="s">
        <v>518</v>
      </c>
      <c r="N868" s="636">
        <v>0</v>
      </c>
      <c r="O868" s="636" cm="1">
        <f t="array" ref="O868">_xlfn.IFS(J868 = 77, N868*265, J868=19, N868, J868=69, N868*28, J868=61, N868*4, J868=96, N868*22200)</f>
        <v>0</v>
      </c>
    </row>
    <row r="869" spans="1:15" hidden="1">
      <c r="A869" s="631" t="s">
        <v>1426</v>
      </c>
      <c r="B869" s="631" t="s">
        <v>781</v>
      </c>
      <c r="C869" s="631" t="s">
        <v>832</v>
      </c>
      <c r="D869" s="631" t="s">
        <v>1427</v>
      </c>
      <c r="E869" s="631" t="s">
        <v>1399</v>
      </c>
      <c r="F869" s="631" t="s">
        <v>1418</v>
      </c>
      <c r="G869" s="632" t="s">
        <v>514</v>
      </c>
      <c r="H869" s="631" t="s">
        <v>515</v>
      </c>
      <c r="I869" s="631" t="s">
        <v>525</v>
      </c>
      <c r="J869" s="631">
        <v>19</v>
      </c>
      <c r="K869" s="633">
        <v>1013088</v>
      </c>
      <c r="L869" s="634" t="s">
        <v>1401</v>
      </c>
      <c r="M869" s="635" t="s">
        <v>518</v>
      </c>
      <c r="N869" s="636">
        <v>1013088</v>
      </c>
      <c r="O869" s="636" cm="1">
        <f t="array" ref="O869">_xlfn.IFS(J869 = 77, N869*265, J869=19, N869, J869=69, N869*28, J869=61, N869*4, J869=96, N869*22200)</f>
        <v>1013088</v>
      </c>
    </row>
    <row r="870" spans="1:15" hidden="1">
      <c r="A870" s="631" t="s">
        <v>1439</v>
      </c>
      <c r="B870" s="631" t="s">
        <v>761</v>
      </c>
      <c r="C870" s="631" t="s">
        <v>774</v>
      </c>
      <c r="D870" s="631" t="s">
        <v>1427</v>
      </c>
      <c r="E870" s="631" t="s">
        <v>1399</v>
      </c>
      <c r="F870" s="631" t="s">
        <v>1418</v>
      </c>
      <c r="G870" s="632" t="s">
        <v>514</v>
      </c>
      <c r="H870" s="631" t="s">
        <v>515</v>
      </c>
      <c r="I870" s="631" t="s">
        <v>525</v>
      </c>
      <c r="J870" s="631">
        <v>19</v>
      </c>
      <c r="K870" s="633">
        <v>11793618</v>
      </c>
      <c r="L870" s="634" t="s">
        <v>1401</v>
      </c>
      <c r="M870" s="635" t="s">
        <v>518</v>
      </c>
      <c r="N870" s="636">
        <v>11793618</v>
      </c>
      <c r="O870" s="636" cm="1">
        <f t="array" ref="O870">_xlfn.IFS(J870 = 77, N870*265, J870=19, N870, J870=69, N870*28, J870=61, N870*4, J870=96, N870*22200)</f>
        <v>11793618</v>
      </c>
    </row>
    <row r="871" spans="1:15" hidden="1">
      <c r="A871" s="631" t="s">
        <v>1439</v>
      </c>
      <c r="B871" s="631" t="s">
        <v>761</v>
      </c>
      <c r="C871" s="631" t="s">
        <v>774</v>
      </c>
      <c r="D871" s="631" t="s">
        <v>1427</v>
      </c>
      <c r="E871" s="631" t="s">
        <v>1399</v>
      </c>
      <c r="F871" s="631" t="s">
        <v>1418</v>
      </c>
      <c r="G871" s="632" t="s">
        <v>514</v>
      </c>
      <c r="H871" s="631" t="s">
        <v>515</v>
      </c>
      <c r="I871" s="631" t="s">
        <v>516</v>
      </c>
      <c r="J871" s="631">
        <v>77</v>
      </c>
      <c r="K871" s="633">
        <v>0</v>
      </c>
      <c r="L871" s="634" t="s">
        <v>1401</v>
      </c>
      <c r="M871" s="635" t="s">
        <v>518</v>
      </c>
      <c r="N871" s="636">
        <v>0</v>
      </c>
      <c r="O871" s="636" cm="1">
        <f t="array" ref="O871">_xlfn.IFS(J871 = 77, N871*265, J871=19, N871, J871=69, N871*28, J871=61, N871*4, J871=96, N871*22200)</f>
        <v>0</v>
      </c>
    </row>
    <row r="872" spans="1:15" hidden="1">
      <c r="A872" s="631" t="s">
        <v>1439</v>
      </c>
      <c r="B872" s="631" t="s">
        <v>761</v>
      </c>
      <c r="C872" s="631" t="s">
        <v>774</v>
      </c>
      <c r="D872" s="631" t="s">
        <v>1427</v>
      </c>
      <c r="E872" s="631" t="s">
        <v>1399</v>
      </c>
      <c r="F872" s="631" t="s">
        <v>1418</v>
      </c>
      <c r="G872" s="632" t="s">
        <v>514</v>
      </c>
      <c r="H872" s="631" t="s">
        <v>515</v>
      </c>
      <c r="I872" s="631" t="s">
        <v>535</v>
      </c>
      <c r="J872" s="631">
        <v>69</v>
      </c>
      <c r="K872" s="633">
        <v>0</v>
      </c>
      <c r="L872" s="634" t="s">
        <v>1401</v>
      </c>
      <c r="M872" s="635" t="s">
        <v>518</v>
      </c>
      <c r="N872" s="636">
        <v>0</v>
      </c>
      <c r="O872" s="636" cm="1">
        <f t="array" ref="O872">_xlfn.IFS(J872 = 77, N872*265, J872=19, N872, J872=69, N872*28, J872=61, N872*4, J872=96, N872*22200)</f>
        <v>0</v>
      </c>
    </row>
    <row r="873" spans="1:15" hidden="1">
      <c r="A873" s="631" t="s">
        <v>1440</v>
      </c>
      <c r="B873" s="631" t="s">
        <v>781</v>
      </c>
      <c r="C873" s="631" t="s">
        <v>1441</v>
      </c>
      <c r="D873" s="631" t="s">
        <v>1442</v>
      </c>
      <c r="E873" s="631" t="s">
        <v>1399</v>
      </c>
      <c r="F873" s="631" t="s">
        <v>1408</v>
      </c>
      <c r="G873" s="632" t="s">
        <v>514</v>
      </c>
      <c r="H873" s="631" t="s">
        <v>515</v>
      </c>
      <c r="I873" s="631" t="s">
        <v>540</v>
      </c>
      <c r="J873" s="631">
        <v>61</v>
      </c>
      <c r="K873" s="633">
        <v>0</v>
      </c>
      <c r="L873" s="634" t="s">
        <v>1401</v>
      </c>
      <c r="M873" s="635" t="s">
        <v>518</v>
      </c>
      <c r="N873" s="636">
        <v>0</v>
      </c>
      <c r="O873" s="636" cm="1">
        <f t="array" ref="O873">_xlfn.IFS(J873 = 77, N873*265, J873=19, N873, J873=69, N873*28, J873=61, N873*4, J873=96, N873*22200)</f>
        <v>0</v>
      </c>
    </row>
    <row r="874" spans="1:15" hidden="1">
      <c r="A874" s="631" t="s">
        <v>1440</v>
      </c>
      <c r="B874" s="631" t="s">
        <v>781</v>
      </c>
      <c r="C874" s="631" t="s">
        <v>1441</v>
      </c>
      <c r="D874" s="631" t="s">
        <v>1442</v>
      </c>
      <c r="E874" s="631" t="s">
        <v>1399</v>
      </c>
      <c r="F874" s="631" t="s">
        <v>1408</v>
      </c>
      <c r="G874" s="632" t="s">
        <v>514</v>
      </c>
      <c r="H874" s="631" t="s">
        <v>515</v>
      </c>
      <c r="I874" s="631" t="s">
        <v>525</v>
      </c>
      <c r="J874" s="631">
        <v>19</v>
      </c>
      <c r="K874" s="633">
        <v>14080790</v>
      </c>
      <c r="L874" s="634" t="s">
        <v>1401</v>
      </c>
      <c r="M874" s="635" t="s">
        <v>518</v>
      </c>
      <c r="N874" s="636">
        <v>14080790</v>
      </c>
      <c r="O874" s="636" cm="1">
        <f t="array" ref="O874">_xlfn.IFS(J874 = 77, N874*265, J874=19, N874, J874=69, N874*28, J874=61, N874*4, J874=96, N874*22200)</f>
        <v>14080790</v>
      </c>
    </row>
    <row r="875" spans="1:15" hidden="1">
      <c r="A875" s="631" t="s">
        <v>1440</v>
      </c>
      <c r="B875" s="631" t="s">
        <v>781</v>
      </c>
      <c r="C875" s="631" t="s">
        <v>1441</v>
      </c>
      <c r="D875" s="631" t="s">
        <v>1442</v>
      </c>
      <c r="E875" s="631" t="s">
        <v>1399</v>
      </c>
      <c r="F875" s="631" t="s">
        <v>1408</v>
      </c>
      <c r="G875" s="632" t="s">
        <v>514</v>
      </c>
      <c r="H875" s="631" t="s">
        <v>515</v>
      </c>
      <c r="I875" s="631" t="s">
        <v>516</v>
      </c>
      <c r="J875" s="631">
        <v>77</v>
      </c>
      <c r="K875" s="633">
        <v>0</v>
      </c>
      <c r="L875" s="634" t="s">
        <v>1401</v>
      </c>
      <c r="M875" s="635" t="s">
        <v>518</v>
      </c>
      <c r="N875" s="636">
        <v>0</v>
      </c>
      <c r="O875" s="636" cm="1">
        <f t="array" ref="O875">_xlfn.IFS(J875 = 77, N875*265, J875=19, N875, J875=69, N875*28, J875=61, N875*4, J875=96, N875*22200)</f>
        <v>0</v>
      </c>
    </row>
    <row r="876" spans="1:15" hidden="1">
      <c r="A876" s="631" t="s">
        <v>1440</v>
      </c>
      <c r="B876" s="631" t="s">
        <v>781</v>
      </c>
      <c r="C876" s="631" t="s">
        <v>1441</v>
      </c>
      <c r="D876" s="631" t="s">
        <v>1442</v>
      </c>
      <c r="E876" s="631" t="s">
        <v>1399</v>
      </c>
      <c r="F876" s="631" t="s">
        <v>1408</v>
      </c>
      <c r="G876" s="632" t="s">
        <v>514</v>
      </c>
      <c r="H876" s="631" t="s">
        <v>515</v>
      </c>
      <c r="I876" s="631" t="s">
        <v>535</v>
      </c>
      <c r="J876" s="631">
        <v>69</v>
      </c>
      <c r="K876" s="633">
        <v>0</v>
      </c>
      <c r="L876" s="634" t="s">
        <v>1401</v>
      </c>
      <c r="M876" s="635" t="s">
        <v>518</v>
      </c>
      <c r="N876" s="636">
        <v>0</v>
      </c>
      <c r="O876" s="636" cm="1">
        <f t="array" ref="O876">_xlfn.IFS(J876 = 77, N876*265, J876=19, N876, J876=69, N876*28, J876=61, N876*4, J876=96, N876*22200)</f>
        <v>0</v>
      </c>
    </row>
    <row r="877" spans="1:15" hidden="1">
      <c r="A877" s="631" t="s">
        <v>1443</v>
      </c>
      <c r="B877" s="631" t="s">
        <v>510</v>
      </c>
      <c r="C877" s="631" t="s">
        <v>510</v>
      </c>
      <c r="D877" s="631" t="s">
        <v>1444</v>
      </c>
      <c r="E877" s="631" t="s">
        <v>1399</v>
      </c>
      <c r="F877" s="631" t="s">
        <v>1408</v>
      </c>
      <c r="G877" s="632" t="s">
        <v>514</v>
      </c>
      <c r="H877" s="631" t="s">
        <v>515</v>
      </c>
      <c r="I877" s="631" t="s">
        <v>525</v>
      </c>
      <c r="J877" s="631">
        <v>19</v>
      </c>
      <c r="K877" s="633">
        <v>27690358</v>
      </c>
      <c r="L877" s="634" t="s">
        <v>1401</v>
      </c>
      <c r="M877" s="635" t="s">
        <v>518</v>
      </c>
      <c r="N877" s="636">
        <v>27690358</v>
      </c>
      <c r="O877" s="636" cm="1">
        <f t="array" ref="O877">_xlfn.IFS(J877 = 77, N877*265, J877=19, N877, J877=69, N877*28, J877=61, N877*4, J877=96, N877*22200)</f>
        <v>27690358</v>
      </c>
    </row>
    <row r="878" spans="1:15" hidden="1">
      <c r="A878" s="631" t="s">
        <v>1443</v>
      </c>
      <c r="B878" s="631" t="s">
        <v>510</v>
      </c>
      <c r="C878" s="631" t="s">
        <v>510</v>
      </c>
      <c r="D878" s="631" t="s">
        <v>1444</v>
      </c>
      <c r="E878" s="631" t="s">
        <v>1399</v>
      </c>
      <c r="F878" s="631" t="s">
        <v>1408</v>
      </c>
      <c r="G878" s="632" t="s">
        <v>514</v>
      </c>
      <c r="H878" s="631" t="s">
        <v>515</v>
      </c>
      <c r="I878" s="631" t="s">
        <v>535</v>
      </c>
      <c r="J878" s="631">
        <v>69</v>
      </c>
      <c r="K878" s="633">
        <v>0</v>
      </c>
      <c r="L878" s="634" t="s">
        <v>1401</v>
      </c>
      <c r="M878" s="635" t="s">
        <v>518</v>
      </c>
      <c r="N878" s="636">
        <v>0</v>
      </c>
      <c r="O878" s="636" cm="1">
        <f t="array" ref="O878">_xlfn.IFS(J878 = 77, N878*265, J878=19, N878, J878=69, N878*28, J878=61, N878*4, J878=96, N878*22200)</f>
        <v>0</v>
      </c>
    </row>
    <row r="879" spans="1:15" hidden="1">
      <c r="A879" s="631" t="s">
        <v>1402</v>
      </c>
      <c r="B879" s="631" t="s">
        <v>1403</v>
      </c>
      <c r="C879" s="631" t="s">
        <v>1404</v>
      </c>
      <c r="D879" s="631" t="s">
        <v>1405</v>
      </c>
      <c r="E879" s="631" t="s">
        <v>1399</v>
      </c>
      <c r="F879" s="631" t="s">
        <v>1400</v>
      </c>
      <c r="G879" s="632" t="s">
        <v>514</v>
      </c>
      <c r="H879" s="631" t="s">
        <v>515</v>
      </c>
      <c r="I879" s="631" t="s">
        <v>535</v>
      </c>
      <c r="J879" s="631">
        <v>69</v>
      </c>
      <c r="K879" s="633">
        <v>11169</v>
      </c>
      <c r="L879" s="634" t="s">
        <v>1401</v>
      </c>
      <c r="M879" s="635" t="s">
        <v>518</v>
      </c>
      <c r="N879" s="636">
        <v>11169</v>
      </c>
      <c r="O879" s="636" cm="1">
        <f t="array" ref="O879">_xlfn.IFS(J879 = 77, N879*265, J879=19, N879, J879=69, N879*28, J879=61, N879*4, J879=96, N879*22200)</f>
        <v>312732</v>
      </c>
    </row>
    <row r="880" spans="1:15" hidden="1">
      <c r="A880" s="631" t="s">
        <v>1445</v>
      </c>
      <c r="B880" s="631" t="s">
        <v>617</v>
      </c>
      <c r="C880" s="631" t="s">
        <v>1446</v>
      </c>
      <c r="D880" s="631" t="s">
        <v>1447</v>
      </c>
      <c r="E880" s="631" t="s">
        <v>1399</v>
      </c>
      <c r="F880" s="631" t="s">
        <v>1400</v>
      </c>
      <c r="G880" s="632" t="s">
        <v>514</v>
      </c>
      <c r="H880" s="631" t="s">
        <v>515</v>
      </c>
      <c r="I880" s="631" t="s">
        <v>525</v>
      </c>
      <c r="J880" s="631">
        <v>19</v>
      </c>
      <c r="K880" s="633">
        <v>8283130</v>
      </c>
      <c r="L880" s="634" t="s">
        <v>1401</v>
      </c>
      <c r="M880" s="635" t="s">
        <v>518</v>
      </c>
      <c r="N880" s="636">
        <v>8283130</v>
      </c>
      <c r="O880" s="636" cm="1">
        <f t="array" ref="O880">_xlfn.IFS(J880 = 77, N880*265, J880=19, N880, J880=69, N880*28, J880=61, N880*4, J880=96, N880*22200)</f>
        <v>8283130</v>
      </c>
    </row>
    <row r="881" spans="1:15" hidden="1">
      <c r="A881" s="631" t="s">
        <v>1445</v>
      </c>
      <c r="B881" s="631" t="s">
        <v>617</v>
      </c>
      <c r="C881" s="631" t="s">
        <v>1446</v>
      </c>
      <c r="D881" s="631" t="s">
        <v>1447</v>
      </c>
      <c r="E881" s="631" t="s">
        <v>1399</v>
      </c>
      <c r="F881" s="631" t="s">
        <v>1400</v>
      </c>
      <c r="G881" s="632" t="s">
        <v>514</v>
      </c>
      <c r="H881" s="631" t="s">
        <v>515</v>
      </c>
      <c r="I881" s="631" t="s">
        <v>516</v>
      </c>
      <c r="J881" s="631">
        <v>77</v>
      </c>
      <c r="K881" s="633">
        <v>0</v>
      </c>
      <c r="L881" s="634" t="s">
        <v>1401</v>
      </c>
      <c r="M881" s="635" t="s">
        <v>518</v>
      </c>
      <c r="N881" s="636">
        <v>0</v>
      </c>
      <c r="O881" s="636" cm="1">
        <f t="array" ref="O881">_xlfn.IFS(J881 = 77, N881*265, J881=19, N881, J881=69, N881*28, J881=61, N881*4, J881=96, N881*22200)</f>
        <v>0</v>
      </c>
    </row>
    <row r="882" spans="1:15" hidden="1">
      <c r="A882" s="631" t="s">
        <v>1445</v>
      </c>
      <c r="B882" s="631" t="s">
        <v>617</v>
      </c>
      <c r="C882" s="631" t="s">
        <v>1446</v>
      </c>
      <c r="D882" s="631" t="s">
        <v>1447</v>
      </c>
      <c r="E882" s="631" t="s">
        <v>1399</v>
      </c>
      <c r="F882" s="631" t="s">
        <v>1400</v>
      </c>
      <c r="G882" s="632" t="s">
        <v>514</v>
      </c>
      <c r="H882" s="631" t="s">
        <v>515</v>
      </c>
      <c r="I882" s="631" t="s">
        <v>535</v>
      </c>
      <c r="J882" s="631">
        <v>69</v>
      </c>
      <c r="K882" s="633">
        <v>0</v>
      </c>
      <c r="L882" s="634" t="s">
        <v>1401</v>
      </c>
      <c r="M882" s="635" t="s">
        <v>518</v>
      </c>
      <c r="N882" s="636">
        <v>0</v>
      </c>
      <c r="O882" s="636" cm="1">
        <f t="array" ref="O882">_xlfn.IFS(J882 = 77, N882*265, J882=19, N882, J882=69, N882*28, J882=61, N882*4, J882=96, N882*22200)</f>
        <v>0</v>
      </c>
    </row>
    <row r="883" spans="1:15" hidden="1">
      <c r="A883" s="631" t="s">
        <v>1448</v>
      </c>
      <c r="B883" s="631" t="s">
        <v>643</v>
      </c>
      <c r="C883" s="631" t="s">
        <v>1449</v>
      </c>
      <c r="D883" s="631" t="s">
        <v>1448</v>
      </c>
      <c r="E883" s="631" t="s">
        <v>1399</v>
      </c>
      <c r="F883" s="631" t="s">
        <v>1400</v>
      </c>
      <c r="G883" s="632" t="s">
        <v>514</v>
      </c>
      <c r="H883" s="631" t="s">
        <v>515</v>
      </c>
      <c r="I883" s="631" t="s">
        <v>525</v>
      </c>
      <c r="J883" s="631">
        <v>19</v>
      </c>
      <c r="K883" s="633">
        <v>10643435</v>
      </c>
      <c r="L883" s="634" t="s">
        <v>1401</v>
      </c>
      <c r="M883" s="635" t="s">
        <v>518</v>
      </c>
      <c r="N883" s="636">
        <v>10643435</v>
      </c>
      <c r="O883" s="636" cm="1">
        <f t="array" ref="O883">_xlfn.IFS(J883 = 77, N883*265, J883=19, N883, J883=69, N883*28, J883=61, N883*4, J883=96, N883*22200)</f>
        <v>10643435</v>
      </c>
    </row>
    <row r="884" spans="1:15" hidden="1">
      <c r="A884" s="631" t="s">
        <v>1448</v>
      </c>
      <c r="B884" s="631" t="s">
        <v>643</v>
      </c>
      <c r="C884" s="631" t="s">
        <v>1449</v>
      </c>
      <c r="D884" s="631" t="s">
        <v>1448</v>
      </c>
      <c r="E884" s="631" t="s">
        <v>1399</v>
      </c>
      <c r="F884" s="631" t="s">
        <v>1400</v>
      </c>
      <c r="G884" s="632" t="s">
        <v>514</v>
      </c>
      <c r="H884" s="631" t="s">
        <v>515</v>
      </c>
      <c r="I884" s="631" t="s">
        <v>516</v>
      </c>
      <c r="J884" s="631">
        <v>77</v>
      </c>
      <c r="K884" s="633">
        <v>0</v>
      </c>
      <c r="L884" s="634" t="s">
        <v>1401</v>
      </c>
      <c r="M884" s="635" t="s">
        <v>518</v>
      </c>
      <c r="N884" s="636">
        <v>0</v>
      </c>
      <c r="O884" s="636" cm="1">
        <f t="array" ref="O884">_xlfn.IFS(J884 = 77, N884*265, J884=19, N884, J884=69, N884*28, J884=61, N884*4, J884=96, N884*22200)</f>
        <v>0</v>
      </c>
    </row>
    <row r="885" spans="1:15" hidden="1">
      <c r="A885" s="631" t="s">
        <v>1448</v>
      </c>
      <c r="B885" s="631" t="s">
        <v>643</v>
      </c>
      <c r="C885" s="631" t="s">
        <v>1449</v>
      </c>
      <c r="D885" s="631" t="s">
        <v>1448</v>
      </c>
      <c r="E885" s="631" t="s">
        <v>1399</v>
      </c>
      <c r="F885" s="631" t="s">
        <v>1400</v>
      </c>
      <c r="G885" s="632" t="s">
        <v>514</v>
      </c>
      <c r="H885" s="631" t="s">
        <v>515</v>
      </c>
      <c r="I885" s="631" t="s">
        <v>535</v>
      </c>
      <c r="J885" s="631">
        <v>69</v>
      </c>
      <c r="K885" s="633">
        <v>0</v>
      </c>
      <c r="L885" s="634" t="s">
        <v>1401</v>
      </c>
      <c r="M885" s="635" t="s">
        <v>518</v>
      </c>
      <c r="N885" s="636">
        <v>0</v>
      </c>
      <c r="O885" s="636" cm="1">
        <f t="array" ref="O885">_xlfn.IFS(J885 = 77, N885*265, J885=19, N885, J885=69, N885*28, J885=61, N885*4, J885=96, N885*22200)</f>
        <v>0</v>
      </c>
    </row>
    <row r="886" spans="1:15" hidden="1">
      <c r="A886" s="631" t="s">
        <v>1398</v>
      </c>
      <c r="B886" s="631" t="s">
        <v>1090</v>
      </c>
      <c r="C886" s="631" t="s">
        <v>1090</v>
      </c>
      <c r="D886" s="631" t="s">
        <v>1398</v>
      </c>
      <c r="E886" s="631" t="s">
        <v>1399</v>
      </c>
      <c r="F886" s="631" t="s">
        <v>1400</v>
      </c>
      <c r="G886" s="632" t="s">
        <v>514</v>
      </c>
      <c r="H886" s="631" t="s">
        <v>515</v>
      </c>
      <c r="I886" s="631" t="s">
        <v>525</v>
      </c>
      <c r="J886" s="631">
        <v>19</v>
      </c>
      <c r="K886" s="633">
        <v>12954239</v>
      </c>
      <c r="L886" s="634" t="s">
        <v>1401</v>
      </c>
      <c r="M886" s="635" t="s">
        <v>518</v>
      </c>
      <c r="N886" s="636">
        <v>12954239</v>
      </c>
      <c r="O886" s="636" cm="1">
        <f t="array" ref="O886">_xlfn.IFS(J886 = 77, N886*265, J886=19, N886, J886=69, N886*28, J886=61, N886*4, J886=96, N886*22200)</f>
        <v>12954239</v>
      </c>
    </row>
    <row r="887" spans="1:15" hidden="1">
      <c r="A887" s="631" t="s">
        <v>1398</v>
      </c>
      <c r="B887" s="631" t="s">
        <v>1090</v>
      </c>
      <c r="C887" s="631" t="s">
        <v>1090</v>
      </c>
      <c r="D887" s="631" t="s">
        <v>1398</v>
      </c>
      <c r="E887" s="631" t="s">
        <v>1399</v>
      </c>
      <c r="F887" s="631" t="s">
        <v>1400</v>
      </c>
      <c r="G887" s="632" t="s">
        <v>514</v>
      </c>
      <c r="H887" s="631" t="s">
        <v>515</v>
      </c>
      <c r="I887" s="631" t="s">
        <v>516</v>
      </c>
      <c r="J887" s="631">
        <v>77</v>
      </c>
      <c r="K887" s="633">
        <v>0</v>
      </c>
      <c r="L887" s="634" t="s">
        <v>1401</v>
      </c>
      <c r="M887" s="635" t="s">
        <v>518</v>
      </c>
      <c r="N887" s="636">
        <v>0</v>
      </c>
      <c r="O887" s="636" cm="1">
        <f t="array" ref="O887">_xlfn.IFS(J887 = 77, N887*265, J887=19, N887, J887=69, N887*28, J887=61, N887*4, J887=96, N887*22200)</f>
        <v>0</v>
      </c>
    </row>
    <row r="888" spans="1:15" hidden="1">
      <c r="A888" s="631" t="s">
        <v>1397</v>
      </c>
      <c r="B888" s="631" t="s">
        <v>566</v>
      </c>
      <c r="C888" s="631" t="s">
        <v>567</v>
      </c>
      <c r="D888" s="631" t="s">
        <v>1398</v>
      </c>
      <c r="E888" s="631" t="s">
        <v>1399</v>
      </c>
      <c r="F888" s="631" t="s">
        <v>1400</v>
      </c>
      <c r="G888" s="632" t="s">
        <v>514</v>
      </c>
      <c r="H888" s="631" t="s">
        <v>515</v>
      </c>
      <c r="I888" s="631" t="s">
        <v>516</v>
      </c>
      <c r="J888" s="631">
        <v>77</v>
      </c>
      <c r="K888" s="633">
        <v>0</v>
      </c>
      <c r="L888" s="634" t="s">
        <v>1401</v>
      </c>
      <c r="M888" s="635" t="s">
        <v>518</v>
      </c>
      <c r="N888" s="636">
        <v>0</v>
      </c>
      <c r="O888" s="636" cm="1">
        <f t="array" ref="O888">_xlfn.IFS(J888 = 77, N888*265, J888=19, N888, J888=69, N888*28, J888=61, N888*4, J888=96, N888*22200)</f>
        <v>0</v>
      </c>
    </row>
    <row r="889" spans="1:15" hidden="1">
      <c r="A889" s="631" t="s">
        <v>1398</v>
      </c>
      <c r="B889" s="631" t="s">
        <v>1090</v>
      </c>
      <c r="C889" s="631" t="s">
        <v>1090</v>
      </c>
      <c r="D889" s="631" t="s">
        <v>1398</v>
      </c>
      <c r="E889" s="631" t="s">
        <v>1399</v>
      </c>
      <c r="F889" s="631" t="s">
        <v>1400</v>
      </c>
      <c r="G889" s="632" t="s">
        <v>514</v>
      </c>
      <c r="H889" s="631" t="s">
        <v>515</v>
      </c>
      <c r="I889" s="631" t="s">
        <v>535</v>
      </c>
      <c r="J889" s="631">
        <v>69</v>
      </c>
      <c r="K889" s="633">
        <v>0</v>
      </c>
      <c r="L889" s="634" t="s">
        <v>1401</v>
      </c>
      <c r="M889" s="635" t="s">
        <v>518</v>
      </c>
      <c r="N889" s="636">
        <v>0</v>
      </c>
      <c r="O889" s="636" cm="1">
        <f t="array" ref="O889">_xlfn.IFS(J889 = 77, N889*265, J889=19, N889, J889=69, N889*28, J889=61, N889*4, J889=96, N889*22200)</f>
        <v>0</v>
      </c>
    </row>
    <row r="890" spans="1:15" hidden="1">
      <c r="A890" s="631" t="s">
        <v>1397</v>
      </c>
      <c r="B890" s="631" t="s">
        <v>566</v>
      </c>
      <c r="C890" s="631" t="s">
        <v>567</v>
      </c>
      <c r="D890" s="631" t="s">
        <v>1398</v>
      </c>
      <c r="E890" s="631" t="s">
        <v>1399</v>
      </c>
      <c r="F890" s="631" t="s">
        <v>1400</v>
      </c>
      <c r="G890" s="632" t="s">
        <v>514</v>
      </c>
      <c r="H890" s="631" t="s">
        <v>515</v>
      </c>
      <c r="I890" s="631" t="s">
        <v>535</v>
      </c>
      <c r="J890" s="631">
        <v>69</v>
      </c>
      <c r="K890" s="633">
        <v>0</v>
      </c>
      <c r="L890" s="634" t="s">
        <v>1401</v>
      </c>
      <c r="M890" s="635" t="s">
        <v>518</v>
      </c>
      <c r="N890" s="636">
        <v>0</v>
      </c>
      <c r="O890" s="636" cm="1">
        <f t="array" ref="O890">_xlfn.IFS(J890 = 77, N890*265, J890=19, N890, J890=69, N890*28, J890=61, N890*4, J890=96, N890*22200)</f>
        <v>0</v>
      </c>
    </row>
    <row r="891" spans="1:15" hidden="1">
      <c r="A891" s="631" t="s">
        <v>1450</v>
      </c>
      <c r="B891" s="631" t="s">
        <v>777</v>
      </c>
      <c r="C891" s="631" t="s">
        <v>852</v>
      </c>
      <c r="D891" s="631" t="s">
        <v>1451</v>
      </c>
      <c r="E891" s="631" t="s">
        <v>1399</v>
      </c>
      <c r="F891" s="631" t="s">
        <v>1400</v>
      </c>
      <c r="G891" s="632" t="s">
        <v>514</v>
      </c>
      <c r="H891" s="631" t="s">
        <v>515</v>
      </c>
      <c r="I891" s="631" t="s">
        <v>525</v>
      </c>
      <c r="J891" s="631">
        <v>19</v>
      </c>
      <c r="K891" s="633">
        <v>1818453</v>
      </c>
      <c r="L891" s="634" t="s">
        <v>1401</v>
      </c>
      <c r="M891" s="635" t="s">
        <v>518</v>
      </c>
      <c r="N891" s="636">
        <v>1818453</v>
      </c>
      <c r="O891" s="636" cm="1">
        <f t="array" ref="O891">_xlfn.IFS(J891 = 77, N891*265, J891=19, N891, J891=69, N891*28, J891=61, N891*4, J891=96, N891*22200)</f>
        <v>1818453</v>
      </c>
    </row>
    <row r="892" spans="1:15" hidden="1">
      <c r="A892" s="631" t="s">
        <v>1452</v>
      </c>
      <c r="B892" s="631" t="s">
        <v>611</v>
      </c>
      <c r="C892" s="631" t="s">
        <v>1453</v>
      </c>
      <c r="D892" s="631" t="s">
        <v>1451</v>
      </c>
      <c r="E892" s="631" t="s">
        <v>1399</v>
      </c>
      <c r="F892" s="631" t="s">
        <v>1400</v>
      </c>
      <c r="G892" s="632" t="s">
        <v>514</v>
      </c>
      <c r="H892" s="631" t="s">
        <v>515</v>
      </c>
      <c r="I892" s="631" t="s">
        <v>525</v>
      </c>
      <c r="J892" s="631">
        <v>19</v>
      </c>
      <c r="K892" s="633">
        <v>17392384</v>
      </c>
      <c r="L892" s="634" t="s">
        <v>1401</v>
      </c>
      <c r="M892" s="635" t="s">
        <v>518</v>
      </c>
      <c r="N892" s="636">
        <v>17392384</v>
      </c>
      <c r="O892" s="636" cm="1">
        <f t="array" ref="O892">_xlfn.IFS(J892 = 77, N892*265, J892=19, N892, J892=69, N892*28, J892=61, N892*4, J892=96, N892*22200)</f>
        <v>17392384</v>
      </c>
    </row>
    <row r="893" spans="1:15" hidden="1">
      <c r="A893" s="631" t="s">
        <v>1450</v>
      </c>
      <c r="B893" s="631" t="s">
        <v>777</v>
      </c>
      <c r="C893" s="631" t="s">
        <v>852</v>
      </c>
      <c r="D893" s="631" t="s">
        <v>1451</v>
      </c>
      <c r="E893" s="631" t="s">
        <v>1399</v>
      </c>
      <c r="F893" s="631" t="s">
        <v>1400</v>
      </c>
      <c r="G893" s="632" t="s">
        <v>514</v>
      </c>
      <c r="H893" s="631" t="s">
        <v>515</v>
      </c>
      <c r="I893" s="631" t="s">
        <v>516</v>
      </c>
      <c r="J893" s="631">
        <v>77</v>
      </c>
      <c r="K893" s="633">
        <v>0</v>
      </c>
      <c r="L893" s="634" t="s">
        <v>1401</v>
      </c>
      <c r="M893" s="635" t="s">
        <v>518</v>
      </c>
      <c r="N893" s="636">
        <v>0</v>
      </c>
      <c r="O893" s="636" cm="1">
        <f t="array" ref="O893">_xlfn.IFS(J893 = 77, N893*265, J893=19, N893, J893=69, N893*28, J893=61, N893*4, J893=96, N893*22200)</f>
        <v>0</v>
      </c>
    </row>
    <row r="894" spans="1:15" hidden="1">
      <c r="A894" s="631" t="s">
        <v>1452</v>
      </c>
      <c r="B894" s="631" t="s">
        <v>611</v>
      </c>
      <c r="C894" s="631" t="s">
        <v>1453</v>
      </c>
      <c r="D894" s="631" t="s">
        <v>1451</v>
      </c>
      <c r="E894" s="631" t="s">
        <v>1399</v>
      </c>
      <c r="F894" s="631" t="s">
        <v>1400</v>
      </c>
      <c r="G894" s="632" t="s">
        <v>514</v>
      </c>
      <c r="H894" s="631" t="s">
        <v>515</v>
      </c>
      <c r="I894" s="631" t="s">
        <v>516</v>
      </c>
      <c r="J894" s="631">
        <v>77</v>
      </c>
      <c r="K894" s="633">
        <v>0</v>
      </c>
      <c r="L894" s="634" t="s">
        <v>1401</v>
      </c>
      <c r="M894" s="635" t="s">
        <v>518</v>
      </c>
      <c r="N894" s="636">
        <v>0</v>
      </c>
      <c r="O894" s="636" cm="1">
        <f t="array" ref="O894">_xlfn.IFS(J894 = 77, N894*265, J894=19, N894, J894=69, N894*28, J894=61, N894*4, J894=96, N894*22200)</f>
        <v>0</v>
      </c>
    </row>
    <row r="895" spans="1:15" hidden="1">
      <c r="A895" s="631" t="s">
        <v>1450</v>
      </c>
      <c r="B895" s="631" t="s">
        <v>777</v>
      </c>
      <c r="C895" s="631" t="s">
        <v>852</v>
      </c>
      <c r="D895" s="631" t="s">
        <v>1451</v>
      </c>
      <c r="E895" s="631" t="s">
        <v>1399</v>
      </c>
      <c r="F895" s="631" t="s">
        <v>1400</v>
      </c>
      <c r="G895" s="632" t="s">
        <v>514</v>
      </c>
      <c r="H895" s="631" t="s">
        <v>515</v>
      </c>
      <c r="I895" s="631" t="s">
        <v>535</v>
      </c>
      <c r="J895" s="631">
        <v>69</v>
      </c>
      <c r="K895" s="633">
        <v>0</v>
      </c>
      <c r="L895" s="634" t="s">
        <v>1401</v>
      </c>
      <c r="M895" s="635" t="s">
        <v>518</v>
      </c>
      <c r="N895" s="636">
        <v>0</v>
      </c>
      <c r="O895" s="636" cm="1">
        <f t="array" ref="O895">_xlfn.IFS(J895 = 77, N895*265, J895=19, N895, J895=69, N895*28, J895=61, N895*4, J895=96, N895*22200)</f>
        <v>0</v>
      </c>
    </row>
    <row r="896" spans="1:15" hidden="1">
      <c r="A896" s="631" t="s">
        <v>1452</v>
      </c>
      <c r="B896" s="631" t="s">
        <v>611</v>
      </c>
      <c r="C896" s="631" t="s">
        <v>1453</v>
      </c>
      <c r="D896" s="631" t="s">
        <v>1451</v>
      </c>
      <c r="E896" s="631" t="s">
        <v>1399</v>
      </c>
      <c r="F896" s="631" t="s">
        <v>1400</v>
      </c>
      <c r="G896" s="632" t="s">
        <v>514</v>
      </c>
      <c r="H896" s="631" t="s">
        <v>515</v>
      </c>
      <c r="I896" s="631" t="s">
        <v>535</v>
      </c>
      <c r="J896" s="631">
        <v>69</v>
      </c>
      <c r="K896" s="633">
        <v>0</v>
      </c>
      <c r="L896" s="634" t="s">
        <v>1401</v>
      </c>
      <c r="M896" s="635" t="s">
        <v>518</v>
      </c>
      <c r="N896" s="636">
        <v>0</v>
      </c>
      <c r="O896" s="636" cm="1">
        <f t="array" ref="O896">_xlfn.IFS(J896 = 77, N896*265, J896=19, N896, J896=69, N896*28, J896=61, N896*4, J896=96, N896*22200)</f>
        <v>0</v>
      </c>
    </row>
    <row r="897" spans="1:15" hidden="1">
      <c r="A897" s="631" t="s">
        <v>1454</v>
      </c>
      <c r="B897" s="631" t="s">
        <v>607</v>
      </c>
      <c r="C897" s="631" t="s">
        <v>608</v>
      </c>
      <c r="D897" s="631" t="s">
        <v>1454</v>
      </c>
      <c r="E897" s="631" t="s">
        <v>1399</v>
      </c>
      <c r="F897" s="631" t="s">
        <v>1408</v>
      </c>
      <c r="G897" s="632" t="s">
        <v>514</v>
      </c>
      <c r="H897" s="631" t="s">
        <v>515</v>
      </c>
      <c r="I897" s="631" t="s">
        <v>525</v>
      </c>
      <c r="J897" s="631">
        <v>19</v>
      </c>
      <c r="K897" s="633">
        <v>50484081</v>
      </c>
      <c r="L897" s="634" t="s">
        <v>1401</v>
      </c>
      <c r="M897" s="635" t="s">
        <v>518</v>
      </c>
      <c r="N897" s="636">
        <v>50484081</v>
      </c>
      <c r="O897" s="636" cm="1">
        <f t="array" ref="O897">_xlfn.IFS(J897 = 77, N897*265, J897=19, N897, J897=69, N897*28, J897=61, N897*4, J897=96, N897*22200)</f>
        <v>50484081</v>
      </c>
    </row>
    <row r="898" spans="1:15" hidden="1">
      <c r="A898" s="631" t="s">
        <v>1454</v>
      </c>
      <c r="B898" s="631" t="s">
        <v>607</v>
      </c>
      <c r="C898" s="631" t="s">
        <v>608</v>
      </c>
      <c r="D898" s="631" t="s">
        <v>1454</v>
      </c>
      <c r="E898" s="631" t="s">
        <v>1399</v>
      </c>
      <c r="F898" s="631" t="s">
        <v>1408</v>
      </c>
      <c r="G898" s="632" t="s">
        <v>514</v>
      </c>
      <c r="H898" s="631" t="s">
        <v>515</v>
      </c>
      <c r="I898" s="631" t="s">
        <v>516</v>
      </c>
      <c r="J898" s="631">
        <v>77</v>
      </c>
      <c r="K898" s="633">
        <v>0</v>
      </c>
      <c r="L898" s="634" t="s">
        <v>1401</v>
      </c>
      <c r="M898" s="635" t="s">
        <v>518</v>
      </c>
      <c r="N898" s="636">
        <v>0</v>
      </c>
      <c r="O898" s="636" cm="1">
        <f t="array" ref="O898">_xlfn.IFS(J898 = 77, N898*265, J898=19, N898, J898=69, N898*28, J898=61, N898*4, J898=96, N898*22200)</f>
        <v>0</v>
      </c>
    </row>
    <row r="899" spans="1:15" hidden="1">
      <c r="A899" s="631" t="s">
        <v>1454</v>
      </c>
      <c r="B899" s="631" t="s">
        <v>607</v>
      </c>
      <c r="C899" s="631" t="s">
        <v>608</v>
      </c>
      <c r="D899" s="631" t="s">
        <v>1454</v>
      </c>
      <c r="E899" s="631" t="s">
        <v>1399</v>
      </c>
      <c r="F899" s="631" t="s">
        <v>1408</v>
      </c>
      <c r="G899" s="632" t="s">
        <v>514</v>
      </c>
      <c r="H899" s="631" t="s">
        <v>515</v>
      </c>
      <c r="I899" s="631" t="s">
        <v>535</v>
      </c>
      <c r="J899" s="631">
        <v>69</v>
      </c>
      <c r="K899" s="633">
        <v>0</v>
      </c>
      <c r="L899" s="634" t="s">
        <v>1401</v>
      </c>
      <c r="M899" s="635" t="s">
        <v>518</v>
      </c>
      <c r="N899" s="636">
        <v>0</v>
      </c>
      <c r="O899" s="636" cm="1">
        <f t="array" ref="O899">_xlfn.IFS(J899 = 77, N899*265, J899=19, N899, J899=69, N899*28, J899=61, N899*4, J899=96, N899*22200)</f>
        <v>0</v>
      </c>
    </row>
    <row r="900" spans="1:15" hidden="1">
      <c r="A900" s="631" t="s">
        <v>1455</v>
      </c>
      <c r="B900" s="631" t="s">
        <v>589</v>
      </c>
      <c r="C900" s="631" t="s">
        <v>1456</v>
      </c>
      <c r="D900" s="631" t="s">
        <v>1457</v>
      </c>
      <c r="E900" s="631" t="s">
        <v>1399</v>
      </c>
      <c r="F900" s="631" t="s">
        <v>1408</v>
      </c>
      <c r="G900" s="632" t="s">
        <v>514</v>
      </c>
      <c r="H900" s="631" t="s">
        <v>515</v>
      </c>
      <c r="I900" s="631" t="s">
        <v>516</v>
      </c>
      <c r="J900" s="631">
        <v>77</v>
      </c>
      <c r="K900" s="633">
        <v>0</v>
      </c>
      <c r="L900" s="634" t="s">
        <v>1401</v>
      </c>
      <c r="M900" s="635" t="s">
        <v>518</v>
      </c>
      <c r="N900" s="636">
        <v>0</v>
      </c>
      <c r="O900" s="636" cm="1">
        <f t="array" ref="O900">_xlfn.IFS(J900 = 77, N900*265, J900=19, N900, J900=69, N900*28, J900=61, N900*4, J900=96, N900*22200)</f>
        <v>0</v>
      </c>
    </row>
    <row r="901" spans="1:15" hidden="1">
      <c r="A901" s="631" t="s">
        <v>1458</v>
      </c>
      <c r="B901" s="631" t="s">
        <v>643</v>
      </c>
      <c r="C901" s="631" t="s">
        <v>1102</v>
      </c>
      <c r="D901" s="631" t="s">
        <v>1459</v>
      </c>
      <c r="E901" s="631" t="s">
        <v>1399</v>
      </c>
      <c r="F901" s="631" t="s">
        <v>1408</v>
      </c>
      <c r="G901" s="632" t="s">
        <v>514</v>
      </c>
      <c r="H901" s="631" t="s">
        <v>515</v>
      </c>
      <c r="I901" s="631" t="s">
        <v>525</v>
      </c>
      <c r="J901" s="631">
        <v>19</v>
      </c>
      <c r="K901" s="633">
        <v>6632219</v>
      </c>
      <c r="L901" s="634" t="s">
        <v>1401</v>
      </c>
      <c r="M901" s="635" t="s">
        <v>518</v>
      </c>
      <c r="N901" s="636">
        <v>6632219</v>
      </c>
      <c r="O901" s="636" cm="1">
        <f t="array" ref="O901">_xlfn.IFS(J901 = 77, N901*265, J901=19, N901, J901=69, N901*28, J901=61, N901*4, J901=96, N901*22200)</f>
        <v>6632219</v>
      </c>
    </row>
    <row r="902" spans="1:15" hidden="1">
      <c r="A902" s="631" t="s">
        <v>1460</v>
      </c>
      <c r="B902" s="631" t="s">
        <v>1119</v>
      </c>
      <c r="C902" s="631" t="s">
        <v>1461</v>
      </c>
      <c r="D902" s="631" t="s">
        <v>1462</v>
      </c>
      <c r="E902" s="631" t="s">
        <v>1399</v>
      </c>
      <c r="F902" s="631" t="s">
        <v>1408</v>
      </c>
      <c r="G902" s="632" t="s">
        <v>514</v>
      </c>
      <c r="H902" s="631" t="s">
        <v>515</v>
      </c>
      <c r="I902" s="631" t="s">
        <v>525</v>
      </c>
      <c r="J902" s="631">
        <v>19</v>
      </c>
      <c r="K902" s="633">
        <v>3131708</v>
      </c>
      <c r="L902" s="634" t="s">
        <v>1401</v>
      </c>
      <c r="M902" s="635" t="s">
        <v>518</v>
      </c>
      <c r="N902" s="636">
        <v>3131708</v>
      </c>
      <c r="O902" s="636" cm="1">
        <f t="array" ref="O902">_xlfn.IFS(J902 = 77, N902*265, J902=19, N902, J902=69, N902*28, J902=61, N902*4, J902=96, N902*22200)</f>
        <v>3131708</v>
      </c>
    </row>
    <row r="903" spans="1:15" hidden="1">
      <c r="A903" s="631" t="s">
        <v>1463</v>
      </c>
      <c r="B903" s="631" t="s">
        <v>659</v>
      </c>
      <c r="C903" s="631" t="s">
        <v>1407</v>
      </c>
      <c r="D903" s="631" t="s">
        <v>1462</v>
      </c>
      <c r="E903" s="631" t="s">
        <v>1399</v>
      </c>
      <c r="F903" s="631" t="s">
        <v>1408</v>
      </c>
      <c r="G903" s="632" t="s">
        <v>514</v>
      </c>
      <c r="H903" s="631" t="s">
        <v>515</v>
      </c>
      <c r="I903" s="631" t="s">
        <v>525</v>
      </c>
      <c r="J903" s="631">
        <v>19</v>
      </c>
      <c r="K903" s="633">
        <v>4553791</v>
      </c>
      <c r="L903" s="634" t="s">
        <v>1401</v>
      </c>
      <c r="M903" s="635" t="s">
        <v>518</v>
      </c>
      <c r="N903" s="636">
        <v>4553791</v>
      </c>
      <c r="O903" s="636" cm="1">
        <f t="array" ref="O903">_xlfn.IFS(J903 = 77, N903*265, J903=19, N903, J903=69, N903*28, J903=61, N903*4, J903=96, N903*22200)</f>
        <v>4553791</v>
      </c>
    </row>
    <row r="904" spans="1:15" hidden="1">
      <c r="A904" s="631" t="s">
        <v>1460</v>
      </c>
      <c r="B904" s="631" t="s">
        <v>1119</v>
      </c>
      <c r="C904" s="631" t="s">
        <v>1461</v>
      </c>
      <c r="D904" s="631" t="s">
        <v>1462</v>
      </c>
      <c r="E904" s="631" t="s">
        <v>1399</v>
      </c>
      <c r="F904" s="631" t="s">
        <v>1408</v>
      </c>
      <c r="G904" s="632" t="s">
        <v>514</v>
      </c>
      <c r="H904" s="631" t="s">
        <v>515</v>
      </c>
      <c r="I904" s="631" t="s">
        <v>535</v>
      </c>
      <c r="J904" s="631">
        <v>69</v>
      </c>
      <c r="K904" s="633">
        <v>0</v>
      </c>
      <c r="L904" s="634" t="s">
        <v>1401</v>
      </c>
      <c r="M904" s="635" t="s">
        <v>518</v>
      </c>
      <c r="N904" s="636">
        <v>0</v>
      </c>
      <c r="O904" s="636" cm="1">
        <f t="array" ref="O904">_xlfn.IFS(J904 = 77, N904*265, J904=19, N904, J904=69, N904*28, J904=61, N904*4, J904=96, N904*22200)</f>
        <v>0</v>
      </c>
    </row>
    <row r="905" spans="1:15" hidden="1">
      <c r="A905" s="631" t="s">
        <v>1463</v>
      </c>
      <c r="B905" s="631" t="s">
        <v>659</v>
      </c>
      <c r="C905" s="631" t="s">
        <v>1407</v>
      </c>
      <c r="D905" s="631" t="s">
        <v>1462</v>
      </c>
      <c r="E905" s="631" t="s">
        <v>1399</v>
      </c>
      <c r="F905" s="631" t="s">
        <v>1408</v>
      </c>
      <c r="G905" s="632" t="s">
        <v>514</v>
      </c>
      <c r="H905" s="631" t="s">
        <v>515</v>
      </c>
      <c r="I905" s="631" t="s">
        <v>535</v>
      </c>
      <c r="J905" s="631">
        <v>69</v>
      </c>
      <c r="K905" s="633">
        <v>0</v>
      </c>
      <c r="L905" s="634" t="s">
        <v>1401</v>
      </c>
      <c r="M905" s="635" t="s">
        <v>518</v>
      </c>
      <c r="N905" s="636">
        <v>0</v>
      </c>
      <c r="O905" s="636" cm="1">
        <f t="array" ref="O905">_xlfn.IFS(J905 = 77, N905*265, J905=19, N905, J905=69, N905*28, J905=61, N905*4, J905=96, N905*22200)</f>
        <v>0</v>
      </c>
    </row>
    <row r="906" spans="1:15" hidden="1">
      <c r="A906" s="631" t="s">
        <v>1464</v>
      </c>
      <c r="B906" s="631" t="s">
        <v>1016</v>
      </c>
      <c r="C906" s="631" t="s">
        <v>1017</v>
      </c>
      <c r="D906" s="631" t="s">
        <v>1465</v>
      </c>
      <c r="E906" s="631" t="s">
        <v>1399</v>
      </c>
      <c r="F906" s="631" t="s">
        <v>1408</v>
      </c>
      <c r="G906" s="632" t="s">
        <v>514</v>
      </c>
      <c r="H906" s="631" t="s">
        <v>515</v>
      </c>
      <c r="I906" s="631" t="s">
        <v>525</v>
      </c>
      <c r="J906" s="631">
        <v>19</v>
      </c>
      <c r="K906" s="633">
        <v>2558330</v>
      </c>
      <c r="L906" s="634" t="s">
        <v>1401</v>
      </c>
      <c r="M906" s="635" t="s">
        <v>518</v>
      </c>
      <c r="N906" s="636">
        <v>2558330</v>
      </c>
      <c r="O906" s="636" cm="1">
        <f t="array" ref="O906">_xlfn.IFS(J906 = 77, N906*265, J906=19, N906, J906=69, N906*28, J906=61, N906*4, J906=96, N906*22200)</f>
        <v>2558330</v>
      </c>
    </row>
    <row r="907" spans="1:15" hidden="1">
      <c r="A907" s="631" t="s">
        <v>1464</v>
      </c>
      <c r="B907" s="631" t="s">
        <v>1016</v>
      </c>
      <c r="C907" s="631" t="s">
        <v>1017</v>
      </c>
      <c r="D907" s="631" t="s">
        <v>1465</v>
      </c>
      <c r="E907" s="631" t="s">
        <v>1399</v>
      </c>
      <c r="F907" s="631" t="s">
        <v>1408</v>
      </c>
      <c r="G907" s="632" t="s">
        <v>514</v>
      </c>
      <c r="H907" s="631" t="s">
        <v>515</v>
      </c>
      <c r="I907" s="631" t="s">
        <v>516</v>
      </c>
      <c r="J907" s="631">
        <v>77</v>
      </c>
      <c r="K907" s="633">
        <v>0</v>
      </c>
      <c r="L907" s="634" t="s">
        <v>1401</v>
      </c>
      <c r="M907" s="635" t="s">
        <v>518</v>
      </c>
      <c r="N907" s="636">
        <v>0</v>
      </c>
      <c r="O907" s="636" cm="1">
        <f t="array" ref="O907">_xlfn.IFS(J907 = 77, N907*265, J907=19, N907, J907=69, N907*28, J907=61, N907*4, J907=96, N907*22200)</f>
        <v>0</v>
      </c>
    </row>
    <row r="908" spans="1:15" hidden="1">
      <c r="A908" s="631" t="s">
        <v>1464</v>
      </c>
      <c r="B908" s="631" t="s">
        <v>1016</v>
      </c>
      <c r="C908" s="631" t="s">
        <v>1017</v>
      </c>
      <c r="D908" s="631" t="s">
        <v>1465</v>
      </c>
      <c r="E908" s="631" t="s">
        <v>1399</v>
      </c>
      <c r="F908" s="631" t="s">
        <v>1408</v>
      </c>
      <c r="G908" s="632" t="s">
        <v>514</v>
      </c>
      <c r="H908" s="631" t="s">
        <v>515</v>
      </c>
      <c r="I908" s="631" t="s">
        <v>535</v>
      </c>
      <c r="J908" s="631">
        <v>69</v>
      </c>
      <c r="K908" s="633">
        <v>0</v>
      </c>
      <c r="L908" s="634" t="s">
        <v>1401</v>
      </c>
      <c r="M908" s="635" t="s">
        <v>518</v>
      </c>
      <c r="N908" s="636">
        <v>0</v>
      </c>
      <c r="O908" s="636" cm="1">
        <f t="array" ref="O908">_xlfn.IFS(J908 = 77, N908*265, J908=19, N908, J908=69, N908*28, J908=61, N908*4, J908=96, N908*22200)</f>
        <v>0</v>
      </c>
    </row>
    <row r="909" spans="1:15" hidden="1">
      <c r="A909" s="631" t="s">
        <v>1458</v>
      </c>
      <c r="B909" s="631" t="s">
        <v>643</v>
      </c>
      <c r="C909" s="631" t="s">
        <v>1102</v>
      </c>
      <c r="D909" s="631" t="s">
        <v>1459</v>
      </c>
      <c r="E909" s="631" t="s">
        <v>1399</v>
      </c>
      <c r="F909" s="631" t="s">
        <v>1408</v>
      </c>
      <c r="G909" s="632" t="s">
        <v>514</v>
      </c>
      <c r="H909" s="631" t="s">
        <v>515</v>
      </c>
      <c r="I909" s="631" t="s">
        <v>516</v>
      </c>
      <c r="J909" s="631">
        <v>77</v>
      </c>
      <c r="K909" s="633">
        <v>0</v>
      </c>
      <c r="L909" s="634" t="s">
        <v>1401</v>
      </c>
      <c r="M909" s="635" t="s">
        <v>518</v>
      </c>
      <c r="N909" s="636">
        <v>0</v>
      </c>
      <c r="O909" s="636" cm="1">
        <f t="array" ref="O909">_xlfn.IFS(J909 = 77, N909*265, J909=19, N909, J909=69, N909*28, J909=61, N909*4, J909=96, N909*22200)</f>
        <v>0</v>
      </c>
    </row>
    <row r="910" spans="1:15" hidden="1">
      <c r="A910" s="631" t="s">
        <v>1458</v>
      </c>
      <c r="B910" s="631" t="s">
        <v>643</v>
      </c>
      <c r="C910" s="631" t="s">
        <v>1102</v>
      </c>
      <c r="D910" s="631" t="s">
        <v>1459</v>
      </c>
      <c r="E910" s="631" t="s">
        <v>1399</v>
      </c>
      <c r="F910" s="631" t="s">
        <v>1408</v>
      </c>
      <c r="G910" s="632" t="s">
        <v>514</v>
      </c>
      <c r="H910" s="631" t="s">
        <v>515</v>
      </c>
      <c r="I910" s="631" t="s">
        <v>535</v>
      </c>
      <c r="J910" s="631">
        <v>69</v>
      </c>
      <c r="K910" s="633">
        <v>0</v>
      </c>
      <c r="L910" s="634" t="s">
        <v>1401</v>
      </c>
      <c r="M910" s="635" t="s">
        <v>518</v>
      </c>
      <c r="N910" s="636">
        <v>0</v>
      </c>
      <c r="O910" s="636" cm="1">
        <f t="array" ref="O910">_xlfn.IFS(J910 = 77, N910*265, J910=19, N910, J910=69, N910*28, J910=61, N910*4, J910=96, N910*22200)</f>
        <v>0</v>
      </c>
    </row>
    <row r="911" spans="1:15" hidden="1">
      <c r="A911" s="631" t="s">
        <v>1466</v>
      </c>
      <c r="B911" s="631" t="s">
        <v>1035</v>
      </c>
      <c r="C911" s="631" t="s">
        <v>1035</v>
      </c>
      <c r="D911" s="631" t="s">
        <v>1422</v>
      </c>
      <c r="E911" s="631" t="s">
        <v>1399</v>
      </c>
      <c r="F911" s="631" t="s">
        <v>1408</v>
      </c>
      <c r="G911" s="632" t="s">
        <v>514</v>
      </c>
      <c r="H911" s="631" t="s">
        <v>515</v>
      </c>
      <c r="I911" s="631" t="s">
        <v>525</v>
      </c>
      <c r="J911" s="631">
        <v>19</v>
      </c>
      <c r="K911" s="633">
        <v>2035673</v>
      </c>
      <c r="L911" s="634" t="s">
        <v>1401</v>
      </c>
      <c r="M911" s="635" t="s">
        <v>518</v>
      </c>
      <c r="N911" s="636">
        <v>2035673</v>
      </c>
      <c r="O911" s="636" cm="1">
        <f t="array" ref="O911">_xlfn.IFS(J911 = 77, N911*265, J911=19, N911, J911=69, N911*28, J911=61, N911*4, J911=96, N911*22200)</f>
        <v>2035673</v>
      </c>
    </row>
    <row r="912" spans="1:15" hidden="1">
      <c r="A912" s="631" t="s">
        <v>1466</v>
      </c>
      <c r="B912" s="631" t="s">
        <v>1035</v>
      </c>
      <c r="C912" s="631" t="s">
        <v>1035</v>
      </c>
      <c r="D912" s="631" t="s">
        <v>1422</v>
      </c>
      <c r="E912" s="631" t="s">
        <v>1399</v>
      </c>
      <c r="F912" s="631" t="s">
        <v>1408</v>
      </c>
      <c r="G912" s="632" t="s">
        <v>514</v>
      </c>
      <c r="H912" s="631" t="s">
        <v>515</v>
      </c>
      <c r="I912" s="631" t="s">
        <v>516</v>
      </c>
      <c r="J912" s="631">
        <v>77</v>
      </c>
      <c r="K912" s="633">
        <v>0</v>
      </c>
      <c r="L912" s="634" t="s">
        <v>1401</v>
      </c>
      <c r="M912" s="635" t="s">
        <v>518</v>
      </c>
      <c r="N912" s="636">
        <v>0</v>
      </c>
      <c r="O912" s="636" cm="1">
        <f t="array" ref="O912">_xlfn.IFS(J912 = 77, N912*265, J912=19, N912, J912=69, N912*28, J912=61, N912*4, J912=96, N912*22200)</f>
        <v>0</v>
      </c>
    </row>
    <row r="913" spans="1:15" hidden="1">
      <c r="A913" s="631" t="s">
        <v>1466</v>
      </c>
      <c r="B913" s="631" t="s">
        <v>1035</v>
      </c>
      <c r="C913" s="631" t="s">
        <v>1035</v>
      </c>
      <c r="D913" s="631" t="s">
        <v>1422</v>
      </c>
      <c r="E913" s="631" t="s">
        <v>1399</v>
      </c>
      <c r="F913" s="631" t="s">
        <v>1408</v>
      </c>
      <c r="G913" s="632" t="s">
        <v>514</v>
      </c>
      <c r="H913" s="631" t="s">
        <v>515</v>
      </c>
      <c r="I913" s="631" t="s">
        <v>535</v>
      </c>
      <c r="J913" s="631">
        <v>69</v>
      </c>
      <c r="K913" s="633">
        <v>0</v>
      </c>
      <c r="L913" s="634" t="s">
        <v>1401</v>
      </c>
      <c r="M913" s="635" t="s">
        <v>518</v>
      </c>
      <c r="N913" s="636">
        <v>0</v>
      </c>
      <c r="O913" s="636" cm="1">
        <f t="array" ref="O913">_xlfn.IFS(J913 = 77, N913*265, J913=19, N913, J913=69, N913*28, J913=61, N913*4, J913=96, N913*22200)</f>
        <v>0</v>
      </c>
    </row>
    <row r="914" spans="1:15" hidden="1">
      <c r="A914" s="631" t="s">
        <v>1467</v>
      </c>
      <c r="B914" s="631" t="s">
        <v>510</v>
      </c>
      <c r="C914" s="631" t="s">
        <v>510</v>
      </c>
      <c r="D914" s="631" t="s">
        <v>1468</v>
      </c>
      <c r="E914" s="631" t="s">
        <v>1399</v>
      </c>
      <c r="F914" s="631" t="s">
        <v>1408</v>
      </c>
      <c r="G914" s="632" t="s">
        <v>514</v>
      </c>
      <c r="H914" s="631" t="s">
        <v>515</v>
      </c>
      <c r="I914" s="631" t="s">
        <v>525</v>
      </c>
      <c r="J914" s="631">
        <v>19</v>
      </c>
      <c r="K914" s="633">
        <v>1679527</v>
      </c>
      <c r="L914" s="634" t="s">
        <v>1401</v>
      </c>
      <c r="M914" s="635" t="s">
        <v>518</v>
      </c>
      <c r="N914" s="636">
        <v>1679527</v>
      </c>
      <c r="O914" s="636" cm="1">
        <f t="array" ref="O914">_xlfn.IFS(J914 = 77, N914*265, J914=19, N914, J914=69, N914*28, J914=61, N914*4, J914=96, N914*22200)</f>
        <v>1679527</v>
      </c>
    </row>
    <row r="915" spans="1:15" hidden="1">
      <c r="A915" s="631" t="s">
        <v>1467</v>
      </c>
      <c r="B915" s="631" t="s">
        <v>510</v>
      </c>
      <c r="C915" s="631" t="s">
        <v>510</v>
      </c>
      <c r="D915" s="631" t="s">
        <v>1468</v>
      </c>
      <c r="E915" s="631" t="s">
        <v>1399</v>
      </c>
      <c r="F915" s="631" t="s">
        <v>1408</v>
      </c>
      <c r="G915" s="632" t="s">
        <v>514</v>
      </c>
      <c r="H915" s="631" t="s">
        <v>515</v>
      </c>
      <c r="I915" s="631" t="s">
        <v>535</v>
      </c>
      <c r="J915" s="631">
        <v>69</v>
      </c>
      <c r="K915" s="633">
        <v>0</v>
      </c>
      <c r="L915" s="634" t="s">
        <v>1401</v>
      </c>
      <c r="M915" s="635" t="s">
        <v>518</v>
      </c>
      <c r="N915" s="636">
        <v>0</v>
      </c>
      <c r="O915" s="636" cm="1">
        <f t="array" ref="O915">_xlfn.IFS(J915 = 77, N915*265, J915=19, N915, J915=69, N915*28, J915=61, N915*4, J915=96, N915*22200)</f>
        <v>0</v>
      </c>
    </row>
    <row r="916" spans="1:15" hidden="1">
      <c r="A916" s="631" t="s">
        <v>1455</v>
      </c>
      <c r="B916" s="631" t="s">
        <v>589</v>
      </c>
      <c r="C916" s="631" t="s">
        <v>1456</v>
      </c>
      <c r="D916" s="631" t="s">
        <v>1457</v>
      </c>
      <c r="E916" s="631" t="s">
        <v>1399</v>
      </c>
      <c r="F916" s="631" t="s">
        <v>1408</v>
      </c>
      <c r="G916" s="632" t="s">
        <v>514</v>
      </c>
      <c r="H916" s="631" t="s">
        <v>515</v>
      </c>
      <c r="I916" s="631" t="s">
        <v>525</v>
      </c>
      <c r="J916" s="631">
        <v>19</v>
      </c>
      <c r="K916" s="633">
        <v>4196348</v>
      </c>
      <c r="L916" s="634" t="s">
        <v>1401</v>
      </c>
      <c r="M916" s="635" t="s">
        <v>518</v>
      </c>
      <c r="N916" s="636">
        <v>4196348</v>
      </c>
      <c r="O916" s="636" cm="1">
        <f t="array" ref="O916">_xlfn.IFS(J916 = 77, N916*265, J916=19, N916, J916=69, N916*28, J916=61, N916*4, J916=96, N916*22200)</f>
        <v>4196348</v>
      </c>
    </row>
    <row r="917" spans="1:15" hidden="1">
      <c r="A917" s="631" t="s">
        <v>1455</v>
      </c>
      <c r="B917" s="631" t="s">
        <v>589</v>
      </c>
      <c r="C917" s="631" t="s">
        <v>1456</v>
      </c>
      <c r="D917" s="631" t="s">
        <v>1457</v>
      </c>
      <c r="E917" s="631" t="s">
        <v>1399</v>
      </c>
      <c r="F917" s="631" t="s">
        <v>1408</v>
      </c>
      <c r="G917" s="632" t="s">
        <v>514</v>
      </c>
      <c r="H917" s="631" t="s">
        <v>515</v>
      </c>
      <c r="I917" s="631" t="s">
        <v>535</v>
      </c>
      <c r="J917" s="631">
        <v>69</v>
      </c>
      <c r="K917" s="633">
        <v>0</v>
      </c>
      <c r="L917" s="634" t="s">
        <v>1401</v>
      </c>
      <c r="M917" s="635" t="s">
        <v>518</v>
      </c>
      <c r="N917" s="636">
        <v>0</v>
      </c>
      <c r="O917" s="636" cm="1">
        <f t="array" ref="O917">_xlfn.IFS(J917 = 77, N917*265, J917=19, N917, J917=69, N917*28, J917=61, N917*4, J917=96, N917*22200)</f>
        <v>0</v>
      </c>
    </row>
    <row r="918" spans="1:15" hidden="1">
      <c r="A918" s="631" t="s">
        <v>1469</v>
      </c>
      <c r="B918" s="631" t="s">
        <v>586</v>
      </c>
      <c r="C918" s="631" t="s">
        <v>1470</v>
      </c>
      <c r="D918" s="631" t="s">
        <v>1471</v>
      </c>
      <c r="E918" s="631" t="s">
        <v>1399</v>
      </c>
      <c r="F918" s="631" t="s">
        <v>1408</v>
      </c>
      <c r="G918" s="632" t="s">
        <v>514</v>
      </c>
      <c r="H918" s="631" t="s">
        <v>515</v>
      </c>
      <c r="I918" s="631" t="s">
        <v>525</v>
      </c>
      <c r="J918" s="631">
        <v>19</v>
      </c>
      <c r="K918" s="633">
        <v>2428480</v>
      </c>
      <c r="L918" s="634" t="s">
        <v>1401</v>
      </c>
      <c r="M918" s="635" t="s">
        <v>518</v>
      </c>
      <c r="N918" s="636">
        <v>2428480</v>
      </c>
      <c r="O918" s="636" cm="1">
        <f t="array" ref="O918">_xlfn.IFS(J918 = 77, N918*265, J918=19, N918, J918=69, N918*28, J918=61, N918*4, J918=96, N918*22200)</f>
        <v>2428480</v>
      </c>
    </row>
    <row r="919" spans="1:15" hidden="1">
      <c r="A919" s="631" t="s">
        <v>1469</v>
      </c>
      <c r="B919" s="631" t="s">
        <v>586</v>
      </c>
      <c r="C919" s="631" t="s">
        <v>1470</v>
      </c>
      <c r="D919" s="631" t="s">
        <v>1471</v>
      </c>
      <c r="E919" s="631" t="s">
        <v>1399</v>
      </c>
      <c r="F919" s="631" t="s">
        <v>1408</v>
      </c>
      <c r="G919" s="632" t="s">
        <v>514</v>
      </c>
      <c r="H919" s="631" t="s">
        <v>515</v>
      </c>
      <c r="I919" s="631" t="s">
        <v>516</v>
      </c>
      <c r="J919" s="631">
        <v>77</v>
      </c>
      <c r="K919" s="633">
        <v>0</v>
      </c>
      <c r="L919" s="634" t="s">
        <v>1401</v>
      </c>
      <c r="M919" s="635" t="s">
        <v>518</v>
      </c>
      <c r="N919" s="636">
        <v>0</v>
      </c>
      <c r="O919" s="636" cm="1">
        <f t="array" ref="O919">_xlfn.IFS(J919 = 77, N919*265, J919=19, N919, J919=69, N919*28, J919=61, N919*4, J919=96, N919*22200)</f>
        <v>0</v>
      </c>
    </row>
    <row r="920" spans="1:15" hidden="1">
      <c r="A920" s="631" t="s">
        <v>1469</v>
      </c>
      <c r="B920" s="631" t="s">
        <v>586</v>
      </c>
      <c r="C920" s="631" t="s">
        <v>1470</v>
      </c>
      <c r="D920" s="631" t="s">
        <v>1471</v>
      </c>
      <c r="E920" s="631" t="s">
        <v>1399</v>
      </c>
      <c r="F920" s="631" t="s">
        <v>1408</v>
      </c>
      <c r="G920" s="632" t="s">
        <v>514</v>
      </c>
      <c r="H920" s="631" t="s">
        <v>515</v>
      </c>
      <c r="I920" s="631" t="s">
        <v>535</v>
      </c>
      <c r="J920" s="631">
        <v>69</v>
      </c>
      <c r="K920" s="633">
        <v>0</v>
      </c>
      <c r="L920" s="634" t="s">
        <v>1401</v>
      </c>
      <c r="M920" s="635" t="s">
        <v>518</v>
      </c>
      <c r="N920" s="636">
        <v>0</v>
      </c>
      <c r="O920" s="636" cm="1">
        <f t="array" ref="O920">_xlfn.IFS(J920 = 77, N920*265, J920=19, N920, J920=69, N920*28, J920=61, N920*4, J920=96, N920*22200)</f>
        <v>0</v>
      </c>
    </row>
    <row r="921" spans="1:15" hidden="1">
      <c r="A921" s="631" t="s">
        <v>1472</v>
      </c>
      <c r="B921" s="631" t="s">
        <v>770</v>
      </c>
      <c r="C921" s="631" t="s">
        <v>1473</v>
      </c>
      <c r="D921" s="631" t="s">
        <v>1474</v>
      </c>
      <c r="E921" s="631" t="s">
        <v>512</v>
      </c>
      <c r="F921" s="631" t="s">
        <v>820</v>
      </c>
      <c r="G921" s="632" t="s">
        <v>514</v>
      </c>
      <c r="H921" s="631" t="s">
        <v>515</v>
      </c>
      <c r="I921" s="631" t="s">
        <v>525</v>
      </c>
      <c r="J921" s="631">
        <v>19</v>
      </c>
      <c r="K921" s="633">
        <v>7583171</v>
      </c>
      <c r="L921" s="634" t="s">
        <v>1401</v>
      </c>
      <c r="M921" s="635" t="s">
        <v>518</v>
      </c>
      <c r="N921" s="636">
        <v>7583171</v>
      </c>
      <c r="O921" s="636" cm="1">
        <f t="array" ref="O921">_xlfn.IFS(J921 = 77, N921*265, J921=19, N921, J921=69, N921*28, J921=61, N921*4, J921=96, N921*22200)</f>
        <v>7583171</v>
      </c>
    </row>
    <row r="922" spans="1:15" hidden="1">
      <c r="A922" s="631" t="s">
        <v>1472</v>
      </c>
      <c r="B922" s="631" t="s">
        <v>770</v>
      </c>
      <c r="C922" s="631" t="s">
        <v>1473</v>
      </c>
      <c r="D922" s="631" t="s">
        <v>1474</v>
      </c>
      <c r="E922" s="631" t="s">
        <v>512</v>
      </c>
      <c r="F922" s="631" t="s">
        <v>820</v>
      </c>
      <c r="G922" s="632" t="s">
        <v>514</v>
      </c>
      <c r="H922" s="631" t="s">
        <v>515</v>
      </c>
      <c r="I922" s="631" t="s">
        <v>516</v>
      </c>
      <c r="J922" s="631">
        <v>77</v>
      </c>
      <c r="K922" s="633">
        <v>0</v>
      </c>
      <c r="L922" s="634" t="s">
        <v>1401</v>
      </c>
      <c r="M922" s="635" t="s">
        <v>518</v>
      </c>
      <c r="N922" s="636">
        <v>0</v>
      </c>
      <c r="O922" s="636" cm="1">
        <f t="array" ref="O922">_xlfn.IFS(J922 = 77, N922*265, J922=19, N922, J922=69, N922*28, J922=61, N922*4, J922=96, N922*22200)</f>
        <v>0</v>
      </c>
    </row>
    <row r="923" spans="1:15" hidden="1">
      <c r="A923" s="631" t="s">
        <v>1472</v>
      </c>
      <c r="B923" s="631" t="s">
        <v>770</v>
      </c>
      <c r="C923" s="631" t="s">
        <v>1473</v>
      </c>
      <c r="D923" s="631" t="s">
        <v>1474</v>
      </c>
      <c r="E923" s="631" t="s">
        <v>512</v>
      </c>
      <c r="F923" s="631" t="s">
        <v>820</v>
      </c>
      <c r="G923" s="632" t="s">
        <v>514</v>
      </c>
      <c r="H923" s="631" t="s">
        <v>515</v>
      </c>
      <c r="I923" s="631" t="s">
        <v>535</v>
      </c>
      <c r="J923" s="631">
        <v>69</v>
      </c>
      <c r="K923" s="633">
        <v>0</v>
      </c>
      <c r="L923" s="634" t="s">
        <v>1401</v>
      </c>
      <c r="M923" s="635" t="s">
        <v>518</v>
      </c>
      <c r="N923" s="636">
        <v>0</v>
      </c>
      <c r="O923" s="636" cm="1">
        <f t="array" ref="O923">_xlfn.IFS(J923 = 77, N923*265, J923=19, N923, J923=69, N923*28, J923=61, N923*4, J923=96, N923*22200)</f>
        <v>0</v>
      </c>
    </row>
    <row r="924" spans="1:15" hidden="1">
      <c r="A924" s="631" t="s">
        <v>1475</v>
      </c>
      <c r="B924" s="631" t="s">
        <v>1476</v>
      </c>
      <c r="C924" s="631" t="s">
        <v>1476</v>
      </c>
      <c r="D924" s="631" t="s">
        <v>1405</v>
      </c>
      <c r="E924" s="631" t="s">
        <v>1399</v>
      </c>
      <c r="F924" s="631" t="s">
        <v>1408</v>
      </c>
      <c r="G924" s="632" t="s">
        <v>514</v>
      </c>
      <c r="H924" s="631" t="s">
        <v>515</v>
      </c>
      <c r="I924" s="631" t="s">
        <v>540</v>
      </c>
      <c r="J924" s="631">
        <v>61</v>
      </c>
      <c r="K924" s="633">
        <v>0</v>
      </c>
      <c r="L924" s="634" t="s">
        <v>1401</v>
      </c>
      <c r="M924" s="635" t="s">
        <v>518</v>
      </c>
      <c r="N924" s="636">
        <v>0</v>
      </c>
      <c r="O924" s="636" cm="1">
        <f t="array" ref="O924">_xlfn.IFS(J924 = 77, N924*265, J924=19, N924, J924=69, N924*28, J924=61, N924*4, J924=96, N924*22200)</f>
        <v>0</v>
      </c>
    </row>
    <row r="925" spans="1:15" hidden="1">
      <c r="A925" s="631" t="s">
        <v>1475</v>
      </c>
      <c r="B925" s="631" t="s">
        <v>1476</v>
      </c>
      <c r="C925" s="631" t="s">
        <v>1476</v>
      </c>
      <c r="D925" s="631" t="s">
        <v>1405</v>
      </c>
      <c r="E925" s="631" t="s">
        <v>1399</v>
      </c>
      <c r="F925" s="631" t="s">
        <v>1408</v>
      </c>
      <c r="G925" s="632" t="s">
        <v>514</v>
      </c>
      <c r="H925" s="631" t="s">
        <v>515</v>
      </c>
      <c r="I925" s="631" t="s">
        <v>525</v>
      </c>
      <c r="J925" s="631">
        <v>19</v>
      </c>
      <c r="K925" s="633">
        <v>3905655</v>
      </c>
      <c r="L925" s="634" t="s">
        <v>1401</v>
      </c>
      <c r="M925" s="635" t="s">
        <v>518</v>
      </c>
      <c r="N925" s="636">
        <v>3905655</v>
      </c>
      <c r="O925" s="636" cm="1">
        <f t="array" ref="O925">_xlfn.IFS(J925 = 77, N925*265, J925=19, N925, J925=69, N925*28, J925=61, N925*4, J925=96, N925*22200)</f>
        <v>3905655</v>
      </c>
    </row>
    <row r="926" spans="1:15" hidden="1">
      <c r="A926" s="631" t="s">
        <v>1475</v>
      </c>
      <c r="B926" s="631" t="s">
        <v>1476</v>
      </c>
      <c r="C926" s="631" t="s">
        <v>1476</v>
      </c>
      <c r="D926" s="631" t="s">
        <v>1405</v>
      </c>
      <c r="E926" s="631" t="s">
        <v>1399</v>
      </c>
      <c r="F926" s="631" t="s">
        <v>1408</v>
      </c>
      <c r="G926" s="632" t="s">
        <v>514</v>
      </c>
      <c r="H926" s="631" t="s">
        <v>515</v>
      </c>
      <c r="I926" s="631" t="s">
        <v>516</v>
      </c>
      <c r="J926" s="631">
        <v>77</v>
      </c>
      <c r="K926" s="633">
        <v>0</v>
      </c>
      <c r="L926" s="634" t="s">
        <v>1401</v>
      </c>
      <c r="M926" s="635" t="s">
        <v>518</v>
      </c>
      <c r="N926" s="636">
        <v>0</v>
      </c>
      <c r="O926" s="636" cm="1">
        <f t="array" ref="O926">_xlfn.IFS(J926 = 77, N926*265, J926=19, N926, J926=69, N926*28, J926=61, N926*4, J926=96, N926*22200)</f>
        <v>0</v>
      </c>
    </row>
    <row r="927" spans="1:15" hidden="1">
      <c r="A927" s="631" t="s">
        <v>1475</v>
      </c>
      <c r="B927" s="631" t="s">
        <v>1476</v>
      </c>
      <c r="C927" s="631" t="s">
        <v>1476</v>
      </c>
      <c r="D927" s="631" t="s">
        <v>1405</v>
      </c>
      <c r="E927" s="631" t="s">
        <v>1399</v>
      </c>
      <c r="F927" s="631" t="s">
        <v>1408</v>
      </c>
      <c r="G927" s="632" t="s">
        <v>514</v>
      </c>
      <c r="H927" s="631" t="s">
        <v>515</v>
      </c>
      <c r="I927" s="631" t="s">
        <v>535</v>
      </c>
      <c r="J927" s="631">
        <v>69</v>
      </c>
      <c r="K927" s="633">
        <v>0</v>
      </c>
      <c r="L927" s="634" t="s">
        <v>1401</v>
      </c>
      <c r="M927" s="635" t="s">
        <v>518</v>
      </c>
      <c r="N927" s="636">
        <v>0</v>
      </c>
      <c r="O927" s="636" cm="1">
        <f t="array" ref="O927">_xlfn.IFS(J927 = 77, N927*265, J927=19, N927, J927=69, N927*28, J927=61, N927*4, J927=96, N927*22200)</f>
        <v>0</v>
      </c>
    </row>
    <row r="928" spans="1:15" hidden="1">
      <c r="A928" s="631" t="s">
        <v>1477</v>
      </c>
      <c r="B928" s="631" t="s">
        <v>893</v>
      </c>
      <c r="C928" s="631" t="s">
        <v>893</v>
      </c>
      <c r="D928" s="631" t="s">
        <v>1477</v>
      </c>
      <c r="E928" s="631" t="s">
        <v>1399</v>
      </c>
      <c r="F928" s="631" t="s">
        <v>1408</v>
      </c>
      <c r="G928" s="632" t="s">
        <v>514</v>
      </c>
      <c r="H928" s="631" t="s">
        <v>515</v>
      </c>
      <c r="I928" s="631" t="s">
        <v>525</v>
      </c>
      <c r="J928" s="631">
        <v>19</v>
      </c>
      <c r="K928" s="633">
        <v>7755788</v>
      </c>
      <c r="L928" s="634" t="s">
        <v>1401</v>
      </c>
      <c r="M928" s="635" t="s">
        <v>518</v>
      </c>
      <c r="N928" s="636">
        <v>7755788</v>
      </c>
      <c r="O928" s="636" cm="1">
        <f t="array" ref="O928">_xlfn.IFS(J928 = 77, N928*265, J928=19, N928, J928=69, N928*28, J928=61, N928*4, J928=96, N928*22200)</f>
        <v>7755788</v>
      </c>
    </row>
    <row r="929" spans="1:15" hidden="1">
      <c r="A929" s="631" t="s">
        <v>1477</v>
      </c>
      <c r="B929" s="631" t="s">
        <v>893</v>
      </c>
      <c r="C929" s="631" t="s">
        <v>893</v>
      </c>
      <c r="D929" s="631" t="s">
        <v>1477</v>
      </c>
      <c r="E929" s="631" t="s">
        <v>1399</v>
      </c>
      <c r="F929" s="631" t="s">
        <v>1408</v>
      </c>
      <c r="G929" s="632" t="s">
        <v>514</v>
      </c>
      <c r="H929" s="631" t="s">
        <v>515</v>
      </c>
      <c r="I929" s="631" t="s">
        <v>516</v>
      </c>
      <c r="J929" s="631">
        <v>77</v>
      </c>
      <c r="K929" s="633">
        <v>0</v>
      </c>
      <c r="L929" s="634" t="s">
        <v>1401</v>
      </c>
      <c r="M929" s="635" t="s">
        <v>518</v>
      </c>
      <c r="N929" s="636">
        <v>0</v>
      </c>
      <c r="O929" s="636" cm="1">
        <f t="array" ref="O929">_xlfn.IFS(J929 = 77, N929*265, J929=19, N929, J929=69, N929*28, J929=61, N929*4, J929=96, N929*22200)</f>
        <v>0</v>
      </c>
    </row>
    <row r="930" spans="1:15" hidden="1">
      <c r="A930" s="631" t="s">
        <v>1477</v>
      </c>
      <c r="B930" s="631" t="s">
        <v>893</v>
      </c>
      <c r="C930" s="631" t="s">
        <v>893</v>
      </c>
      <c r="D930" s="631" t="s">
        <v>1477</v>
      </c>
      <c r="E930" s="631" t="s">
        <v>1399</v>
      </c>
      <c r="F930" s="631" t="s">
        <v>1408</v>
      </c>
      <c r="G930" s="632" t="s">
        <v>514</v>
      </c>
      <c r="H930" s="631" t="s">
        <v>515</v>
      </c>
      <c r="I930" s="631" t="s">
        <v>535</v>
      </c>
      <c r="J930" s="631">
        <v>69</v>
      </c>
      <c r="K930" s="633">
        <v>0</v>
      </c>
      <c r="L930" s="634" t="s">
        <v>1401</v>
      </c>
      <c r="M930" s="635" t="s">
        <v>518</v>
      </c>
      <c r="N930" s="636">
        <v>0</v>
      </c>
      <c r="O930" s="636" cm="1">
        <f t="array" ref="O930">_xlfn.IFS(J930 = 77, N930*265, J930=19, N930, J930=69, N930*28, J930=61, N930*4, J930=96, N930*22200)</f>
        <v>0</v>
      </c>
    </row>
    <row r="931" spans="1:15" hidden="1">
      <c r="A931" s="631" t="s">
        <v>1478</v>
      </c>
      <c r="B931" s="631" t="s">
        <v>554</v>
      </c>
      <c r="C931" s="631" t="s">
        <v>554</v>
      </c>
      <c r="D931" s="631" t="s">
        <v>1440</v>
      </c>
      <c r="E931" s="631" t="s">
        <v>1399</v>
      </c>
      <c r="F931" s="631" t="s">
        <v>1408</v>
      </c>
      <c r="G931" s="632" t="s">
        <v>514</v>
      </c>
      <c r="H931" s="631" t="s">
        <v>515</v>
      </c>
      <c r="I931" s="631" t="s">
        <v>540</v>
      </c>
      <c r="J931" s="631">
        <v>61</v>
      </c>
      <c r="K931" s="633">
        <v>112</v>
      </c>
      <c r="L931" s="634" t="s">
        <v>1401</v>
      </c>
      <c r="M931" s="635" t="s">
        <v>518</v>
      </c>
      <c r="N931" s="636">
        <v>112</v>
      </c>
      <c r="O931" s="636" cm="1">
        <f t="array" ref="O931">_xlfn.IFS(J931 = 77, N931*265, J931=19, N931, J931=69, N931*28, J931=61, N931*4, J931=96, N931*22200)</f>
        <v>448</v>
      </c>
    </row>
    <row r="932" spans="1:15" hidden="1">
      <c r="A932" s="631" t="s">
        <v>1478</v>
      </c>
      <c r="B932" s="631" t="s">
        <v>554</v>
      </c>
      <c r="C932" s="631" t="s">
        <v>554</v>
      </c>
      <c r="D932" s="631" t="s">
        <v>1440</v>
      </c>
      <c r="E932" s="631" t="s">
        <v>1399</v>
      </c>
      <c r="F932" s="631" t="s">
        <v>1408</v>
      </c>
      <c r="G932" s="632" t="s">
        <v>514</v>
      </c>
      <c r="H932" s="631" t="s">
        <v>515</v>
      </c>
      <c r="I932" s="631" t="s">
        <v>525</v>
      </c>
      <c r="J932" s="631">
        <v>19</v>
      </c>
      <c r="K932" s="633">
        <v>8072431</v>
      </c>
      <c r="L932" s="634" t="s">
        <v>1401</v>
      </c>
      <c r="M932" s="635" t="s">
        <v>518</v>
      </c>
      <c r="N932" s="636">
        <v>8072431</v>
      </c>
      <c r="O932" s="636" cm="1">
        <f t="array" ref="O932">_xlfn.IFS(J932 = 77, N932*265, J932=19, N932, J932=69, N932*28, J932=61, N932*4, J932=96, N932*22200)</f>
        <v>8072431</v>
      </c>
    </row>
    <row r="933" spans="1:15" hidden="1">
      <c r="A933" s="631" t="s">
        <v>1478</v>
      </c>
      <c r="B933" s="631" t="s">
        <v>554</v>
      </c>
      <c r="C933" s="631" t="s">
        <v>554</v>
      </c>
      <c r="D933" s="631" t="s">
        <v>1440</v>
      </c>
      <c r="E933" s="631" t="s">
        <v>1399</v>
      </c>
      <c r="F933" s="631" t="s">
        <v>1408</v>
      </c>
      <c r="G933" s="632" t="s">
        <v>514</v>
      </c>
      <c r="H933" s="631" t="s">
        <v>515</v>
      </c>
      <c r="I933" s="631" t="s">
        <v>535</v>
      </c>
      <c r="J933" s="631">
        <v>69</v>
      </c>
      <c r="K933" s="633">
        <v>0</v>
      </c>
      <c r="L933" s="634" t="s">
        <v>1401</v>
      </c>
      <c r="M933" s="635" t="s">
        <v>518</v>
      </c>
      <c r="N933" s="636">
        <v>0</v>
      </c>
      <c r="O933" s="636"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25"/>
  <cols>
    <col min="1" max="1" width="32.25" bestFit="1" customWidth="1"/>
    <col min="2" max="2" width="36.375" bestFit="1" customWidth="1"/>
    <col min="3" max="3" width="30.25" bestFit="1" customWidth="1"/>
    <col min="4" max="4" width="29.875" bestFit="1" customWidth="1"/>
    <col min="5" max="5" width="23.625" bestFit="1" customWidth="1"/>
    <col min="6" max="6" width="25.875" bestFit="1" customWidth="1"/>
    <col min="7" max="7" width="28" bestFit="1" customWidth="1"/>
    <col min="8" max="9" width="23.625" bestFit="1" customWidth="1"/>
    <col min="10" max="10" width="52.375" bestFit="1" customWidth="1"/>
    <col min="11" max="11" width="23.625" bestFit="1" customWidth="1"/>
    <col min="12" max="12" width="71.375" bestFit="1" customWidth="1"/>
    <col min="13" max="15" width="23.625" bestFit="1" customWidth="1"/>
  </cols>
  <sheetData>
    <row r="1" spans="1:15" ht="20.25">
      <c r="A1" s="949" t="s">
        <v>396</v>
      </c>
      <c r="B1" s="950"/>
      <c r="C1" s="950"/>
      <c r="D1" s="950"/>
      <c r="E1" s="950"/>
      <c r="F1" s="950"/>
      <c r="G1" s="950"/>
      <c r="H1" s="950"/>
      <c r="I1" s="950"/>
      <c r="J1" s="950"/>
      <c r="K1" s="950"/>
      <c r="L1" s="950"/>
      <c r="M1" s="950"/>
      <c r="N1" s="950"/>
      <c r="O1" s="951"/>
    </row>
    <row r="2" spans="1:15" ht="15" thickBot="1">
      <c r="A2" s="222"/>
      <c r="B2" s="222" t="s">
        <v>1616</v>
      </c>
      <c r="D2" s="222" t="s">
        <v>380</v>
      </c>
      <c r="E2" s="222" t="s">
        <v>369</v>
      </c>
      <c r="F2" s="222" t="s">
        <v>370</v>
      </c>
      <c r="G2" s="222" t="s">
        <v>371</v>
      </c>
      <c r="H2" s="222" t="s">
        <v>372</v>
      </c>
      <c r="I2" s="222" t="s">
        <v>373</v>
      </c>
      <c r="J2" s="222" t="s">
        <v>374</v>
      </c>
      <c r="K2" s="222" t="s">
        <v>375</v>
      </c>
      <c r="L2" s="222" t="s">
        <v>376</v>
      </c>
      <c r="M2" s="222" t="s">
        <v>377</v>
      </c>
      <c r="N2" s="222" t="s">
        <v>378</v>
      </c>
      <c r="O2" s="222" t="s">
        <v>379</v>
      </c>
    </row>
    <row r="3" spans="1:15">
      <c r="A3" s="223" t="s">
        <v>80</v>
      </c>
      <c r="B3" s="840">
        <v>367</v>
      </c>
      <c r="C3" s="840">
        <v>367</v>
      </c>
      <c r="D3" s="840">
        <v>367</v>
      </c>
      <c r="E3" s="840">
        <v>367</v>
      </c>
      <c r="F3" s="840">
        <v>367</v>
      </c>
      <c r="G3" s="840">
        <v>367</v>
      </c>
      <c r="H3" s="840">
        <v>367</v>
      </c>
      <c r="I3" s="840">
        <v>367</v>
      </c>
      <c r="J3" s="840">
        <v>367</v>
      </c>
      <c r="K3" s="840">
        <v>367</v>
      </c>
      <c r="L3" s="189"/>
      <c r="M3" s="189"/>
      <c r="N3" s="189"/>
      <c r="O3" s="160"/>
    </row>
    <row r="4" spans="1:15">
      <c r="A4" s="224" t="s">
        <v>381</v>
      </c>
      <c r="B4" s="839">
        <v>187</v>
      </c>
      <c r="C4" s="839">
        <v>187</v>
      </c>
      <c r="D4" s="839">
        <v>187</v>
      </c>
      <c r="E4" s="839">
        <v>187</v>
      </c>
      <c r="F4" s="839">
        <v>187</v>
      </c>
      <c r="G4" s="839">
        <v>187</v>
      </c>
      <c r="H4" s="839">
        <v>187</v>
      </c>
      <c r="I4" s="839">
        <v>187</v>
      </c>
      <c r="J4" s="839">
        <v>187</v>
      </c>
      <c r="K4" s="839">
        <v>187</v>
      </c>
      <c r="L4" s="130"/>
      <c r="M4" s="130"/>
      <c r="N4" s="130"/>
      <c r="O4" s="114"/>
    </row>
    <row r="5" spans="1:15">
      <c r="A5" s="224" t="s">
        <v>382</v>
      </c>
      <c r="B5" s="838">
        <v>126</v>
      </c>
      <c r="C5" s="838">
        <v>126</v>
      </c>
      <c r="D5" s="838">
        <v>126</v>
      </c>
      <c r="E5" s="838">
        <v>126</v>
      </c>
      <c r="F5" s="838">
        <v>126</v>
      </c>
      <c r="G5" s="838">
        <v>126</v>
      </c>
      <c r="H5" s="838">
        <v>126</v>
      </c>
      <c r="I5" s="838">
        <v>126</v>
      </c>
      <c r="J5" s="838">
        <v>126</v>
      </c>
      <c r="K5" s="838">
        <v>126</v>
      </c>
      <c r="L5" s="130"/>
      <c r="M5" s="130"/>
      <c r="N5" s="130"/>
      <c r="O5" s="114"/>
    </row>
    <row r="6" spans="1:15">
      <c r="A6" s="224" t="s">
        <v>383</v>
      </c>
      <c r="B6" s="838">
        <v>392</v>
      </c>
      <c r="C6" s="838">
        <v>392</v>
      </c>
      <c r="D6" s="838">
        <v>392</v>
      </c>
      <c r="E6" s="838">
        <v>392</v>
      </c>
      <c r="F6" s="838">
        <v>392</v>
      </c>
      <c r="G6" s="838">
        <v>392</v>
      </c>
      <c r="H6" s="838">
        <v>392</v>
      </c>
      <c r="I6" s="838">
        <v>392</v>
      </c>
      <c r="J6" s="838">
        <v>392</v>
      </c>
      <c r="K6" s="838">
        <v>392</v>
      </c>
      <c r="L6" s="130"/>
      <c r="M6" s="130"/>
      <c r="N6" s="130"/>
      <c r="O6" s="114"/>
    </row>
    <row r="7" spans="1:15">
      <c r="A7" s="224" t="s">
        <v>384</v>
      </c>
      <c r="B7" s="838">
        <v>548</v>
      </c>
      <c r="C7" s="838">
        <v>548</v>
      </c>
      <c r="D7" s="838">
        <v>548</v>
      </c>
      <c r="E7" s="838">
        <v>548</v>
      </c>
      <c r="F7" s="838">
        <v>548</v>
      </c>
      <c r="G7" s="838">
        <v>548</v>
      </c>
      <c r="H7" s="838">
        <v>548</v>
      </c>
      <c r="I7" s="838">
        <v>548</v>
      </c>
      <c r="J7" s="838">
        <v>548</v>
      </c>
      <c r="K7" s="838">
        <v>548</v>
      </c>
      <c r="L7" s="130"/>
      <c r="M7" s="130"/>
      <c r="N7" s="130"/>
      <c r="O7" s="114"/>
    </row>
    <row r="8" spans="1:15">
      <c r="A8" s="224" t="s">
        <v>385</v>
      </c>
      <c r="B8" s="838">
        <v>708</v>
      </c>
      <c r="C8" s="838">
        <v>708</v>
      </c>
      <c r="D8" s="838">
        <v>708</v>
      </c>
      <c r="E8" s="838">
        <v>708</v>
      </c>
      <c r="F8" s="838">
        <v>708</v>
      </c>
      <c r="G8" s="838">
        <v>708</v>
      </c>
      <c r="H8" s="838">
        <v>708</v>
      </c>
      <c r="I8" s="838">
        <v>708</v>
      </c>
      <c r="J8" s="838">
        <v>708</v>
      </c>
      <c r="K8" s="838">
        <v>708</v>
      </c>
      <c r="L8" s="130"/>
      <c r="M8" s="130"/>
      <c r="N8" s="130"/>
      <c r="O8" s="114"/>
    </row>
    <row r="9" spans="1:15">
      <c r="A9" s="224" t="s">
        <v>386</v>
      </c>
      <c r="B9" s="838">
        <v>141</v>
      </c>
      <c r="C9" s="838">
        <v>141</v>
      </c>
      <c r="D9" s="838">
        <v>141</v>
      </c>
      <c r="E9" s="838">
        <v>141</v>
      </c>
      <c r="F9" s="838">
        <v>141</v>
      </c>
      <c r="G9" s="838">
        <v>141</v>
      </c>
      <c r="H9" s="838">
        <v>141</v>
      </c>
      <c r="I9" s="838">
        <v>141</v>
      </c>
      <c r="J9" s="838">
        <v>141</v>
      </c>
      <c r="K9" s="838">
        <v>141</v>
      </c>
      <c r="L9" s="130"/>
      <c r="M9" s="130"/>
      <c r="N9" s="130"/>
      <c r="O9" s="114"/>
    </row>
    <row r="10" spans="1:15">
      <c r="A10" s="224" t="s">
        <v>387</v>
      </c>
      <c r="B10" s="837">
        <v>8769</v>
      </c>
      <c r="C10" s="837">
        <v>8769</v>
      </c>
      <c r="D10" s="837">
        <v>8769</v>
      </c>
      <c r="E10" s="837">
        <v>8769</v>
      </c>
      <c r="F10" s="837">
        <v>8769</v>
      </c>
      <c r="G10" s="837">
        <v>8769</v>
      </c>
      <c r="H10" s="837">
        <v>8769</v>
      </c>
      <c r="I10" s="837">
        <v>8769</v>
      </c>
      <c r="J10" s="837">
        <v>8769</v>
      </c>
      <c r="K10" s="837">
        <v>8769</v>
      </c>
      <c r="L10" s="130"/>
      <c r="M10" s="130"/>
      <c r="N10" s="130"/>
      <c r="O10" s="114"/>
    </row>
    <row r="11" spans="1:15">
      <c r="A11" s="224" t="s">
        <v>388</v>
      </c>
      <c r="B11" s="838">
        <v>620</v>
      </c>
      <c r="C11" s="838">
        <v>620</v>
      </c>
      <c r="D11" s="838">
        <v>620</v>
      </c>
      <c r="E11" s="838">
        <v>620</v>
      </c>
      <c r="F11" s="838">
        <v>620</v>
      </c>
      <c r="G11" s="838">
        <v>620</v>
      </c>
      <c r="H11" s="838">
        <v>620</v>
      </c>
      <c r="I11" s="838">
        <v>620</v>
      </c>
      <c r="J11" s="838">
        <v>620</v>
      </c>
      <c r="K11" s="838">
        <v>620</v>
      </c>
      <c r="L11" s="130"/>
      <c r="M11" s="130"/>
      <c r="N11" s="130"/>
      <c r="O11" s="114"/>
    </row>
    <row r="12" spans="1:15">
      <c r="A12" s="224" t="s">
        <v>247</v>
      </c>
      <c r="B12" s="838">
        <v>90</v>
      </c>
      <c r="C12" s="838">
        <v>90</v>
      </c>
      <c r="D12" s="838">
        <v>90</v>
      </c>
      <c r="E12" s="838">
        <v>90</v>
      </c>
      <c r="F12" s="838">
        <v>90</v>
      </c>
      <c r="G12" s="838">
        <v>90</v>
      </c>
      <c r="H12" s="838">
        <v>90</v>
      </c>
      <c r="I12" s="838">
        <v>90</v>
      </c>
      <c r="J12" s="838">
        <v>90</v>
      </c>
      <c r="K12" s="838">
        <v>90</v>
      </c>
      <c r="L12" s="130"/>
      <c r="M12" s="130"/>
      <c r="N12" s="130"/>
      <c r="O12" s="114"/>
    </row>
    <row r="13" spans="1:15" ht="15" thickBot="1">
      <c r="A13" s="225" t="s">
        <v>16</v>
      </c>
      <c r="B13" s="836">
        <f>SUM(B3:B12)</f>
        <v>11948</v>
      </c>
      <c r="D13" s="116"/>
      <c r="E13" s="116"/>
      <c r="F13" s="116"/>
      <c r="G13" s="116"/>
      <c r="H13" s="116"/>
      <c r="I13" s="116"/>
      <c r="J13" s="116"/>
      <c r="K13" s="116"/>
      <c r="L13" s="116"/>
      <c r="M13" s="116"/>
      <c r="N13" s="116"/>
      <c r="O13" s="117"/>
    </row>
    <row r="16" spans="1:15" ht="15" thickBot="1"/>
    <row r="17" spans="1:14" ht="21" thickBot="1">
      <c r="A17" s="955" t="s">
        <v>479</v>
      </c>
      <c r="B17" s="956"/>
      <c r="C17" s="956"/>
      <c r="D17" s="956"/>
      <c r="E17" s="956"/>
      <c r="F17" s="956"/>
      <c r="G17" s="957"/>
      <c r="J17" s="949" t="s">
        <v>1479</v>
      </c>
      <c r="K17" s="950"/>
      <c r="L17" s="950"/>
      <c r="M17" s="950"/>
      <c r="N17" s="951"/>
    </row>
    <row r="18" spans="1:14">
      <c r="A18" s="226" t="s">
        <v>389</v>
      </c>
      <c r="B18" s="226" t="s">
        <v>390</v>
      </c>
      <c r="C18" s="226" t="s">
        <v>391</v>
      </c>
      <c r="D18" s="226" t="s">
        <v>392</v>
      </c>
      <c r="E18" s="226" t="s">
        <v>393</v>
      </c>
      <c r="F18" s="226" t="s">
        <v>394</v>
      </c>
      <c r="G18" s="226"/>
      <c r="J18" s="535"/>
      <c r="K18" s="527" t="s">
        <v>391</v>
      </c>
      <c r="L18" s="527" t="s">
        <v>392</v>
      </c>
      <c r="M18" s="527" t="s">
        <v>393</v>
      </c>
      <c r="N18" s="638" t="s">
        <v>1480</v>
      </c>
    </row>
    <row r="19" spans="1:14">
      <c r="A19" s="130">
        <v>1140</v>
      </c>
      <c r="B19" s="130">
        <v>480</v>
      </c>
      <c r="C19" s="130">
        <v>222</v>
      </c>
      <c r="D19" s="130">
        <v>20</v>
      </c>
      <c r="E19" s="130">
        <v>56</v>
      </c>
      <c r="F19" s="130">
        <v>71</v>
      </c>
      <c r="G19" s="130"/>
      <c r="J19" s="535" t="s">
        <v>80</v>
      </c>
      <c r="K19" s="307">
        <v>81474</v>
      </c>
      <c r="L19" s="307">
        <v>7340</v>
      </c>
      <c r="M19" s="307">
        <v>20552</v>
      </c>
      <c r="N19" s="308">
        <f>SUM(K19:M19)</f>
        <v>109366</v>
      </c>
    </row>
    <row r="20" spans="1:14">
      <c r="J20" s="535" t="s">
        <v>381</v>
      </c>
      <c r="K20" s="307">
        <v>41514</v>
      </c>
      <c r="L20" s="307">
        <v>3740</v>
      </c>
      <c r="M20" s="307">
        <v>10472</v>
      </c>
      <c r="N20" s="308">
        <f t="shared" ref="N20:N31" si="0">SUM(K20:M20)</f>
        <v>55726</v>
      </c>
    </row>
    <row r="21" spans="1:14" ht="15" thickBot="1">
      <c r="A21" s="841"/>
      <c r="J21" s="535" t="s">
        <v>382</v>
      </c>
      <c r="K21" s="307">
        <v>27972</v>
      </c>
      <c r="L21" s="307">
        <v>2520</v>
      </c>
      <c r="M21" s="307">
        <v>7056</v>
      </c>
      <c r="N21" s="308">
        <f t="shared" si="0"/>
        <v>37548</v>
      </c>
    </row>
    <row r="22" spans="1:14" ht="21" thickBot="1">
      <c r="A22" s="955" t="s">
        <v>398</v>
      </c>
      <c r="B22" s="956"/>
      <c r="C22" s="956"/>
      <c r="D22" s="956"/>
      <c r="E22" s="956"/>
      <c r="F22" s="957"/>
      <c r="J22" s="535" t="s">
        <v>383</v>
      </c>
      <c r="K22" s="307">
        <v>87024</v>
      </c>
      <c r="L22" s="307">
        <v>7840</v>
      </c>
      <c r="M22" s="307">
        <v>21952</v>
      </c>
      <c r="N22" s="308">
        <f t="shared" si="0"/>
        <v>116816</v>
      </c>
    </row>
    <row r="23" spans="1:14" ht="15" thickBot="1">
      <c r="A23" s="223" t="s">
        <v>168</v>
      </c>
      <c r="B23" s="227" t="s">
        <v>156</v>
      </c>
      <c r="C23" s="227" t="s">
        <v>56</v>
      </c>
      <c r="D23" s="227" t="s">
        <v>94</v>
      </c>
      <c r="E23" s="227" t="s">
        <v>58</v>
      </c>
      <c r="F23" s="228" t="s">
        <v>397</v>
      </c>
      <c r="J23" s="535" t="s">
        <v>384</v>
      </c>
      <c r="K23" s="307">
        <v>137640</v>
      </c>
      <c r="L23" s="307">
        <v>12400</v>
      </c>
      <c r="M23" s="307">
        <v>34720</v>
      </c>
      <c r="N23" s="308">
        <f t="shared" si="0"/>
        <v>184760</v>
      </c>
    </row>
    <row r="24" spans="1:14" ht="15" thickBot="1">
      <c r="A24" s="229">
        <v>3.22</v>
      </c>
      <c r="B24" s="798">
        <v>0.57133968785942613</v>
      </c>
      <c r="C24" s="798">
        <v>1.2892012132304275E-3</v>
      </c>
      <c r="D24" s="798">
        <v>3.8015684271714907E-5</v>
      </c>
      <c r="E24" s="798">
        <v>4.9072038661496531E-5</v>
      </c>
      <c r="F24" s="800">
        <v>8.14</v>
      </c>
      <c r="J24" s="535" t="s">
        <v>385</v>
      </c>
      <c r="K24" s="307">
        <v>19980</v>
      </c>
      <c r="L24" s="307">
        <v>1800</v>
      </c>
      <c r="M24" s="307">
        <v>5040</v>
      </c>
      <c r="N24" s="308">
        <f t="shared" si="0"/>
        <v>26820</v>
      </c>
    </row>
    <row r="25" spans="1:14">
      <c r="J25" s="535" t="s">
        <v>386</v>
      </c>
      <c r="K25" s="307">
        <v>121656</v>
      </c>
      <c r="L25" s="307">
        <v>10960</v>
      </c>
      <c r="M25" s="307">
        <v>30688</v>
      </c>
      <c r="N25" s="308">
        <f t="shared" si="0"/>
        <v>163304</v>
      </c>
    </row>
    <row r="26" spans="1:14">
      <c r="J26" s="535" t="s">
        <v>387</v>
      </c>
      <c r="K26" s="307">
        <v>157176</v>
      </c>
      <c r="L26" s="307">
        <v>14160</v>
      </c>
      <c r="M26" s="307">
        <v>39648</v>
      </c>
      <c r="N26" s="308">
        <f t="shared" si="0"/>
        <v>210984</v>
      </c>
    </row>
    <row r="27" spans="1:14" ht="15" thickBot="1">
      <c r="J27" s="535" t="s">
        <v>388</v>
      </c>
      <c r="K27" s="307">
        <v>31302</v>
      </c>
      <c r="L27" s="307">
        <v>2820</v>
      </c>
      <c r="M27" s="307">
        <v>7896</v>
      </c>
      <c r="N27" s="308">
        <f t="shared" si="0"/>
        <v>42018</v>
      </c>
    </row>
    <row r="28" spans="1:14" ht="21" thickBot="1">
      <c r="A28" s="949" t="s">
        <v>399</v>
      </c>
      <c r="B28" s="950"/>
      <c r="C28" s="950"/>
      <c r="D28" s="950"/>
      <c r="E28" s="950"/>
      <c r="F28" s="950"/>
      <c r="G28" s="950"/>
      <c r="H28" s="951"/>
      <c r="J28" s="526" t="s">
        <v>247</v>
      </c>
      <c r="K28" s="637">
        <v>1946718</v>
      </c>
      <c r="L28" s="637">
        <v>175380</v>
      </c>
      <c r="M28" s="637">
        <v>491064</v>
      </c>
      <c r="N28" s="311">
        <f t="shared" si="0"/>
        <v>2613162</v>
      </c>
    </row>
    <row r="29" spans="1:14" ht="15">
      <c r="A29" s="535"/>
      <c r="B29" s="527" t="s">
        <v>389</v>
      </c>
      <c r="C29" s="527" t="s">
        <v>390</v>
      </c>
      <c r="D29" s="527" t="s">
        <v>391</v>
      </c>
      <c r="E29" s="527" t="s">
        <v>392</v>
      </c>
      <c r="F29" s="527" t="s">
        <v>393</v>
      </c>
      <c r="G29" s="527" t="s">
        <v>394</v>
      </c>
      <c r="H29" s="536" t="s">
        <v>395</v>
      </c>
      <c r="J29" s="524" t="s">
        <v>488</v>
      </c>
      <c r="K29" s="189">
        <v>2652456</v>
      </c>
      <c r="L29" s="189">
        <v>238960</v>
      </c>
      <c r="M29" s="189">
        <v>669088</v>
      </c>
      <c r="N29" s="160">
        <f>SUM(K29:M29)</f>
        <v>3560504</v>
      </c>
    </row>
    <row r="30" spans="1:14" ht="15">
      <c r="A30" s="535"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6">
        <f t="shared" ref="H30:H40" si="7">B3*$G$19</f>
        <v>0</v>
      </c>
      <c r="J30" s="530" t="s">
        <v>486</v>
      </c>
      <c r="K30" s="307">
        <v>341425.57046979869</v>
      </c>
      <c r="L30" s="307">
        <v>30759.060402684565</v>
      </c>
      <c r="M30" s="307">
        <v>86125.36912751678</v>
      </c>
      <c r="N30" s="308">
        <f t="shared" si="0"/>
        <v>458310</v>
      </c>
    </row>
    <row r="31" spans="1:14" ht="15.75" thickBot="1">
      <c r="A31" s="535" t="s">
        <v>381</v>
      </c>
      <c r="B31" s="307">
        <f t="shared" si="1"/>
        <v>213180</v>
      </c>
      <c r="C31" s="307">
        <f t="shared" si="2"/>
        <v>89760</v>
      </c>
      <c r="D31" s="307">
        <f t="shared" si="3"/>
        <v>41514</v>
      </c>
      <c r="E31" s="307">
        <f t="shared" si="4"/>
        <v>3740</v>
      </c>
      <c r="F31" s="307">
        <f t="shared" si="5"/>
        <v>10472</v>
      </c>
      <c r="G31" s="307">
        <f t="shared" si="6"/>
        <v>13277</v>
      </c>
      <c r="H31" s="536">
        <f t="shared" si="7"/>
        <v>0</v>
      </c>
      <c r="J31" s="532" t="s">
        <v>487</v>
      </c>
      <c r="K31" s="321">
        <v>2112130.180630873</v>
      </c>
      <c r="L31" s="321">
        <v>190281.99825503357</v>
      </c>
      <c r="M31" s="321">
        <v>532789.59511409397</v>
      </c>
      <c r="N31" s="541">
        <f t="shared" si="0"/>
        <v>2835201.7740000002</v>
      </c>
    </row>
    <row r="32" spans="1:14">
      <c r="A32" s="535" t="s">
        <v>382</v>
      </c>
      <c r="B32" s="307">
        <f t="shared" si="1"/>
        <v>143640</v>
      </c>
      <c r="C32" s="307">
        <f t="shared" si="2"/>
        <v>60480</v>
      </c>
      <c r="D32" s="307">
        <f t="shared" si="3"/>
        <v>27972</v>
      </c>
      <c r="E32" s="307">
        <f t="shared" si="4"/>
        <v>2520</v>
      </c>
      <c r="F32" s="307">
        <f t="shared" si="5"/>
        <v>7056</v>
      </c>
      <c r="G32" s="307">
        <f t="shared" si="6"/>
        <v>8946</v>
      </c>
      <c r="H32" s="536">
        <f t="shared" si="7"/>
        <v>0</v>
      </c>
    </row>
    <row r="33" spans="1:12">
      <c r="A33" s="535" t="s">
        <v>383</v>
      </c>
      <c r="B33" s="307">
        <f t="shared" si="1"/>
        <v>446880</v>
      </c>
      <c r="C33" s="307">
        <f t="shared" si="2"/>
        <v>188160</v>
      </c>
      <c r="D33" s="307">
        <f t="shared" si="3"/>
        <v>87024</v>
      </c>
      <c r="E33" s="307">
        <f t="shared" si="4"/>
        <v>7840</v>
      </c>
      <c r="F33" s="307">
        <f t="shared" si="5"/>
        <v>21952</v>
      </c>
      <c r="G33" s="307">
        <f t="shared" si="6"/>
        <v>27832</v>
      </c>
      <c r="H33" s="536">
        <f t="shared" si="7"/>
        <v>0</v>
      </c>
    </row>
    <row r="34" spans="1:12" ht="15" thickBot="1">
      <c r="A34" s="535" t="s">
        <v>384</v>
      </c>
      <c r="B34" s="307">
        <f t="shared" si="1"/>
        <v>624720</v>
      </c>
      <c r="C34" s="307">
        <f t="shared" si="2"/>
        <v>263040</v>
      </c>
      <c r="D34" s="307">
        <f t="shared" si="3"/>
        <v>121656</v>
      </c>
      <c r="E34" s="307">
        <f t="shared" si="4"/>
        <v>10960</v>
      </c>
      <c r="F34" s="307">
        <f t="shared" si="5"/>
        <v>30688</v>
      </c>
      <c r="G34" s="307">
        <f t="shared" si="6"/>
        <v>38908</v>
      </c>
      <c r="H34" s="536">
        <f t="shared" si="7"/>
        <v>0</v>
      </c>
    </row>
    <row r="35" spans="1:12" ht="20.25">
      <c r="A35" s="535" t="s">
        <v>385</v>
      </c>
      <c r="B35" s="307">
        <f t="shared" si="1"/>
        <v>807120</v>
      </c>
      <c r="C35" s="307">
        <f t="shared" si="2"/>
        <v>339840</v>
      </c>
      <c r="D35" s="307">
        <f t="shared" si="3"/>
        <v>157176</v>
      </c>
      <c r="E35" s="307">
        <f t="shared" si="4"/>
        <v>14160</v>
      </c>
      <c r="F35" s="307">
        <f t="shared" si="5"/>
        <v>39648</v>
      </c>
      <c r="G35" s="307">
        <f t="shared" si="6"/>
        <v>50268</v>
      </c>
      <c r="H35" s="536">
        <f t="shared" si="7"/>
        <v>0</v>
      </c>
      <c r="J35" s="639" t="s">
        <v>1481</v>
      </c>
      <c r="L35" s="639" t="s">
        <v>1482</v>
      </c>
    </row>
    <row r="36" spans="1:12" ht="15" thickBot="1">
      <c r="A36" s="535" t="s">
        <v>386</v>
      </c>
      <c r="B36" s="307">
        <f t="shared" si="1"/>
        <v>160740</v>
      </c>
      <c r="C36" s="307">
        <f t="shared" si="2"/>
        <v>67680</v>
      </c>
      <c r="D36" s="307">
        <f t="shared" si="3"/>
        <v>31302</v>
      </c>
      <c r="E36" s="307">
        <f t="shared" si="4"/>
        <v>2820</v>
      </c>
      <c r="F36" s="307">
        <f t="shared" si="5"/>
        <v>7896</v>
      </c>
      <c r="G36" s="307">
        <f t="shared" si="6"/>
        <v>10011</v>
      </c>
      <c r="H36" s="536">
        <f t="shared" si="7"/>
        <v>0</v>
      </c>
      <c r="J36" s="466">
        <f>('Polutant Register - GHG'!O163+'Polutant Register - GHG'!O178)/1000</f>
        <v>3499355.0249999999</v>
      </c>
      <c r="L36" s="466">
        <f>J36/(N29+N30)</f>
        <v>0.87074321553572764</v>
      </c>
    </row>
    <row r="37" spans="1:12">
      <c r="A37" s="535" t="s">
        <v>387</v>
      </c>
      <c r="B37" s="307">
        <f t="shared" si="1"/>
        <v>9996660</v>
      </c>
      <c r="C37" s="307">
        <f t="shared" si="2"/>
        <v>4209120</v>
      </c>
      <c r="D37" s="307">
        <f t="shared" si="3"/>
        <v>1946718</v>
      </c>
      <c r="E37" s="307">
        <f t="shared" si="4"/>
        <v>175380</v>
      </c>
      <c r="F37" s="307">
        <f t="shared" si="5"/>
        <v>491064</v>
      </c>
      <c r="G37" s="307">
        <f t="shared" si="6"/>
        <v>622599</v>
      </c>
      <c r="H37" s="536">
        <f t="shared" si="7"/>
        <v>0</v>
      </c>
    </row>
    <row r="38" spans="1:12">
      <c r="A38" s="535" t="s">
        <v>388</v>
      </c>
      <c r="B38" s="307">
        <f t="shared" si="1"/>
        <v>706800</v>
      </c>
      <c r="C38" s="307">
        <f t="shared" si="2"/>
        <v>297600</v>
      </c>
      <c r="D38" s="307">
        <f t="shared" si="3"/>
        <v>137640</v>
      </c>
      <c r="E38" s="307">
        <f t="shared" si="4"/>
        <v>12400</v>
      </c>
      <c r="F38" s="307">
        <f t="shared" si="5"/>
        <v>34720</v>
      </c>
      <c r="G38" s="307">
        <f t="shared" si="6"/>
        <v>44020</v>
      </c>
      <c r="H38" s="536">
        <f t="shared" si="7"/>
        <v>0</v>
      </c>
    </row>
    <row r="39" spans="1:12" ht="15" customHeight="1" thickBot="1">
      <c r="A39" s="526" t="s">
        <v>247</v>
      </c>
      <c r="B39" s="119">
        <f t="shared" si="1"/>
        <v>102600</v>
      </c>
      <c r="C39" s="119">
        <f t="shared" si="2"/>
        <v>43200</v>
      </c>
      <c r="D39" s="119">
        <f t="shared" si="3"/>
        <v>19980</v>
      </c>
      <c r="E39" s="119">
        <f t="shared" si="4"/>
        <v>1800</v>
      </c>
      <c r="F39" s="119">
        <f t="shared" si="5"/>
        <v>5040</v>
      </c>
      <c r="G39" s="119">
        <f t="shared" si="6"/>
        <v>6390</v>
      </c>
      <c r="H39" s="537">
        <f t="shared" si="7"/>
        <v>0</v>
      </c>
    </row>
    <row r="40" spans="1:12" ht="15" customHeight="1">
      <c r="A40" s="524" t="s">
        <v>488</v>
      </c>
      <c r="B40" s="528">
        <f t="shared" si="1"/>
        <v>13620720</v>
      </c>
      <c r="C40" s="528">
        <f t="shared" si="2"/>
        <v>5735040</v>
      </c>
      <c r="D40" s="528">
        <f t="shared" si="3"/>
        <v>2652456</v>
      </c>
      <c r="E40" s="528">
        <f t="shared" si="4"/>
        <v>238960</v>
      </c>
      <c r="F40" s="528">
        <f t="shared" si="5"/>
        <v>669088</v>
      </c>
      <c r="G40" s="528">
        <f t="shared" si="6"/>
        <v>848308</v>
      </c>
      <c r="H40" s="529">
        <f t="shared" si="7"/>
        <v>0</v>
      </c>
    </row>
    <row r="41" spans="1:12" ht="15" customHeight="1">
      <c r="A41" s="530" t="s">
        <v>486</v>
      </c>
      <c r="B41" s="801">
        <v>1753266.4429530201</v>
      </c>
      <c r="C41" s="525">
        <v>738217.44966442953</v>
      </c>
      <c r="D41" s="525">
        <v>341425.57046979869</v>
      </c>
      <c r="E41" s="525">
        <v>30759.060402684565</v>
      </c>
      <c r="F41" s="525">
        <v>86125.36912751678</v>
      </c>
      <c r="G41" s="525">
        <v>0</v>
      </c>
      <c r="H41" s="531">
        <v>0</v>
      </c>
    </row>
    <row r="42" spans="1:12" ht="15" customHeight="1" thickBot="1">
      <c r="A42" s="532" t="s">
        <v>487</v>
      </c>
      <c r="B42" s="801">
        <v>10846073.900536913</v>
      </c>
      <c r="C42" s="533">
        <v>4566767.9581208052</v>
      </c>
      <c r="D42" s="533">
        <v>2112130.180630873</v>
      </c>
      <c r="E42" s="533">
        <v>190281.99825503357</v>
      </c>
      <c r="F42" s="799">
        <v>532789.59511409397</v>
      </c>
      <c r="G42" s="533">
        <v>0</v>
      </c>
      <c r="H42" s="534">
        <v>0</v>
      </c>
    </row>
    <row r="43" spans="1:12" ht="15" customHeight="1"/>
    <row r="44" spans="1:12" ht="15" customHeight="1" thickBot="1"/>
    <row r="45" spans="1:12" ht="15" customHeight="1">
      <c r="A45" s="952" t="s">
        <v>480</v>
      </c>
      <c r="B45" s="953"/>
      <c r="C45" s="953"/>
      <c r="D45" s="953"/>
      <c r="E45" s="953"/>
      <c r="F45" s="953"/>
      <c r="G45" s="954"/>
    </row>
    <row r="46" spans="1:12" ht="15" customHeight="1">
      <c r="A46" s="535"/>
      <c r="B46" s="527" t="s">
        <v>168</v>
      </c>
      <c r="C46" s="527" t="s">
        <v>156</v>
      </c>
      <c r="D46" s="527" t="s">
        <v>56</v>
      </c>
      <c r="E46" s="527" t="s">
        <v>94</v>
      </c>
      <c r="F46" s="527" t="s">
        <v>58</v>
      </c>
      <c r="G46" s="527" t="s">
        <v>1483</v>
      </c>
    </row>
    <row r="47" spans="1:12" ht="15" customHeight="1">
      <c r="A47" s="535"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5" t="s">
        <v>381</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5" t="s">
        <v>382</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5" t="s">
        <v>383</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5" t="s">
        <v>384</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5" t="s">
        <v>385</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5" t="s">
        <v>386</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5" t="s">
        <v>387</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5" t="s">
        <v>388</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6" t="s">
        <v>247</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ht="15">
      <c r="A57" s="524" t="s">
        <v>488</v>
      </c>
      <c r="B57" s="307">
        <f>$A$24*SUM(D40:F40)</f>
        <v>11464822.880000001</v>
      </c>
      <c r="C57" s="539">
        <f t="shared" si="8"/>
        <v>2034257.2439822382</v>
      </c>
      <c r="D57" s="539">
        <f t="shared" si="9"/>
        <v>4590.2060765117903</v>
      </c>
      <c r="E57" s="539">
        <f t="shared" si="10"/>
        <v>135.35499591217803</v>
      </c>
      <c r="F57" s="539">
        <f t="shared" si="11"/>
        <v>174.72118994241305</v>
      </c>
      <c r="G57" s="307">
        <f>N29*$L$36</f>
        <v>3100284.7018878204</v>
      </c>
    </row>
    <row r="58" spans="1:7" ht="15">
      <c r="A58" s="530" t="s">
        <v>486</v>
      </c>
      <c r="B58" s="307"/>
      <c r="C58" s="538">
        <f t="shared" si="8"/>
        <v>261850.69234285358</v>
      </c>
      <c r="D58" s="538">
        <f t="shared" si="9"/>
        <v>590.85380803563726</v>
      </c>
      <c r="E58" s="538">
        <f t="shared" si="10"/>
        <v>17.422968258569661</v>
      </c>
      <c r="F58" s="538">
        <f t="shared" si="11"/>
        <v>22.490206038950475</v>
      </c>
      <c r="G58" s="307">
        <f t="shared" si="12"/>
        <v>399070.32311217935</v>
      </c>
    </row>
    <row r="59" spans="1:7" ht="15.75" thickBot="1">
      <c r="A59" s="532" t="s">
        <v>487</v>
      </c>
      <c r="B59" s="321"/>
      <c r="C59" s="540">
        <f>$B$24*SUM(D42:F42)</f>
        <v>1619863.2965756513</v>
      </c>
      <c r="D59" s="540">
        <f t="shared" si="9"/>
        <v>3655.1455667938603</v>
      </c>
      <c r="E59" s="540">
        <f t="shared" si="10"/>
        <v>107.78213548699001</v>
      </c>
      <c r="F59" s="540">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4.25"/>
  <cols>
    <col min="2" max="2" width="27.125" bestFit="1" customWidth="1"/>
    <col min="3" max="4" width="22.625" bestFit="1" customWidth="1"/>
  </cols>
  <sheetData>
    <row r="1" spans="1:5">
      <c r="A1" t="s">
        <v>1532</v>
      </c>
      <c r="B1" t="s">
        <v>1613</v>
      </c>
      <c r="C1" t="s">
        <v>1614</v>
      </c>
      <c r="D1" t="s">
        <v>1615</v>
      </c>
    </row>
    <row r="2" spans="1:5">
      <c r="A2" s="833">
        <v>1950</v>
      </c>
      <c r="B2" s="829">
        <v>1323</v>
      </c>
      <c r="C2" s="830">
        <f>SUM($B$2:B2)</f>
        <v>1323</v>
      </c>
      <c r="D2">
        <f>C2/1000</f>
        <v>1.323</v>
      </c>
    </row>
    <row r="3" spans="1:5">
      <c r="A3" s="833">
        <v>1951</v>
      </c>
      <c r="B3" s="829">
        <v>2450</v>
      </c>
      <c r="C3" s="830">
        <f>SUM($B$2:B3)</f>
        <v>3773</v>
      </c>
      <c r="D3">
        <f t="shared" ref="D3:D66" si="0">C3/1000</f>
        <v>3.7730000000000001</v>
      </c>
      <c r="E3" s="727">
        <f>(B3-B2)/B2</f>
        <v>0.85185185185185186</v>
      </c>
    </row>
    <row r="4" spans="1:5">
      <c r="A4" s="833">
        <v>1952</v>
      </c>
      <c r="B4" s="829">
        <v>2414</v>
      </c>
      <c r="C4" s="830">
        <f>SUM($B$2:B4)</f>
        <v>6187</v>
      </c>
      <c r="D4">
        <f t="shared" si="0"/>
        <v>6.1870000000000003</v>
      </c>
      <c r="E4" s="727">
        <f t="shared" ref="E4:E67" si="1">(B4-B3)/B3</f>
        <v>-1.4693877551020407E-2</v>
      </c>
    </row>
    <row r="5" spans="1:5">
      <c r="A5" s="833">
        <v>1953</v>
      </c>
      <c r="B5" s="829">
        <v>1449</v>
      </c>
      <c r="C5" s="830">
        <f>SUM($B$2:B5)</f>
        <v>7636</v>
      </c>
      <c r="D5">
        <f t="shared" si="0"/>
        <v>7.6360000000000001</v>
      </c>
      <c r="E5" s="727">
        <f t="shared" si="1"/>
        <v>-0.39975144987572492</v>
      </c>
    </row>
    <row r="6" spans="1:5">
      <c r="A6" s="833">
        <v>1954</v>
      </c>
      <c r="B6" s="829">
        <v>1739</v>
      </c>
      <c r="C6" s="830">
        <f>SUM($B$2:B6)</f>
        <v>9375</v>
      </c>
      <c r="D6">
        <f t="shared" si="0"/>
        <v>9.375</v>
      </c>
      <c r="E6" s="727">
        <f t="shared" si="1"/>
        <v>0.20013802622498275</v>
      </c>
    </row>
    <row r="7" spans="1:5">
      <c r="A7" s="833">
        <v>1955</v>
      </c>
      <c r="B7" s="829">
        <v>2145</v>
      </c>
      <c r="C7" s="830">
        <f>SUM($B$2:B7)</f>
        <v>11520</v>
      </c>
      <c r="D7">
        <f t="shared" si="0"/>
        <v>11.52</v>
      </c>
      <c r="E7" s="727">
        <f t="shared" si="1"/>
        <v>0.23346751006325475</v>
      </c>
    </row>
    <row r="8" spans="1:5">
      <c r="A8" s="833">
        <v>1956</v>
      </c>
      <c r="B8" s="829">
        <v>2183</v>
      </c>
      <c r="C8" s="830">
        <f>SUM($B$2:B8)</f>
        <v>13703</v>
      </c>
      <c r="D8">
        <f t="shared" si="0"/>
        <v>13.702999999999999</v>
      </c>
      <c r="E8" s="727">
        <f t="shared" si="1"/>
        <v>1.7715617715617717E-2</v>
      </c>
    </row>
    <row r="9" spans="1:5">
      <c r="A9" s="833">
        <v>1957</v>
      </c>
      <c r="B9" s="829">
        <v>2054</v>
      </c>
      <c r="C9" s="830">
        <f>SUM($B$2:B9)</f>
        <v>15757</v>
      </c>
      <c r="D9">
        <f t="shared" si="0"/>
        <v>15.757</v>
      </c>
      <c r="E9" s="727">
        <f t="shared" si="1"/>
        <v>-5.9092991296381125E-2</v>
      </c>
    </row>
    <row r="10" spans="1:5">
      <c r="A10" s="833">
        <v>1958</v>
      </c>
      <c r="B10" s="829">
        <v>2709</v>
      </c>
      <c r="C10" s="830">
        <f>SUM($B$2:B10)</f>
        <v>18466</v>
      </c>
      <c r="D10">
        <f t="shared" si="0"/>
        <v>18.466000000000001</v>
      </c>
      <c r="E10" s="727">
        <f t="shared" si="1"/>
        <v>0.31888997078870496</v>
      </c>
    </row>
    <row r="11" spans="1:5">
      <c r="A11" s="833">
        <v>1959</v>
      </c>
      <c r="B11" s="829">
        <v>2850</v>
      </c>
      <c r="C11" s="830">
        <f>SUM($B$2:B11)</f>
        <v>21316</v>
      </c>
      <c r="D11">
        <f t="shared" si="0"/>
        <v>21.315999999999999</v>
      </c>
      <c r="E11" s="727">
        <f t="shared" si="1"/>
        <v>5.2048726467331122E-2</v>
      </c>
    </row>
    <row r="12" spans="1:5">
      <c r="A12" s="833">
        <v>1960</v>
      </c>
      <c r="B12" s="829">
        <v>3485</v>
      </c>
      <c r="C12" s="830">
        <f>SUM($B$2:B12)</f>
        <v>24801</v>
      </c>
      <c r="D12">
        <f t="shared" si="0"/>
        <v>24.800999999999998</v>
      </c>
      <c r="E12" s="727">
        <f t="shared" si="1"/>
        <v>0.22280701754385965</v>
      </c>
    </row>
    <row r="13" spans="1:5">
      <c r="A13" s="833">
        <v>1961</v>
      </c>
      <c r="B13" s="829">
        <v>3406</v>
      </c>
      <c r="C13" s="830">
        <f>SUM($B$2:B13)</f>
        <v>28207</v>
      </c>
      <c r="D13">
        <f t="shared" si="0"/>
        <v>28.207000000000001</v>
      </c>
      <c r="E13" s="727">
        <f t="shared" si="1"/>
        <v>-2.2668579626972739E-2</v>
      </c>
    </row>
    <row r="14" spans="1:5">
      <c r="A14" s="834">
        <v>1962</v>
      </c>
      <c r="B14" s="829">
        <v>3951</v>
      </c>
      <c r="C14" s="830">
        <f>SUM($B$2:B14)</f>
        <v>32158</v>
      </c>
      <c r="D14">
        <f t="shared" si="0"/>
        <v>32.158000000000001</v>
      </c>
      <c r="E14" s="727">
        <f t="shared" si="1"/>
        <v>0.16001174398120963</v>
      </c>
    </row>
    <row r="15" spans="1:5">
      <c r="A15" s="834">
        <v>1963</v>
      </c>
      <c r="B15" s="829">
        <v>4078</v>
      </c>
      <c r="C15" s="830">
        <f>SUM($B$2:B15)</f>
        <v>36236</v>
      </c>
      <c r="D15">
        <f t="shared" si="0"/>
        <v>36.235999999999997</v>
      </c>
      <c r="E15" s="727">
        <f t="shared" si="1"/>
        <v>3.2143761073146038E-2</v>
      </c>
    </row>
    <row r="16" spans="1:5">
      <c r="A16" s="834">
        <v>1964</v>
      </c>
      <c r="B16" s="829">
        <v>4365</v>
      </c>
      <c r="C16" s="830">
        <f>SUM($B$2:B16)</f>
        <v>40601</v>
      </c>
      <c r="D16">
        <f t="shared" si="0"/>
        <v>40.600999999999999</v>
      </c>
      <c r="E16" s="727">
        <f t="shared" si="1"/>
        <v>7.0377636096125545E-2</v>
      </c>
    </row>
    <row r="17" spans="1:5">
      <c r="A17" s="834">
        <v>1965</v>
      </c>
      <c r="B17" s="829">
        <v>4724</v>
      </c>
      <c r="C17" s="830">
        <f>SUM($B$2:B17)</f>
        <v>45325</v>
      </c>
      <c r="D17">
        <f t="shared" si="0"/>
        <v>45.325000000000003</v>
      </c>
      <c r="E17" s="727">
        <f t="shared" si="1"/>
        <v>8.2245131729667811E-2</v>
      </c>
    </row>
    <row r="18" spans="1:5">
      <c r="A18" s="833">
        <v>1966</v>
      </c>
      <c r="B18" s="829">
        <v>4871</v>
      </c>
      <c r="C18" s="830">
        <f>SUM($B$2:B18)</f>
        <v>50196</v>
      </c>
      <c r="D18">
        <f t="shared" si="0"/>
        <v>50.195999999999998</v>
      </c>
      <c r="E18" s="727">
        <f t="shared" si="1"/>
        <v>3.1117696867061811E-2</v>
      </c>
    </row>
    <row r="19" spans="1:5">
      <c r="A19" s="834">
        <v>1967</v>
      </c>
      <c r="B19" s="829">
        <v>3518</v>
      </c>
      <c r="C19" s="830">
        <f>SUM($B$2:B19)</f>
        <v>53714</v>
      </c>
      <c r="D19">
        <f t="shared" si="0"/>
        <v>53.713999999999999</v>
      </c>
      <c r="E19" s="727">
        <f t="shared" si="1"/>
        <v>-0.27776637240812974</v>
      </c>
    </row>
    <row r="20" spans="1:5">
      <c r="A20" s="833">
        <v>1968</v>
      </c>
      <c r="B20" s="829">
        <v>3423</v>
      </c>
      <c r="C20" s="830">
        <f>SUM($B$2:B20)</f>
        <v>57137</v>
      </c>
      <c r="D20">
        <f t="shared" si="0"/>
        <v>57.137</v>
      </c>
      <c r="E20" s="727">
        <f t="shared" si="1"/>
        <v>-2.7003979533826036E-2</v>
      </c>
    </row>
    <row r="21" spans="1:5">
      <c r="A21" s="834">
        <v>1969</v>
      </c>
      <c r="B21" s="828">
        <v>3644</v>
      </c>
      <c r="C21" s="830">
        <f>SUM($B$2:B21)</f>
        <v>60781</v>
      </c>
      <c r="D21">
        <f t="shared" si="0"/>
        <v>60.780999999999999</v>
      </c>
      <c r="E21" s="727">
        <f t="shared" si="1"/>
        <v>6.4563248612328372E-2</v>
      </c>
    </row>
    <row r="22" spans="1:5">
      <c r="A22" s="833">
        <v>1970</v>
      </c>
      <c r="B22" s="828">
        <v>4478</v>
      </c>
      <c r="C22" s="830">
        <f>SUM($B$2:B22)</f>
        <v>65259</v>
      </c>
      <c r="D22">
        <f t="shared" si="0"/>
        <v>65.259</v>
      </c>
      <c r="E22" s="727">
        <f t="shared" si="1"/>
        <v>0.22886937431394072</v>
      </c>
    </row>
    <row r="23" spans="1:5">
      <c r="A23" s="834">
        <v>1971</v>
      </c>
      <c r="B23" s="828">
        <v>5337</v>
      </c>
      <c r="C23" s="830">
        <f>SUM($B$2:B23)</f>
        <v>70596</v>
      </c>
      <c r="D23">
        <f t="shared" si="0"/>
        <v>70.596000000000004</v>
      </c>
      <c r="E23" s="727">
        <f t="shared" si="1"/>
        <v>0.19182670835194282</v>
      </c>
    </row>
    <row r="24" spans="1:5">
      <c r="A24" s="833">
        <v>1972</v>
      </c>
      <c r="B24" s="828">
        <v>6035</v>
      </c>
      <c r="C24" s="830">
        <f>SUM($B$2:B24)</f>
        <v>76631</v>
      </c>
      <c r="D24">
        <f t="shared" si="0"/>
        <v>76.631</v>
      </c>
      <c r="E24" s="727">
        <f t="shared" si="1"/>
        <v>0.13078508525388796</v>
      </c>
    </row>
    <row r="25" spans="1:5">
      <c r="A25" s="834">
        <v>1973</v>
      </c>
      <c r="B25" s="828">
        <v>6530</v>
      </c>
      <c r="C25" s="830">
        <f>SUM($B$2:B25)</f>
        <v>83161</v>
      </c>
      <c r="D25">
        <f t="shared" si="0"/>
        <v>83.161000000000001</v>
      </c>
      <c r="E25" s="727">
        <f t="shared" si="1"/>
        <v>8.2021541010770499E-2</v>
      </c>
    </row>
    <row r="26" spans="1:5">
      <c r="A26" s="833">
        <v>1974</v>
      </c>
      <c r="B26" s="829">
        <v>6598</v>
      </c>
      <c r="C26" s="830">
        <f>SUM($B$2:B26)</f>
        <v>89759</v>
      </c>
      <c r="D26">
        <f t="shared" si="0"/>
        <v>89.759</v>
      </c>
      <c r="E26" s="727">
        <f t="shared" si="1"/>
        <v>1.0413476263399694E-2</v>
      </c>
    </row>
    <row r="27" spans="1:5">
      <c r="A27" s="833">
        <v>1975</v>
      </c>
      <c r="B27" s="829">
        <v>7152</v>
      </c>
      <c r="C27" s="830">
        <f>SUM($B$2:B27)</f>
        <v>96911</v>
      </c>
      <c r="D27">
        <f t="shared" si="0"/>
        <v>96.911000000000001</v>
      </c>
      <c r="E27" s="727">
        <f t="shared" si="1"/>
        <v>8.3964837829645353E-2</v>
      </c>
    </row>
    <row r="28" spans="1:5">
      <c r="A28" s="833">
        <v>1976</v>
      </c>
      <c r="B28" s="829">
        <v>7110</v>
      </c>
      <c r="C28" s="830">
        <f>SUM($B$2:B28)</f>
        <v>104021</v>
      </c>
      <c r="D28">
        <f t="shared" si="0"/>
        <v>104.021</v>
      </c>
      <c r="E28" s="727">
        <f t="shared" si="1"/>
        <v>-5.8724832214765103E-3</v>
      </c>
    </row>
    <row r="29" spans="1:5">
      <c r="A29" s="833">
        <v>1977</v>
      </c>
      <c r="B29" s="829">
        <v>5870</v>
      </c>
      <c r="C29" s="830">
        <f>SUM($B$2:B29)</f>
        <v>109891</v>
      </c>
      <c r="D29">
        <f t="shared" si="0"/>
        <v>109.89100000000001</v>
      </c>
      <c r="E29" s="727">
        <f t="shared" si="1"/>
        <v>-0.17440225035161744</v>
      </c>
    </row>
    <row r="30" spans="1:5">
      <c r="A30" s="833">
        <v>1978</v>
      </c>
      <c r="B30" s="829">
        <v>5250</v>
      </c>
      <c r="C30" s="830">
        <f>SUM($B$2:B30)</f>
        <v>115141</v>
      </c>
      <c r="D30">
        <f t="shared" si="0"/>
        <v>115.14100000000001</v>
      </c>
      <c r="E30" s="727">
        <f t="shared" si="1"/>
        <v>-0.10562180579216354</v>
      </c>
    </row>
    <row r="31" spans="1:5">
      <c r="A31" s="833">
        <v>1979</v>
      </c>
      <c r="B31" s="829">
        <v>5350</v>
      </c>
      <c r="C31" s="830">
        <f>SUM($B$2:B31)</f>
        <v>120491</v>
      </c>
      <c r="D31">
        <f t="shared" si="0"/>
        <v>120.491</v>
      </c>
      <c r="E31" s="727">
        <f t="shared" si="1"/>
        <v>1.9047619047619049E-2</v>
      </c>
    </row>
    <row r="32" spans="1:5">
      <c r="A32" s="833">
        <v>1980</v>
      </c>
      <c r="B32" s="829">
        <v>5140</v>
      </c>
      <c r="C32" s="830">
        <f>SUM($B$2:B32)</f>
        <v>125631</v>
      </c>
      <c r="D32">
        <f t="shared" si="0"/>
        <v>125.631</v>
      </c>
      <c r="E32" s="727">
        <f t="shared" si="1"/>
        <v>-3.925233644859813E-2</v>
      </c>
    </row>
    <row r="33" spans="1:5">
      <c r="A33" s="833">
        <v>1981</v>
      </c>
      <c r="B33" s="829">
        <v>4890</v>
      </c>
      <c r="C33" s="830">
        <f>SUM($B$2:B33)</f>
        <v>130521</v>
      </c>
      <c r="D33">
        <f t="shared" si="0"/>
        <v>130.52099999999999</v>
      </c>
      <c r="E33" s="727">
        <f t="shared" si="1"/>
        <v>-4.8638132295719845E-2</v>
      </c>
    </row>
    <row r="34" spans="1:5">
      <c r="A34" s="833">
        <v>1982</v>
      </c>
      <c r="B34" s="829">
        <v>4905</v>
      </c>
      <c r="C34" s="830">
        <f>SUM($B$2:B34)</f>
        <v>135426</v>
      </c>
      <c r="D34">
        <f t="shared" si="0"/>
        <v>135.42599999999999</v>
      </c>
      <c r="E34" s="727">
        <f t="shared" si="1"/>
        <v>3.0674846625766872E-3</v>
      </c>
    </row>
    <row r="35" spans="1:5">
      <c r="A35" s="833">
        <v>1983</v>
      </c>
      <c r="B35" s="828">
        <v>5045</v>
      </c>
      <c r="C35" s="830">
        <f>SUM($B$2:B35)</f>
        <v>140471</v>
      </c>
      <c r="D35">
        <f t="shared" si="0"/>
        <v>140.471</v>
      </c>
      <c r="E35" s="727">
        <f t="shared" si="1"/>
        <v>2.8542303771661569E-2</v>
      </c>
    </row>
    <row r="36" spans="1:5">
      <c r="A36" s="833">
        <v>1984</v>
      </c>
      <c r="B36" s="828">
        <v>5010</v>
      </c>
      <c r="C36" s="830">
        <f>SUM($B$2:B36)</f>
        <v>145481</v>
      </c>
      <c r="D36">
        <f t="shared" si="0"/>
        <v>145.48099999999999</v>
      </c>
      <c r="E36" s="727">
        <f t="shared" si="1"/>
        <v>-6.9375619425173438E-3</v>
      </c>
    </row>
    <row r="37" spans="1:5">
      <c r="A37" s="833">
        <v>1985</v>
      </c>
      <c r="B37" s="828">
        <v>4500</v>
      </c>
      <c r="C37" s="830">
        <f>SUM($B$2:B37)</f>
        <v>149981</v>
      </c>
      <c r="D37">
        <f t="shared" si="0"/>
        <v>149.98099999999999</v>
      </c>
      <c r="E37" s="727">
        <f t="shared" si="1"/>
        <v>-0.10179640718562874</v>
      </c>
    </row>
    <row r="38" spans="1:5">
      <c r="A38" s="833">
        <v>1986</v>
      </c>
      <c r="B38" s="828">
        <v>4140</v>
      </c>
      <c r="C38" s="830">
        <f>SUM($B$2:B38)</f>
        <v>154121</v>
      </c>
      <c r="D38">
        <f t="shared" si="0"/>
        <v>154.12100000000001</v>
      </c>
      <c r="E38" s="727">
        <f t="shared" si="1"/>
        <v>-0.08</v>
      </c>
    </row>
    <row r="39" spans="1:5">
      <c r="A39" s="833">
        <v>1987</v>
      </c>
      <c r="B39" s="828">
        <v>4120</v>
      </c>
      <c r="C39" s="830">
        <f>SUM($B$2:B39)</f>
        <v>158241</v>
      </c>
      <c r="D39">
        <f t="shared" si="0"/>
        <v>158.24100000000001</v>
      </c>
      <c r="E39" s="727">
        <f t="shared" si="1"/>
        <v>-4.830917874396135E-3</v>
      </c>
    </row>
    <row r="40" spans="1:5">
      <c r="A40" s="833">
        <v>1988</v>
      </c>
      <c r="B40" s="828">
        <v>3980</v>
      </c>
      <c r="C40" s="830">
        <f>SUM($B$2:B40)</f>
        <v>162221</v>
      </c>
      <c r="D40">
        <f t="shared" si="0"/>
        <v>162.221</v>
      </c>
      <c r="E40" s="727">
        <f t="shared" si="1"/>
        <v>-3.3980582524271843E-2</v>
      </c>
    </row>
    <row r="41" spans="1:5">
      <c r="A41" s="833">
        <v>1989</v>
      </c>
      <c r="B41" s="828">
        <v>4460</v>
      </c>
      <c r="C41" s="830">
        <f>SUM($B$2:B41)</f>
        <v>166681</v>
      </c>
      <c r="D41">
        <f t="shared" si="0"/>
        <v>166.68100000000001</v>
      </c>
      <c r="E41" s="727">
        <f t="shared" si="1"/>
        <v>0.12060301507537688</v>
      </c>
    </row>
    <row r="42" spans="1:5">
      <c r="A42" s="833">
        <v>1990</v>
      </c>
      <c r="B42" s="828">
        <v>4150</v>
      </c>
      <c r="C42" s="830">
        <f>SUM($B$2:B42)</f>
        <v>170831</v>
      </c>
      <c r="D42">
        <f t="shared" si="0"/>
        <v>170.83099999999999</v>
      </c>
      <c r="E42" s="727">
        <f t="shared" si="1"/>
        <v>-6.9506726457399109E-2</v>
      </c>
    </row>
    <row r="43" spans="1:5">
      <c r="A43" s="833">
        <v>1991</v>
      </c>
      <c r="B43" s="828">
        <v>6380</v>
      </c>
      <c r="C43" s="830">
        <f>SUM($B$2:B43)</f>
        <v>177211</v>
      </c>
      <c r="D43">
        <f t="shared" si="0"/>
        <v>177.21100000000001</v>
      </c>
      <c r="E43" s="727">
        <f t="shared" si="1"/>
        <v>0.53734939759036149</v>
      </c>
    </row>
    <row r="44" spans="1:5">
      <c r="A44" s="833">
        <v>1992</v>
      </c>
      <c r="B44" s="828">
        <v>9270</v>
      </c>
      <c r="C44" s="830">
        <f>SUM($B$2:B44)</f>
        <v>186481</v>
      </c>
      <c r="D44">
        <f t="shared" si="0"/>
        <v>186.48099999999999</v>
      </c>
      <c r="E44" s="727">
        <f t="shared" si="1"/>
        <v>0.45297805642633227</v>
      </c>
    </row>
    <row r="45" spans="1:5">
      <c r="A45" s="833">
        <v>1993</v>
      </c>
      <c r="B45" s="828">
        <v>7680</v>
      </c>
      <c r="C45" s="830">
        <f>SUM($B$2:B45)</f>
        <v>194161</v>
      </c>
      <c r="D45">
        <f t="shared" si="0"/>
        <v>194.161</v>
      </c>
      <c r="E45" s="727">
        <f t="shared" si="1"/>
        <v>-0.17152103559870549</v>
      </c>
    </row>
    <row r="46" spans="1:5">
      <c r="A46" s="833">
        <v>1994</v>
      </c>
      <c r="B46" s="828">
        <v>6890</v>
      </c>
      <c r="C46" s="830">
        <f>SUM($B$2:B46)</f>
        <v>201051</v>
      </c>
      <c r="D46">
        <f t="shared" si="0"/>
        <v>201.05099999999999</v>
      </c>
      <c r="E46" s="727">
        <f t="shared" si="1"/>
        <v>-0.10286458333333333</v>
      </c>
    </row>
    <row r="47" spans="1:5">
      <c r="A47" s="834">
        <v>1995</v>
      </c>
      <c r="B47" s="829">
        <v>8694</v>
      </c>
      <c r="C47" s="830">
        <f>SUM($B$2:B47)</f>
        <v>209745</v>
      </c>
      <c r="D47">
        <f t="shared" si="0"/>
        <v>209.745</v>
      </c>
      <c r="E47" s="727">
        <f t="shared" si="1"/>
        <v>0.26182873730043543</v>
      </c>
    </row>
    <row r="48" spans="1:5">
      <c r="A48" s="833">
        <v>1996</v>
      </c>
      <c r="B48" s="832">
        <v>10353</v>
      </c>
      <c r="C48" s="830">
        <f>SUM($B$2:B48)</f>
        <v>220098</v>
      </c>
      <c r="D48">
        <f t="shared" si="0"/>
        <v>220.09800000000001</v>
      </c>
      <c r="E48" s="727">
        <f t="shared" si="1"/>
        <v>0.19082125603864733</v>
      </c>
    </row>
    <row r="49" spans="1:5">
      <c r="A49" s="834">
        <v>1997</v>
      </c>
      <c r="B49" s="832">
        <v>13340</v>
      </c>
      <c r="C49" s="830">
        <f>SUM($B$2:B49)</f>
        <v>233438</v>
      </c>
      <c r="D49">
        <f t="shared" si="0"/>
        <v>233.43799999999999</v>
      </c>
      <c r="E49" s="727">
        <f t="shared" si="1"/>
        <v>0.28851540616246496</v>
      </c>
    </row>
    <row r="50" spans="1:5">
      <c r="A50" s="833">
        <v>1998</v>
      </c>
      <c r="B50" s="832">
        <v>11513</v>
      </c>
      <c r="C50" s="830">
        <f>SUM($B$2:B50)</f>
        <v>244951</v>
      </c>
      <c r="D50">
        <f t="shared" si="0"/>
        <v>244.95099999999999</v>
      </c>
      <c r="E50" s="727">
        <f t="shared" si="1"/>
        <v>-0.13695652173913042</v>
      </c>
    </row>
    <row r="51" spans="1:5">
      <c r="A51" s="834">
        <v>1999</v>
      </c>
      <c r="B51" s="832">
        <v>9822</v>
      </c>
      <c r="C51" s="830">
        <f>SUM($B$2:B51)</f>
        <v>254773</v>
      </c>
      <c r="D51">
        <f t="shared" si="0"/>
        <v>254.773</v>
      </c>
      <c r="E51" s="727">
        <f t="shared" si="1"/>
        <v>-0.14687744289064536</v>
      </c>
    </row>
    <row r="52" spans="1:5">
      <c r="A52" s="833">
        <v>2000</v>
      </c>
      <c r="B52" s="832">
        <v>9305</v>
      </c>
      <c r="C52" s="830">
        <f>SUM($B$2:B52)</f>
        <v>264078</v>
      </c>
      <c r="D52">
        <f t="shared" si="0"/>
        <v>264.07799999999997</v>
      </c>
      <c r="E52" s="727">
        <f t="shared" si="1"/>
        <v>-5.2636937487273466E-2</v>
      </c>
    </row>
    <row r="53" spans="1:5">
      <c r="A53" s="834">
        <v>2001</v>
      </c>
      <c r="B53" s="832">
        <v>9076</v>
      </c>
      <c r="C53" s="830">
        <f>SUM($B$2:B53)</f>
        <v>273154</v>
      </c>
      <c r="D53">
        <f t="shared" si="0"/>
        <v>273.154</v>
      </c>
      <c r="E53" s="727">
        <f t="shared" si="1"/>
        <v>-2.4610424502955402E-2</v>
      </c>
    </row>
    <row r="54" spans="1:5">
      <c r="A54" s="833">
        <v>2002</v>
      </c>
      <c r="B54" s="832">
        <v>8467</v>
      </c>
      <c r="C54" s="830">
        <f>SUM($B$2:B54)</f>
        <v>281621</v>
      </c>
      <c r="D54">
        <f t="shared" si="0"/>
        <v>281.62099999999998</v>
      </c>
      <c r="E54" s="727">
        <f t="shared" si="1"/>
        <v>-6.7100044072278542E-2</v>
      </c>
    </row>
    <row r="55" spans="1:5">
      <c r="A55" s="834">
        <v>2003</v>
      </c>
      <c r="B55" s="832">
        <v>8100</v>
      </c>
      <c r="C55" s="830">
        <f>SUM($B$2:B55)</f>
        <v>289721</v>
      </c>
      <c r="D55">
        <f t="shared" si="0"/>
        <v>289.721</v>
      </c>
      <c r="E55" s="727">
        <f t="shared" si="1"/>
        <v>-4.3344750206684775E-2</v>
      </c>
    </row>
    <row r="56" spans="1:5">
      <c r="A56" s="833">
        <v>2004</v>
      </c>
      <c r="B56" s="832">
        <v>7496</v>
      </c>
      <c r="C56" s="830">
        <f>SUM($B$2:B56)</f>
        <v>297217</v>
      </c>
      <c r="D56">
        <f t="shared" si="0"/>
        <v>297.21699999999998</v>
      </c>
      <c r="E56" s="727">
        <f t="shared" si="1"/>
        <v>-7.4567901234567899E-2</v>
      </c>
    </row>
    <row r="57" spans="1:5">
      <c r="A57" s="834">
        <v>2005</v>
      </c>
      <c r="B57" s="832">
        <v>7590</v>
      </c>
      <c r="C57" s="830">
        <f>SUM($B$2:B57)</f>
        <v>304807</v>
      </c>
      <c r="D57">
        <f t="shared" si="0"/>
        <v>304.80700000000002</v>
      </c>
      <c r="E57" s="727">
        <f t="shared" si="1"/>
        <v>1.2540021344717182E-2</v>
      </c>
    </row>
    <row r="58" spans="1:5">
      <c r="A58" s="833">
        <v>2006</v>
      </c>
      <c r="B58" s="832">
        <v>7100.3149999999996</v>
      </c>
      <c r="C58" s="830">
        <f>SUM($B$2:B58)</f>
        <v>311907.315</v>
      </c>
      <c r="D58">
        <f t="shared" si="0"/>
        <v>311.90731499999998</v>
      </c>
      <c r="E58" s="727">
        <f t="shared" si="1"/>
        <v>-6.4517127799736548E-2</v>
      </c>
    </row>
    <row r="59" spans="1:5">
      <c r="A59" s="834">
        <v>2007</v>
      </c>
      <c r="B59" s="832">
        <v>7252.3029999999999</v>
      </c>
      <c r="C59" s="830">
        <f>SUM($B$2:B59)</f>
        <v>319159.61800000002</v>
      </c>
      <c r="D59">
        <f t="shared" si="0"/>
        <v>319.15961800000002</v>
      </c>
      <c r="E59" s="727">
        <f t="shared" si="1"/>
        <v>2.1405810868954447E-2</v>
      </c>
    </row>
    <row r="60" spans="1:5">
      <c r="A60" s="833">
        <v>2008</v>
      </c>
      <c r="B60" s="832">
        <v>7141.0119999999997</v>
      </c>
      <c r="C60" s="830">
        <f>SUM($B$2:B60)</f>
        <v>326300.63</v>
      </c>
      <c r="D60">
        <f t="shared" si="0"/>
        <v>326.30063000000001</v>
      </c>
      <c r="E60" s="727">
        <f t="shared" si="1"/>
        <v>-1.5345608146819041E-2</v>
      </c>
    </row>
    <row r="61" spans="1:5">
      <c r="A61" s="835">
        <v>2009</v>
      </c>
      <c r="B61" s="832">
        <v>8919</v>
      </c>
      <c r="C61" s="830">
        <f>SUM($B$2:B61)</f>
        <v>335219.63</v>
      </c>
      <c r="D61">
        <f t="shared" si="0"/>
        <v>335.21963</v>
      </c>
      <c r="E61" s="727">
        <f t="shared" si="1"/>
        <v>0.24898263719484023</v>
      </c>
    </row>
    <row r="62" spans="1:5">
      <c r="A62" s="835">
        <v>2010</v>
      </c>
      <c r="B62" s="832">
        <v>10382</v>
      </c>
      <c r="C62" s="830">
        <f>SUM($B$2:B62)</f>
        <v>345601.63</v>
      </c>
      <c r="D62">
        <f t="shared" si="0"/>
        <v>345.60163</v>
      </c>
      <c r="E62" s="727">
        <f t="shared" si="1"/>
        <v>0.16403184213476849</v>
      </c>
    </row>
    <row r="63" spans="1:5">
      <c r="A63" s="835">
        <v>2011</v>
      </c>
      <c r="B63" s="832">
        <v>11469</v>
      </c>
      <c r="C63" s="830">
        <f>SUM($B$2:B63)</f>
        <v>357070.63</v>
      </c>
      <c r="D63">
        <f t="shared" si="0"/>
        <v>357.07062999999999</v>
      </c>
      <c r="E63" s="727">
        <f t="shared" si="1"/>
        <v>0.1047004430745521</v>
      </c>
    </row>
    <row r="64" spans="1:5">
      <c r="A64" s="835">
        <v>2012</v>
      </c>
      <c r="B64" s="832">
        <v>11100</v>
      </c>
      <c r="C64" s="830">
        <f>SUM($B$2:B64)</f>
        <v>368170.63</v>
      </c>
      <c r="D64">
        <f t="shared" si="0"/>
        <v>368.17063000000002</v>
      </c>
      <c r="E64" s="727">
        <f t="shared" si="1"/>
        <v>-3.2173685587235157E-2</v>
      </c>
    </row>
    <row r="65" spans="1:5">
      <c r="A65" s="835">
        <v>2013</v>
      </c>
      <c r="B65" s="832">
        <v>12091</v>
      </c>
      <c r="C65" s="830">
        <f>SUM($B$2:B65)</f>
        <v>380261.63</v>
      </c>
      <c r="D65">
        <f t="shared" si="0"/>
        <v>380.26163000000003</v>
      </c>
      <c r="E65" s="727">
        <f t="shared" si="1"/>
        <v>8.9279279279279283E-2</v>
      </c>
    </row>
    <row r="66" spans="1:5">
      <c r="A66" s="835">
        <v>2014</v>
      </c>
      <c r="B66" s="832">
        <v>10865</v>
      </c>
      <c r="C66" s="830">
        <f>SUM($B$2:B66)</f>
        <v>391126.63</v>
      </c>
      <c r="D66">
        <f t="shared" si="0"/>
        <v>391.12662999999998</v>
      </c>
      <c r="E66" s="727">
        <f t="shared" si="1"/>
        <v>-0.10139773385162518</v>
      </c>
    </row>
    <row r="67" spans="1:5">
      <c r="A67" s="835">
        <v>2015</v>
      </c>
      <c r="B67" s="832">
        <v>12925</v>
      </c>
      <c r="C67" s="830">
        <f>SUM($B$2:B67)</f>
        <v>404051.63</v>
      </c>
      <c r="D67">
        <f t="shared" ref="D67:D69" si="2">C67/1000</f>
        <v>404.05162999999999</v>
      </c>
      <c r="E67" s="727">
        <f t="shared" si="1"/>
        <v>0.18959963184537507</v>
      </c>
    </row>
    <row r="68" spans="1:5">
      <c r="A68" s="835">
        <v>2016</v>
      </c>
      <c r="B68" s="832">
        <v>12508</v>
      </c>
      <c r="C68" s="830">
        <f>SUM($B$2:B68)</f>
        <v>416559.63</v>
      </c>
      <c r="D68">
        <f t="shared" si="2"/>
        <v>416.55963000000003</v>
      </c>
      <c r="E68" s="727">
        <f t="shared" ref="E68:E69" si="3">(B68-B67)/B67</f>
        <v>-3.2263056092843329E-2</v>
      </c>
    </row>
    <row r="69" spans="1:5">
      <c r="A69" s="835">
        <v>2017</v>
      </c>
      <c r="B69" s="832">
        <v>13327</v>
      </c>
      <c r="C69" s="830">
        <f>SUM($B$2:B69)</f>
        <v>429886.63</v>
      </c>
      <c r="D69">
        <f t="shared" si="2"/>
        <v>429.88663000000003</v>
      </c>
      <c r="E69" s="727">
        <f t="shared" si="3"/>
        <v>6.5478094019827307E-2</v>
      </c>
    </row>
    <row r="71" spans="1:5">
      <c r="E71" s="831">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13</vt:i4>
      </vt:variant>
    </vt:vector>
  </HeadingPairs>
  <TitlesOfParts>
    <vt:vector size="13" baseType="lpstr">
      <vt:lpstr>ElectricityConsumption</vt:lpstr>
      <vt:lpstr>Area</vt:lpstr>
      <vt:lpstr>Money</vt:lpstr>
      <vt:lpstr>ElectricityManufactureEmissions</vt:lpstr>
      <vt:lpstr>TransportationConsumption</vt:lpstr>
      <vt:lpstr>Materials</vt:lpstr>
      <vt:lpstr>Water</vt:lpstr>
      <vt:lpstr>Food</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דור חן</cp:lastModifiedBy>
  <dcterms:created xsi:type="dcterms:W3CDTF">2020-10-29T14:33:01Z</dcterms:created>
  <dcterms:modified xsi:type="dcterms:W3CDTF">2023-02-20T10:17:24Z</dcterms:modified>
</cp:coreProperties>
</file>